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526D4A09-3E8B-48DC-9AA2-09BFCE3B3CA3}" xr6:coauthVersionLast="45" xr6:coauthVersionMax="45" xr10:uidLastSave="{00000000-0000-0000-0000-000000000000}"/>
  <bookViews>
    <workbookView xWindow="28680" yWindow="-120" windowWidth="29040" windowHeight="15840" tabRatio="799" xr2:uid="{F310B7CF-8F1D-4C9D-AAC7-0F130ECE3978}"/>
  </bookViews>
  <sheets>
    <sheet name="TableOfContents" sheetId="2" r:id="rId1"/>
    <sheet name="FarmPcc" sheetId="1" r:id="rId2"/>
    <sheet name="Total" sheetId="3" r:id="rId3"/>
    <sheet name="AsparagusCanning" sheetId="4" r:id="rId4"/>
    <sheet name="AsparagusFreezing" sheetId="5" r:id="rId5"/>
    <sheet name="AsparagusProc" sheetId="6" r:id="rId6"/>
    <sheet name="Beets" sheetId="32" r:id="rId7"/>
    <sheet name="Broccoli" sheetId="7" r:id="rId8"/>
    <sheet name="Cabbage" sheetId="8" r:id="rId9"/>
    <sheet name="CarrotsCanning" sheetId="9" r:id="rId10"/>
    <sheet name="CarrotsFreezing" sheetId="10" r:id="rId11"/>
    <sheet name="CarrotsProc" sheetId="11" r:id="rId12"/>
    <sheet name="Cauliflower" sheetId="12" r:id="rId13"/>
    <sheet name="Cucumbers" sheetId="13" r:id="rId14"/>
    <sheet name="GreenLimaBeansCanning" sheetId="14" r:id="rId15"/>
    <sheet name="GreenLimaBeansFreezing" sheetId="15" r:id="rId16"/>
    <sheet name="GreenLimaBeansProc" sheetId="16" r:id="rId17"/>
    <sheet name="Mushrooms" sheetId="17" r:id="rId18"/>
    <sheet name="DryOnionsProc" sheetId="34" r:id="rId19"/>
    <sheet name="GreenPeasCanning" sheetId="18" r:id="rId20"/>
    <sheet name="GreenPeasFreezing" sheetId="19" r:id="rId21"/>
    <sheet name="GreenPeasProc" sheetId="20" r:id="rId22"/>
    <sheet name="ChilePeppers" sheetId="21" r:id="rId23"/>
    <sheet name="SnapBeansCanning" sheetId="22" r:id="rId24"/>
    <sheet name="SnapBeansFreezing" sheetId="23" r:id="rId25"/>
    <sheet name="SnapBeansProc" sheetId="24" r:id="rId26"/>
    <sheet name="SpinachCanning" sheetId="25" r:id="rId27"/>
    <sheet name="SpinachFreezing" sheetId="26" r:id="rId28"/>
    <sheet name="SpinachProc" sheetId="27" r:id="rId29"/>
    <sheet name="SweetCornCanning" sheetId="28" r:id="rId30"/>
    <sheet name="SweetCornFreezing" sheetId="29" r:id="rId31"/>
    <sheet name="SweetCornProc" sheetId="30" r:id="rId32"/>
    <sheet name="Tomatoes" sheetId="31" r:id="rId33"/>
    <sheet name="OtherVegCanning" sheetId="35" r:id="rId34"/>
    <sheet name="MiscVegFreezing" sheetId="36" r:id="rId35"/>
    <sheet name="MiscVegDehydrated" sheetId="37" r:id="rId36"/>
    <sheet name="Other&amp;MiscProc" sheetId="38"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 i="38" l="1"/>
  <c r="I38" i="38"/>
  <c r="H38" i="38"/>
  <c r="H39" i="38"/>
  <c r="H40" i="38"/>
  <c r="H41" i="38"/>
  <c r="H42" i="38"/>
  <c r="H43" i="38"/>
  <c r="H44" i="38"/>
  <c r="H45" i="38"/>
  <c r="H46" i="38"/>
  <c r="H47" i="38"/>
  <c r="H48" i="38"/>
  <c r="H49" i="38"/>
  <c r="G49" i="38"/>
  <c r="G48" i="38"/>
  <c r="G47" i="38"/>
  <c r="G46" i="38"/>
  <c r="G45" i="38"/>
  <c r="G44" i="38"/>
  <c r="G43" i="38"/>
  <c r="G42" i="38"/>
  <c r="G41" i="38"/>
  <c r="G40" i="38"/>
  <c r="G39" i="38"/>
  <c r="G38" i="38"/>
  <c r="F38" i="38"/>
  <c r="F48" i="38"/>
  <c r="E38" i="38"/>
  <c r="E39" i="38"/>
  <c r="E40" i="38"/>
  <c r="E41" i="38"/>
  <c r="E42" i="38"/>
  <c r="E43" i="38"/>
  <c r="E44" i="38"/>
  <c r="E45" i="38"/>
  <c r="E46" i="38"/>
  <c r="E47" i="38"/>
  <c r="E48" i="38"/>
  <c r="D38" i="38"/>
  <c r="D39" i="38"/>
  <c r="D40" i="38"/>
  <c r="D41" i="38"/>
  <c r="D42" i="38"/>
  <c r="D43" i="38"/>
  <c r="D44" i="38"/>
  <c r="D45" i="38"/>
  <c r="D46" i="38"/>
  <c r="D47" i="38"/>
  <c r="D48" i="38"/>
  <c r="C38" i="38"/>
  <c r="C39" i="38"/>
  <c r="C40" i="38"/>
  <c r="C41" i="38"/>
  <c r="C42" i="38"/>
  <c r="C43" i="38"/>
  <c r="C44" i="38"/>
  <c r="C45" i="38"/>
  <c r="C46" i="38"/>
  <c r="C47" i="38"/>
  <c r="C48" i="38"/>
  <c r="F19" i="37"/>
  <c r="I19" i="37" s="1"/>
  <c r="I49" i="38" s="1"/>
  <c r="F20" i="37"/>
  <c r="I20" i="37" s="1"/>
  <c r="F21" i="37"/>
  <c r="I21" i="37" s="1"/>
  <c r="F22" i="37"/>
  <c r="I22" i="37" s="1"/>
  <c r="F23" i="37"/>
  <c r="I23" i="37" s="1"/>
  <c r="F24" i="37"/>
  <c r="I24" i="37" s="1"/>
  <c r="F25" i="37"/>
  <c r="I25" i="37" s="1"/>
  <c r="F26" i="37"/>
  <c r="I26" i="37" s="1"/>
  <c r="F27" i="37"/>
  <c r="I27" i="37" s="1"/>
  <c r="F28" i="37"/>
  <c r="I28" i="37" s="1"/>
  <c r="F9" i="37"/>
  <c r="I9" i="37" s="1"/>
  <c r="I39" i="38" s="1"/>
  <c r="F10" i="37"/>
  <c r="I10" i="37" s="1"/>
  <c r="I40" i="38" s="1"/>
  <c r="F11" i="37"/>
  <c r="I11" i="37" s="1"/>
  <c r="I41" i="38" s="1"/>
  <c r="F12" i="37"/>
  <c r="I12" i="37" s="1"/>
  <c r="I42" i="38" s="1"/>
  <c r="F13" i="37"/>
  <c r="I13" i="37" s="1"/>
  <c r="I43" i="38" s="1"/>
  <c r="F14" i="37"/>
  <c r="I14" i="37" s="1"/>
  <c r="I44" i="38" s="1"/>
  <c r="F15" i="37"/>
  <c r="I15" i="37" s="1"/>
  <c r="I45" i="38" s="1"/>
  <c r="F16" i="37"/>
  <c r="I16" i="37" s="1"/>
  <c r="I46" i="38" s="1"/>
  <c r="F17" i="37"/>
  <c r="I17" i="37" s="1"/>
  <c r="I47" i="38" s="1"/>
  <c r="F18" i="37"/>
  <c r="I18" i="37" s="1"/>
  <c r="I48" i="38" s="1"/>
  <c r="F8" i="37"/>
  <c r="I8" i="37" s="1"/>
  <c r="F47" i="38" l="1"/>
  <c r="F46" i="38"/>
  <c r="F45" i="38"/>
  <c r="F42" i="38"/>
  <c r="F44" i="38"/>
  <c r="F43" i="38"/>
  <c r="F41" i="38"/>
  <c r="F40" i="38"/>
  <c r="F39" i="38"/>
  <c r="J11" i="37"/>
  <c r="J41" i="38" s="1"/>
  <c r="J9" i="37"/>
  <c r="J39" i="38" s="1"/>
  <c r="R37" i="1" s="1"/>
  <c r="J18" i="37"/>
  <c r="J48" i="38" s="1"/>
  <c r="R46" i="1" s="1"/>
  <c r="J14" i="37"/>
  <c r="J44" i="38" s="1"/>
  <c r="J12" i="37"/>
  <c r="J42" i="38" s="1"/>
  <c r="R40" i="1" s="1"/>
  <c r="J10" i="37"/>
  <c r="J40" i="38" s="1"/>
  <c r="R38" i="1" s="1"/>
  <c r="J13" i="37"/>
  <c r="J43" i="38" s="1"/>
  <c r="R41" i="1" s="1"/>
  <c r="J17" i="37"/>
  <c r="J47" i="38" s="1"/>
  <c r="J16" i="37"/>
  <c r="J46" i="38" s="1"/>
  <c r="R44" i="1" s="1"/>
  <c r="J15" i="37"/>
  <c r="J45" i="38" s="1"/>
  <c r="R43" i="1" s="1"/>
  <c r="J8" i="37"/>
  <c r="J38" i="38" s="1"/>
  <c r="R36" i="1" s="1"/>
  <c r="M8" i="1"/>
  <c r="M9" i="1"/>
  <c r="M10" i="1"/>
  <c r="M11" i="1"/>
  <c r="M12" i="1"/>
  <c r="M13" i="1"/>
  <c r="M14" i="1"/>
  <c r="M15" i="1"/>
  <c r="M7" i="1"/>
  <c r="C44" i="1"/>
  <c r="C45" i="1"/>
  <c r="C46" i="1"/>
  <c r="C47" i="1"/>
  <c r="C48" i="1"/>
  <c r="C49" i="1"/>
  <c r="C50" i="1"/>
  <c r="C51" i="1"/>
  <c r="C52" i="1"/>
  <c r="C53" i="1"/>
  <c r="C54" i="1"/>
  <c r="C55" i="1"/>
  <c r="C56" i="1"/>
  <c r="M6" i="1"/>
  <c r="G58" i="3"/>
  <c r="F58" i="3"/>
  <c r="D58" i="3"/>
  <c r="C58" i="3"/>
  <c r="B58" i="3"/>
  <c r="D49" i="38"/>
  <c r="E49" i="38"/>
  <c r="D50" i="38"/>
  <c r="E50" i="38"/>
  <c r="G50" i="38"/>
  <c r="H50" i="38"/>
  <c r="C50" i="38"/>
  <c r="C49" i="38"/>
  <c r="E8" i="38"/>
  <c r="H8" i="38"/>
  <c r="E9" i="38"/>
  <c r="H9" i="38"/>
  <c r="E10" i="38"/>
  <c r="H10" i="38"/>
  <c r="E11" i="38"/>
  <c r="F11" i="38"/>
  <c r="H11" i="38"/>
  <c r="E12" i="38"/>
  <c r="H12" i="38"/>
  <c r="E13" i="38"/>
  <c r="H13" i="38"/>
  <c r="E14" i="38"/>
  <c r="H14" i="38"/>
  <c r="E15" i="38"/>
  <c r="H15" i="38"/>
  <c r="D16" i="38"/>
  <c r="E16" i="38"/>
  <c r="G16" i="38"/>
  <c r="H16" i="38"/>
  <c r="D17" i="38"/>
  <c r="E17" i="38"/>
  <c r="G17" i="38"/>
  <c r="H17" i="38"/>
  <c r="D18" i="38"/>
  <c r="E18" i="38"/>
  <c r="G18" i="38"/>
  <c r="H18" i="38"/>
  <c r="D19" i="38"/>
  <c r="E19" i="38"/>
  <c r="G19" i="38"/>
  <c r="H19" i="38"/>
  <c r="D20" i="38"/>
  <c r="E20" i="38"/>
  <c r="G20" i="38"/>
  <c r="H20" i="38"/>
  <c r="D21" i="38"/>
  <c r="E21" i="38"/>
  <c r="G21" i="38"/>
  <c r="H21" i="38"/>
  <c r="D22" i="38"/>
  <c r="E22" i="38"/>
  <c r="G22" i="38"/>
  <c r="H22" i="38"/>
  <c r="D23" i="38"/>
  <c r="E23" i="38"/>
  <c r="G23" i="38"/>
  <c r="H23" i="38"/>
  <c r="D24" i="38"/>
  <c r="E24" i="38"/>
  <c r="G24" i="38"/>
  <c r="H24" i="38"/>
  <c r="D25" i="38"/>
  <c r="E25" i="38"/>
  <c r="G25" i="38"/>
  <c r="H25" i="38"/>
  <c r="D26" i="38"/>
  <c r="E26" i="38"/>
  <c r="G26" i="38"/>
  <c r="H26" i="38"/>
  <c r="D27" i="38"/>
  <c r="E27" i="38"/>
  <c r="G27" i="38"/>
  <c r="H27" i="38"/>
  <c r="D28" i="38"/>
  <c r="E28" i="38"/>
  <c r="G28" i="38"/>
  <c r="H28" i="38"/>
  <c r="D29" i="38"/>
  <c r="E29" i="38"/>
  <c r="G29" i="38"/>
  <c r="H29" i="38"/>
  <c r="D30" i="38"/>
  <c r="E30" i="38"/>
  <c r="G30" i="38"/>
  <c r="H30" i="38"/>
  <c r="D31" i="38"/>
  <c r="E31" i="38"/>
  <c r="G31" i="38"/>
  <c r="H31" i="38"/>
  <c r="D32" i="38"/>
  <c r="E32" i="38"/>
  <c r="G32" i="38"/>
  <c r="H32" i="38"/>
  <c r="I32" i="38"/>
  <c r="D33" i="38"/>
  <c r="E33" i="38"/>
  <c r="G33" i="38"/>
  <c r="H33" i="38"/>
  <c r="D34" i="38"/>
  <c r="E34" i="38"/>
  <c r="G34" i="38"/>
  <c r="H34" i="38"/>
  <c r="D35" i="38"/>
  <c r="E35" i="38"/>
  <c r="G35" i="38"/>
  <c r="H35" i="38"/>
  <c r="D36" i="38"/>
  <c r="E36" i="38"/>
  <c r="G36" i="38"/>
  <c r="H36" i="38"/>
  <c r="J36" i="38"/>
  <c r="R34" i="1" s="1"/>
  <c r="D37" i="38"/>
  <c r="E37" i="38"/>
  <c r="G37" i="38"/>
  <c r="H37" i="38"/>
  <c r="R35" i="1"/>
  <c r="R39" i="1"/>
  <c r="R42" i="1"/>
  <c r="R45" i="1"/>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8" i="38"/>
  <c r="J28" i="37"/>
  <c r="J58" i="38" s="1"/>
  <c r="R56" i="1" s="1"/>
  <c r="J25" i="37"/>
  <c r="J55" i="38" s="1"/>
  <c r="R53" i="1" s="1"/>
  <c r="J26" i="37"/>
  <c r="J56" i="38" s="1"/>
  <c r="R54" i="1" s="1"/>
  <c r="J27" i="37"/>
  <c r="J57" i="38" s="1"/>
  <c r="R55" i="1" s="1"/>
  <c r="J24" i="37"/>
  <c r="J54" i="38" s="1"/>
  <c r="R52" i="1" s="1"/>
  <c r="J20" i="37"/>
  <c r="J50" i="38" s="1"/>
  <c r="R48" i="1" s="1"/>
  <c r="J21" i="37"/>
  <c r="J51" i="38" s="1"/>
  <c r="R49" i="1" s="1"/>
  <c r="J22" i="37"/>
  <c r="J52" i="38" s="1"/>
  <c r="R50" i="1" s="1"/>
  <c r="J23" i="37"/>
  <c r="J53" i="38" s="1"/>
  <c r="R51" i="1" s="1"/>
  <c r="J19" i="37"/>
  <c r="F50" i="36"/>
  <c r="I50" i="36" s="1"/>
  <c r="I50" i="38" s="1"/>
  <c r="F49" i="36"/>
  <c r="I49" i="36" s="1"/>
  <c r="F48" i="36"/>
  <c r="I48" i="36" s="1"/>
  <c r="F47" i="36"/>
  <c r="I47" i="36" s="1"/>
  <c r="F46" i="36"/>
  <c r="I46" i="36" s="1"/>
  <c r="I45" i="36"/>
  <c r="F45" i="36"/>
  <c r="F44" i="36"/>
  <c r="I44" i="36" s="1"/>
  <c r="F43" i="36"/>
  <c r="I43" i="36" s="1"/>
  <c r="F42" i="36"/>
  <c r="I42" i="36" s="1"/>
  <c r="F41" i="36"/>
  <c r="I41" i="36" s="1"/>
  <c r="F40" i="36"/>
  <c r="I40" i="36" s="1"/>
  <c r="F39" i="36"/>
  <c r="I39" i="36" s="1"/>
  <c r="F38" i="36"/>
  <c r="I38" i="36" s="1"/>
  <c r="F37" i="36"/>
  <c r="I37" i="36" s="1"/>
  <c r="I37" i="38" s="1"/>
  <c r="F36" i="36"/>
  <c r="F36" i="38" s="1"/>
  <c r="F35" i="36"/>
  <c r="I35" i="36" s="1"/>
  <c r="I35" i="38" s="1"/>
  <c r="F34" i="36"/>
  <c r="F34" i="38" s="1"/>
  <c r="F33" i="36"/>
  <c r="I33" i="36" s="1"/>
  <c r="I33" i="38" s="1"/>
  <c r="F32" i="36"/>
  <c r="I32" i="36" s="1"/>
  <c r="F31" i="36"/>
  <c r="I31" i="36" s="1"/>
  <c r="I31" i="38" s="1"/>
  <c r="I30" i="36"/>
  <c r="I30" i="38" s="1"/>
  <c r="F30" i="36"/>
  <c r="F30" i="38" s="1"/>
  <c r="F29" i="36"/>
  <c r="I29" i="36" s="1"/>
  <c r="F28" i="36"/>
  <c r="I28" i="36" s="1"/>
  <c r="I28" i="38" s="1"/>
  <c r="F27" i="36"/>
  <c r="I27" i="36" s="1"/>
  <c r="I27" i="38" s="1"/>
  <c r="F26" i="36"/>
  <c r="F26" i="38" s="1"/>
  <c r="F25" i="36"/>
  <c r="F25" i="38" s="1"/>
  <c r="F24" i="36"/>
  <c r="F24" i="38" s="1"/>
  <c r="F23" i="36"/>
  <c r="I23" i="36" s="1"/>
  <c r="I23" i="38" s="1"/>
  <c r="F22" i="36"/>
  <c r="F22" i="38" s="1"/>
  <c r="F21" i="36"/>
  <c r="F21" i="38" s="1"/>
  <c r="F20" i="36"/>
  <c r="I20" i="36" s="1"/>
  <c r="I20" i="38" s="1"/>
  <c r="F19" i="36"/>
  <c r="I19" i="36" s="1"/>
  <c r="I19" i="38" s="1"/>
  <c r="F18" i="36"/>
  <c r="I18" i="36" s="1"/>
  <c r="I18" i="38" s="1"/>
  <c r="F17" i="36"/>
  <c r="I17" i="36" s="1"/>
  <c r="I17" i="38" s="1"/>
  <c r="F16" i="36"/>
  <c r="I16" i="36" s="1"/>
  <c r="F15" i="36"/>
  <c r="I15" i="36" s="1"/>
  <c r="I15" i="38" s="1"/>
  <c r="F14" i="36"/>
  <c r="F14" i="38" s="1"/>
  <c r="F13" i="36"/>
  <c r="I13" i="36" s="1"/>
  <c r="I13" i="38" s="1"/>
  <c r="F12" i="36"/>
  <c r="I12" i="36" s="1"/>
  <c r="F11" i="36"/>
  <c r="I11" i="36" s="1"/>
  <c r="I11" i="38" s="1"/>
  <c r="F10" i="36"/>
  <c r="F10" i="38" s="1"/>
  <c r="F9" i="36"/>
  <c r="F9" i="38" s="1"/>
  <c r="F8" i="36"/>
  <c r="I8" i="36" s="1"/>
  <c r="I8" i="38" s="1"/>
  <c r="F50" i="35"/>
  <c r="I50" i="35" s="1"/>
  <c r="F49" i="35"/>
  <c r="I49" i="35" s="1"/>
  <c r="F48" i="35"/>
  <c r="I48" i="35" s="1"/>
  <c r="F47" i="35"/>
  <c r="I47" i="35" s="1"/>
  <c r="F46" i="35"/>
  <c r="I46" i="35" s="1"/>
  <c r="F45" i="35"/>
  <c r="I45" i="35" s="1"/>
  <c r="I44" i="35"/>
  <c r="F44" i="35"/>
  <c r="I43" i="35"/>
  <c r="F43" i="35"/>
  <c r="I42" i="35"/>
  <c r="F42" i="35"/>
  <c r="I41" i="35"/>
  <c r="F41" i="35"/>
  <c r="I40" i="35"/>
  <c r="F40" i="35"/>
  <c r="F39" i="35"/>
  <c r="I39" i="35" s="1"/>
  <c r="I38" i="35"/>
  <c r="F38" i="35"/>
  <c r="I37" i="35"/>
  <c r="F37" i="35"/>
  <c r="I36" i="35"/>
  <c r="F36" i="35"/>
  <c r="I35" i="35"/>
  <c r="F35" i="35"/>
  <c r="I34" i="35"/>
  <c r="F34" i="35"/>
  <c r="F33" i="35"/>
  <c r="I33" i="35" s="1"/>
  <c r="I32" i="35"/>
  <c r="F32" i="35"/>
  <c r="I31" i="35"/>
  <c r="F31" i="35"/>
  <c r="I30" i="35"/>
  <c r="F30" i="35"/>
  <c r="I29" i="35"/>
  <c r="F29" i="35"/>
  <c r="F28" i="35"/>
  <c r="I28" i="35" s="1"/>
  <c r="J16" i="36" l="1"/>
  <c r="J49" i="38"/>
  <c r="R47" i="1" s="1"/>
  <c r="J29" i="36"/>
  <c r="J29" i="38" s="1"/>
  <c r="R27" i="1" s="1"/>
  <c r="I24" i="36"/>
  <c r="I24" i="38" s="1"/>
  <c r="I14" i="36"/>
  <c r="I14" i="38" s="1"/>
  <c r="F49" i="38"/>
  <c r="I25" i="36"/>
  <c r="I25" i="38" s="1"/>
  <c r="I10" i="36"/>
  <c r="I10" i="38" s="1"/>
  <c r="I21" i="36"/>
  <c r="I21" i="38" s="1"/>
  <c r="F8" i="38"/>
  <c r="J12" i="36"/>
  <c r="J12" i="38" s="1"/>
  <c r="R10" i="1" s="1"/>
  <c r="I12" i="38"/>
  <c r="I9" i="36"/>
  <c r="I9" i="38" s="1"/>
  <c r="I29" i="38"/>
  <c r="I34" i="36"/>
  <c r="F37" i="38"/>
  <c r="F15" i="38"/>
  <c r="J25" i="36"/>
  <c r="J25" i="38" s="1"/>
  <c r="R23" i="1" s="1"/>
  <c r="F35" i="38"/>
  <c r="F33" i="38"/>
  <c r="F31" i="38"/>
  <c r="F29" i="38"/>
  <c r="F27" i="38"/>
  <c r="F23" i="38"/>
  <c r="F19" i="38"/>
  <c r="F17" i="38"/>
  <c r="F12" i="38"/>
  <c r="I16" i="38"/>
  <c r="I36" i="36"/>
  <c r="I36" i="38" s="1"/>
  <c r="J21" i="36"/>
  <c r="J21" i="38" s="1"/>
  <c r="R19" i="1" s="1"/>
  <c r="J17" i="36"/>
  <c r="J17" i="38" s="1"/>
  <c r="R15" i="1" s="1"/>
  <c r="I26" i="36"/>
  <c r="I26" i="38" s="1"/>
  <c r="J13" i="36"/>
  <c r="J13" i="38" s="1"/>
  <c r="R11" i="1" s="1"/>
  <c r="I22" i="36"/>
  <c r="I22" i="38" s="1"/>
  <c r="F32" i="38"/>
  <c r="F28" i="38"/>
  <c r="F20" i="38"/>
  <c r="F18" i="38"/>
  <c r="F16" i="38"/>
  <c r="F13" i="38"/>
  <c r="F50" i="38"/>
  <c r="J15" i="36"/>
  <c r="J35" i="36"/>
  <c r="J11" i="36"/>
  <c r="J11" i="38" s="1"/>
  <c r="R9" i="1" s="1"/>
  <c r="J30" i="36"/>
  <c r="J8" i="36"/>
  <c r="J32" i="36"/>
  <c r="J32" i="38" s="1"/>
  <c r="R30" i="1" s="1"/>
  <c r="J27" i="36"/>
  <c r="J27" i="38" s="1"/>
  <c r="R25" i="1" s="1"/>
  <c r="J23" i="36"/>
  <c r="J23" i="38" s="1"/>
  <c r="R21" i="1" s="1"/>
  <c r="J10" i="36"/>
  <c r="J14" i="36"/>
  <c r="J28" i="36"/>
  <c r="J16" i="38"/>
  <c r="R14" i="1" s="1"/>
  <c r="J20" i="36"/>
  <c r="J24" i="36"/>
  <c r="J33" i="36"/>
  <c r="J28" i="35"/>
  <c r="J19" i="36"/>
  <c r="J31" i="36"/>
  <c r="J22" i="36"/>
  <c r="J18" i="36"/>
  <c r="J9" i="36" l="1"/>
  <c r="J9" i="38" s="1"/>
  <c r="R7" i="1" s="1"/>
  <c r="J26" i="36"/>
  <c r="J26" i="38" s="1"/>
  <c r="R24" i="1" s="1"/>
  <c r="J34" i="36"/>
  <c r="J34" i="38" s="1"/>
  <c r="R32" i="1" s="1"/>
  <c r="I34" i="38"/>
  <c r="J8" i="38"/>
  <c r="R6" i="1" s="1"/>
  <c r="J30" i="38"/>
  <c r="R28" i="1" s="1"/>
  <c r="J28" i="38"/>
  <c r="R26" i="1" s="1"/>
  <c r="J35" i="38"/>
  <c r="R33" i="1" s="1"/>
  <c r="J15" i="38"/>
  <c r="R13" i="1" s="1"/>
  <c r="J19" i="38"/>
  <c r="R17" i="1" s="1"/>
  <c r="J33" i="38"/>
  <c r="R31" i="1" s="1"/>
  <c r="J24" i="38"/>
  <c r="R22" i="1" s="1"/>
  <c r="J18" i="38"/>
  <c r="R16" i="1" s="1"/>
  <c r="J20" i="38"/>
  <c r="R18" i="1" s="1"/>
  <c r="J22" i="38"/>
  <c r="R20" i="1" s="1"/>
  <c r="J14" i="38"/>
  <c r="R12" i="1" s="1"/>
  <c r="J31" i="38"/>
  <c r="R29" i="1" s="1"/>
  <c r="J10" i="38"/>
  <c r="R8" i="1" s="1"/>
  <c r="F58" i="34" l="1"/>
  <c r="J58" i="34" s="1"/>
  <c r="F57" i="34"/>
  <c r="J57" i="34" s="1"/>
  <c r="F56" i="34"/>
  <c r="J56" i="34" s="1"/>
  <c r="F55" i="34"/>
  <c r="J55" i="34" s="1"/>
  <c r="K55" i="34" s="1"/>
  <c r="K53" i="1" s="1"/>
  <c r="F54" i="34"/>
  <c r="J54" i="34" s="1"/>
  <c r="F53" i="34"/>
  <c r="J53" i="34" s="1"/>
  <c r="F52" i="34"/>
  <c r="J52" i="34" s="1"/>
  <c r="F51" i="34"/>
  <c r="J51" i="34" s="1"/>
  <c r="F50" i="34"/>
  <c r="J50" i="34" s="1"/>
  <c r="K50" i="34" s="1"/>
  <c r="K48" i="1" s="1"/>
  <c r="F49" i="34"/>
  <c r="J49" i="34" s="1"/>
  <c r="F48" i="34"/>
  <c r="J48" i="34" s="1"/>
  <c r="F47" i="34"/>
  <c r="J47" i="34" s="1"/>
  <c r="F46" i="34"/>
  <c r="J46" i="34" s="1"/>
  <c r="F45" i="34"/>
  <c r="J45" i="34" s="1"/>
  <c r="F44" i="34"/>
  <c r="J44" i="34" s="1"/>
  <c r="F43" i="34"/>
  <c r="J43" i="34" s="1"/>
  <c r="K43" i="34" s="1"/>
  <c r="K41" i="1" s="1"/>
  <c r="F42" i="34"/>
  <c r="J42" i="34" s="1"/>
  <c r="F41" i="34"/>
  <c r="J41" i="34" s="1"/>
  <c r="F40" i="34"/>
  <c r="J40" i="34" s="1"/>
  <c r="F39" i="34"/>
  <c r="J39" i="34" s="1"/>
  <c r="F38" i="34"/>
  <c r="J38" i="34" s="1"/>
  <c r="K38" i="34" s="1"/>
  <c r="K36" i="1" s="1"/>
  <c r="F37" i="34"/>
  <c r="J37" i="34" s="1"/>
  <c r="F36" i="34"/>
  <c r="J36" i="34" s="1"/>
  <c r="F35" i="34"/>
  <c r="J35" i="34" s="1"/>
  <c r="F34" i="34"/>
  <c r="J34" i="34" s="1"/>
  <c r="F33" i="34"/>
  <c r="J33" i="34" s="1"/>
  <c r="K33" i="34" s="1"/>
  <c r="K31" i="1" s="1"/>
  <c r="F32" i="34"/>
  <c r="J32" i="34" s="1"/>
  <c r="F31" i="34"/>
  <c r="J31" i="34" s="1"/>
  <c r="K31" i="34" s="1"/>
  <c r="K29" i="1" s="1"/>
  <c r="F30" i="34"/>
  <c r="J30" i="34" s="1"/>
  <c r="F29" i="34"/>
  <c r="J29" i="34" s="1"/>
  <c r="F28" i="34"/>
  <c r="J28" i="34" s="1"/>
  <c r="F27" i="34"/>
  <c r="J27" i="34" s="1"/>
  <c r="F26" i="34"/>
  <c r="J26" i="34" s="1"/>
  <c r="K26" i="34" s="1"/>
  <c r="K24" i="1" s="1"/>
  <c r="F25" i="34"/>
  <c r="J25" i="34" s="1"/>
  <c r="F24" i="34"/>
  <c r="J24" i="34" s="1"/>
  <c r="F23" i="34"/>
  <c r="J23" i="34" s="1"/>
  <c r="F22" i="34"/>
  <c r="J22" i="34" s="1"/>
  <c r="F21" i="34"/>
  <c r="J21" i="34" s="1"/>
  <c r="K21" i="34" s="1"/>
  <c r="K19" i="1" s="1"/>
  <c r="F20" i="34"/>
  <c r="J20" i="34" s="1"/>
  <c r="F19" i="34"/>
  <c r="J19" i="34" s="1"/>
  <c r="K19" i="34" s="1"/>
  <c r="K17" i="1" s="1"/>
  <c r="F18" i="34"/>
  <c r="J18" i="34" s="1"/>
  <c r="K18" i="34" s="1"/>
  <c r="K16" i="1" s="1"/>
  <c r="F17" i="34"/>
  <c r="J17" i="34" s="1"/>
  <c r="F16" i="34"/>
  <c r="J16" i="34" s="1"/>
  <c r="F15" i="34"/>
  <c r="J15" i="34" s="1"/>
  <c r="K15" i="34" s="1"/>
  <c r="K13" i="1" s="1"/>
  <c r="F14" i="34"/>
  <c r="J14" i="34" s="1"/>
  <c r="K14" i="34" s="1"/>
  <c r="K12" i="1" s="1"/>
  <c r="F13" i="34"/>
  <c r="J13" i="34" s="1"/>
  <c r="F12" i="34"/>
  <c r="J12" i="34" s="1"/>
  <c r="F11" i="34"/>
  <c r="J11" i="34" s="1"/>
  <c r="F10" i="34"/>
  <c r="J10" i="34" s="1"/>
  <c r="F9" i="34"/>
  <c r="J9" i="34" s="1"/>
  <c r="K9" i="34" s="1"/>
  <c r="K7" i="1" s="1"/>
  <c r="F8" i="34"/>
  <c r="J8" i="34" s="1"/>
  <c r="F50" i="32"/>
  <c r="I50" i="32" s="1"/>
  <c r="F49" i="32"/>
  <c r="I49" i="32" s="1"/>
  <c r="F48" i="32"/>
  <c r="I48" i="32" s="1"/>
  <c r="F47" i="32"/>
  <c r="I47" i="32" s="1"/>
  <c r="F46" i="32"/>
  <c r="I46" i="32" s="1"/>
  <c r="F45" i="32"/>
  <c r="I45" i="32" s="1"/>
  <c r="F44" i="32"/>
  <c r="I44" i="32" s="1"/>
  <c r="F43" i="32"/>
  <c r="I43" i="32" s="1"/>
  <c r="I42" i="32"/>
  <c r="F42" i="32"/>
  <c r="F41" i="32"/>
  <c r="I41" i="32" s="1"/>
  <c r="F40" i="32"/>
  <c r="I40" i="32" s="1"/>
  <c r="F39" i="32"/>
  <c r="I39" i="32" s="1"/>
  <c r="F38" i="32"/>
  <c r="I38" i="32" s="1"/>
  <c r="F37" i="32"/>
  <c r="I37" i="32" s="1"/>
  <c r="I36" i="32"/>
  <c r="F36" i="32"/>
  <c r="F35" i="32"/>
  <c r="I35" i="32" s="1"/>
  <c r="F34" i="32"/>
  <c r="I34" i="32" s="1"/>
  <c r="F33" i="32"/>
  <c r="I33" i="32" s="1"/>
  <c r="F32" i="32"/>
  <c r="I32" i="32" s="1"/>
  <c r="F31" i="32"/>
  <c r="I31" i="32" s="1"/>
  <c r="I30" i="32"/>
  <c r="F30" i="32"/>
  <c r="F29" i="32"/>
  <c r="I29" i="32" s="1"/>
  <c r="F28" i="32"/>
  <c r="I28" i="32" s="1"/>
  <c r="F27" i="32"/>
  <c r="I27" i="32" s="1"/>
  <c r="F26" i="32"/>
  <c r="I26" i="32" s="1"/>
  <c r="F25" i="32"/>
  <c r="I25" i="32" s="1"/>
  <c r="I24" i="32"/>
  <c r="F24" i="32"/>
  <c r="F23" i="32"/>
  <c r="I23" i="32" s="1"/>
  <c r="F22" i="32"/>
  <c r="I22" i="32" s="1"/>
  <c r="F21" i="32"/>
  <c r="I21" i="32" s="1"/>
  <c r="F20" i="32"/>
  <c r="I20" i="32" s="1"/>
  <c r="F19" i="32"/>
  <c r="I19" i="32" s="1"/>
  <c r="I18" i="32"/>
  <c r="F18" i="32"/>
  <c r="F17" i="32"/>
  <c r="I17" i="32" s="1"/>
  <c r="F16" i="32"/>
  <c r="I16" i="32" s="1"/>
  <c r="F15" i="32"/>
  <c r="I15" i="32" s="1"/>
  <c r="F14" i="32"/>
  <c r="I14" i="32" s="1"/>
  <c r="F13" i="32"/>
  <c r="I13" i="32" s="1"/>
  <c r="I12" i="32"/>
  <c r="F12" i="32"/>
  <c r="F11" i="32"/>
  <c r="I11" i="32" s="1"/>
  <c r="F10" i="32"/>
  <c r="I10" i="32" s="1"/>
  <c r="F9" i="32"/>
  <c r="I9" i="32" s="1"/>
  <c r="F8" i="32"/>
  <c r="I8" i="32" s="1"/>
  <c r="J45" i="32"/>
  <c r="C43" i="1" s="1"/>
  <c r="J44" i="32"/>
  <c r="C42" i="1" s="1"/>
  <c r="J43" i="32"/>
  <c r="C41" i="1" s="1"/>
  <c r="J42" i="32"/>
  <c r="C40" i="1" s="1"/>
  <c r="J41" i="32"/>
  <c r="C39" i="1" s="1"/>
  <c r="J40" i="32"/>
  <c r="C38" i="1" s="1"/>
  <c r="J39" i="32"/>
  <c r="C37" i="1" s="1"/>
  <c r="J38" i="32"/>
  <c r="C36" i="1" s="1"/>
  <c r="J37" i="32"/>
  <c r="C35" i="1" s="1"/>
  <c r="J36" i="32"/>
  <c r="C34" i="1" s="1"/>
  <c r="J35" i="32"/>
  <c r="C33" i="1" s="1"/>
  <c r="J34" i="32"/>
  <c r="C32" i="1" s="1"/>
  <c r="J33" i="32"/>
  <c r="C31" i="1" s="1"/>
  <c r="J32" i="32"/>
  <c r="C30" i="1" s="1"/>
  <c r="J31" i="32"/>
  <c r="C29" i="1" s="1"/>
  <c r="J30" i="32"/>
  <c r="C28" i="1" s="1"/>
  <c r="J29" i="32"/>
  <c r="C27" i="1" s="1"/>
  <c r="J28" i="32"/>
  <c r="C26" i="1" s="1"/>
  <c r="J27" i="32"/>
  <c r="C25" i="1" s="1"/>
  <c r="J26" i="32"/>
  <c r="C24" i="1" s="1"/>
  <c r="J25" i="32"/>
  <c r="C23" i="1" s="1"/>
  <c r="J24" i="32"/>
  <c r="C22" i="1" s="1"/>
  <c r="J23" i="32"/>
  <c r="C21" i="1" s="1"/>
  <c r="J22" i="32"/>
  <c r="C20" i="1" s="1"/>
  <c r="J21" i="32"/>
  <c r="C19" i="1" s="1"/>
  <c r="J20" i="32"/>
  <c r="C18" i="1" s="1"/>
  <c r="J19" i="32"/>
  <c r="C17" i="1" s="1"/>
  <c r="J18" i="32"/>
  <c r="C16" i="1" s="1"/>
  <c r="J17" i="32"/>
  <c r="C15" i="1" s="1"/>
  <c r="J16" i="32"/>
  <c r="C14" i="1" s="1"/>
  <c r="J15" i="32"/>
  <c r="C13" i="1" s="1"/>
  <c r="J14" i="32"/>
  <c r="C12" i="1" s="1"/>
  <c r="J13" i="32"/>
  <c r="C11" i="1" s="1"/>
  <c r="J12" i="32"/>
  <c r="C10" i="1" s="1"/>
  <c r="J11" i="32"/>
  <c r="C9" i="1" s="1"/>
  <c r="J10" i="32"/>
  <c r="C8" i="1" s="1"/>
  <c r="J9" i="32"/>
  <c r="C7" i="1" s="1"/>
  <c r="J8" i="32"/>
  <c r="C6" i="1" s="1"/>
  <c r="K27" i="34" l="1"/>
  <c r="K25" i="1" s="1"/>
  <c r="K39" i="34"/>
  <c r="K37" i="1" s="1"/>
  <c r="K51" i="34"/>
  <c r="K49" i="1" s="1"/>
  <c r="K23" i="34"/>
  <c r="K21" i="1" s="1"/>
  <c r="K13" i="34"/>
  <c r="K11" i="1" s="1"/>
  <c r="K58" i="34"/>
  <c r="K56" i="1" s="1"/>
  <c r="K22" i="34"/>
  <c r="K20" i="1" s="1"/>
  <c r="K34" i="34"/>
  <c r="K32" i="1" s="1"/>
  <c r="K46" i="34"/>
  <c r="K44" i="1" s="1"/>
  <c r="K8" i="34"/>
  <c r="K6" i="1" s="1"/>
  <c r="K20" i="34"/>
  <c r="K18" i="1" s="1"/>
  <c r="K32" i="34"/>
  <c r="K30" i="1" s="1"/>
  <c r="K44" i="34"/>
  <c r="K42" i="1" s="1"/>
  <c r="K56" i="34"/>
  <c r="K54" i="1" s="1"/>
  <c r="K45" i="34"/>
  <c r="K43" i="1" s="1"/>
  <c r="K57" i="34"/>
  <c r="K55" i="1" s="1"/>
  <c r="K11" i="34"/>
  <c r="K9" i="1" s="1"/>
  <c r="K35" i="34"/>
  <c r="K33" i="1" s="1"/>
  <c r="K47" i="34"/>
  <c r="K45" i="1" s="1"/>
  <c r="K12" i="34"/>
  <c r="K10" i="1" s="1"/>
  <c r="K24" i="34"/>
  <c r="K22" i="1" s="1"/>
  <c r="K36" i="34"/>
  <c r="K34" i="1" s="1"/>
  <c r="K25" i="34"/>
  <c r="K23" i="1" s="1"/>
  <c r="K37" i="34"/>
  <c r="K35" i="1" s="1"/>
  <c r="K49" i="34"/>
  <c r="K47" i="1" s="1"/>
  <c r="K28" i="34"/>
  <c r="K26" i="1" s="1"/>
  <c r="K40" i="34"/>
  <c r="K38" i="1" s="1"/>
  <c r="K52" i="34"/>
  <c r="K50" i="1" s="1"/>
  <c r="K17" i="34"/>
  <c r="K15" i="1" s="1"/>
  <c r="K29" i="34"/>
  <c r="K27" i="1" s="1"/>
  <c r="K41" i="34"/>
  <c r="K39" i="1" s="1"/>
  <c r="K53" i="34"/>
  <c r="K51" i="1" s="1"/>
  <c r="K30" i="34"/>
  <c r="K28" i="1" s="1"/>
  <c r="K42" i="34"/>
  <c r="K40" i="1" s="1"/>
  <c r="K54" i="34"/>
  <c r="K52" i="1" s="1"/>
  <c r="K48" i="34"/>
  <c r="K46" i="1" s="1"/>
  <c r="K16" i="34"/>
  <c r="K14" i="1" s="1"/>
  <c r="K10" i="34"/>
  <c r="K8" i="1" s="1"/>
  <c r="F58" i="31"/>
  <c r="I58" i="31" s="1"/>
  <c r="I57" i="31"/>
  <c r="F57" i="31"/>
  <c r="I56" i="31"/>
  <c r="F56" i="31"/>
  <c r="F55" i="31"/>
  <c r="I55" i="31" s="1"/>
  <c r="F54" i="31"/>
  <c r="I54" i="31" s="1"/>
  <c r="F53" i="31"/>
  <c r="I53" i="31" s="1"/>
  <c r="F52" i="31"/>
  <c r="I52" i="31" s="1"/>
  <c r="I51" i="31"/>
  <c r="F51" i="31"/>
  <c r="I50" i="31"/>
  <c r="F50" i="31"/>
  <c r="F49" i="31"/>
  <c r="I49" i="31" s="1"/>
  <c r="F48" i="31"/>
  <c r="I48" i="31" s="1"/>
  <c r="F47" i="31"/>
  <c r="I47" i="31" s="1"/>
  <c r="F46" i="31"/>
  <c r="I46" i="31" s="1"/>
  <c r="F45" i="31"/>
  <c r="I45" i="31" s="1"/>
  <c r="F44" i="31"/>
  <c r="I44" i="31" s="1"/>
  <c r="F43" i="31"/>
  <c r="I43" i="31" s="1"/>
  <c r="F42" i="31"/>
  <c r="I42" i="31" s="1"/>
  <c r="F41" i="31"/>
  <c r="I41" i="31" s="1"/>
  <c r="F40" i="31"/>
  <c r="I40" i="31" s="1"/>
  <c r="F39" i="31"/>
  <c r="I39" i="31" s="1"/>
  <c r="F38" i="31"/>
  <c r="I38" i="31" s="1"/>
  <c r="F37" i="31"/>
  <c r="I37" i="31" s="1"/>
  <c r="F36" i="31"/>
  <c r="I36" i="31" s="1"/>
  <c r="F35" i="31"/>
  <c r="I35" i="31" s="1"/>
  <c r="I34" i="31"/>
  <c r="F34" i="31"/>
  <c r="F33" i="31"/>
  <c r="I33" i="31" s="1"/>
  <c r="F32" i="31"/>
  <c r="I32" i="31" s="1"/>
  <c r="F31" i="31"/>
  <c r="I31" i="31" s="1"/>
  <c r="F30" i="31"/>
  <c r="I30" i="31" s="1"/>
  <c r="F29" i="31"/>
  <c r="I29" i="31" s="1"/>
  <c r="I28" i="31"/>
  <c r="F28" i="31"/>
  <c r="I27" i="31"/>
  <c r="F27" i="31"/>
  <c r="F26" i="31"/>
  <c r="I26" i="31" s="1"/>
  <c r="F25" i="31"/>
  <c r="I25" i="31" s="1"/>
  <c r="F24" i="31"/>
  <c r="I24" i="31" s="1"/>
  <c r="F23" i="31"/>
  <c r="I23" i="31" s="1"/>
  <c r="F22" i="31"/>
  <c r="I22" i="31" s="1"/>
  <c r="F21" i="31"/>
  <c r="I21" i="31" s="1"/>
  <c r="F20" i="31"/>
  <c r="I20" i="31" s="1"/>
  <c r="F19" i="31"/>
  <c r="I19" i="31" s="1"/>
  <c r="F18" i="31"/>
  <c r="I18" i="31" s="1"/>
  <c r="F17" i="31"/>
  <c r="I17" i="31" s="1"/>
  <c r="F16" i="31"/>
  <c r="I16" i="31" s="1"/>
  <c r="F15" i="31"/>
  <c r="I15" i="31" s="1"/>
  <c r="F14" i="31"/>
  <c r="I14" i="31" s="1"/>
  <c r="F13" i="31"/>
  <c r="I13" i="31" s="1"/>
  <c r="F12" i="31"/>
  <c r="I12" i="31" s="1"/>
  <c r="F11" i="31"/>
  <c r="I11" i="31" s="1"/>
  <c r="F10" i="31"/>
  <c r="I10" i="31" s="1"/>
  <c r="F9" i="31"/>
  <c r="I9" i="31" s="1"/>
  <c r="F8" i="31"/>
  <c r="I8" i="31" s="1"/>
  <c r="J57" i="31"/>
  <c r="Q55" i="1" s="1"/>
  <c r="J56" i="31"/>
  <c r="Q54" i="1" s="1"/>
  <c r="J55" i="31"/>
  <c r="Q53" i="1" s="1"/>
  <c r="J54" i="31"/>
  <c r="Q52" i="1" s="1"/>
  <c r="J53" i="31"/>
  <c r="Q51" i="1" s="1"/>
  <c r="J52" i="31"/>
  <c r="Q50" i="1" s="1"/>
  <c r="J51" i="31"/>
  <c r="Q49" i="1" s="1"/>
  <c r="J50" i="31"/>
  <c r="Q48" i="1" s="1"/>
  <c r="J49" i="31"/>
  <c r="Q47" i="1" s="1"/>
  <c r="J48" i="31"/>
  <c r="Q46" i="1" s="1"/>
  <c r="J47" i="31"/>
  <c r="Q45" i="1" s="1"/>
  <c r="J46" i="31"/>
  <c r="Q44" i="1" s="1"/>
  <c r="J45" i="31"/>
  <c r="Q43" i="1" s="1"/>
  <c r="J44" i="31"/>
  <c r="Q42" i="1" s="1"/>
  <c r="J43" i="31"/>
  <c r="Q41" i="1" s="1"/>
  <c r="J42" i="31"/>
  <c r="Q40" i="1" s="1"/>
  <c r="J41" i="31"/>
  <c r="Q39" i="1" s="1"/>
  <c r="J40" i="31"/>
  <c r="Q38" i="1" s="1"/>
  <c r="J39" i="31"/>
  <c r="Q37" i="1" s="1"/>
  <c r="J38" i="31"/>
  <c r="Q36" i="1" s="1"/>
  <c r="J37" i="31"/>
  <c r="Q35" i="1" s="1"/>
  <c r="J36" i="31"/>
  <c r="Q34" i="1" s="1"/>
  <c r="J35" i="31"/>
  <c r="Q33" i="1" s="1"/>
  <c r="J34" i="31"/>
  <c r="Q32" i="1" s="1"/>
  <c r="J33" i="31"/>
  <c r="Q31" i="1" s="1"/>
  <c r="J32" i="31"/>
  <c r="Q30" i="1" s="1"/>
  <c r="J31" i="31"/>
  <c r="Q29" i="1" s="1"/>
  <c r="J30" i="31"/>
  <c r="Q28" i="1" s="1"/>
  <c r="J29" i="31"/>
  <c r="Q27" i="1" s="1"/>
  <c r="J28" i="31"/>
  <c r="Q26" i="1" s="1"/>
  <c r="J27" i="31"/>
  <c r="Q25" i="1" s="1"/>
  <c r="J26" i="31"/>
  <c r="Q24" i="1" s="1"/>
  <c r="J25" i="31"/>
  <c r="Q23" i="1" s="1"/>
  <c r="J24" i="31"/>
  <c r="Q22" i="1" s="1"/>
  <c r="J23" i="31"/>
  <c r="Q21" i="1" s="1"/>
  <c r="J22" i="31"/>
  <c r="Q20" i="1" s="1"/>
  <c r="J21" i="31"/>
  <c r="Q19" i="1" s="1"/>
  <c r="J20" i="31"/>
  <c r="Q18" i="1" s="1"/>
  <c r="J19" i="31"/>
  <c r="Q17" i="1" s="1"/>
  <c r="J18" i="31"/>
  <c r="Q16" i="1" s="1"/>
  <c r="J17" i="31"/>
  <c r="Q15" i="1" s="1"/>
  <c r="J16" i="31"/>
  <c r="Q14" i="1" s="1"/>
  <c r="J15" i="31"/>
  <c r="Q13" i="1" s="1"/>
  <c r="J14" i="31"/>
  <c r="Q12" i="1" s="1"/>
  <c r="J13" i="31"/>
  <c r="Q11" i="1" s="1"/>
  <c r="J12" i="31"/>
  <c r="Q10" i="1" s="1"/>
  <c r="J11" i="31"/>
  <c r="Q9" i="1" s="1"/>
  <c r="J10" i="31"/>
  <c r="Q8" i="1" s="1"/>
  <c r="J9" i="31"/>
  <c r="Q7" i="1" s="1"/>
  <c r="J8" i="31"/>
  <c r="Q6" i="1" s="1"/>
  <c r="G9" i="30"/>
  <c r="H9" i="30"/>
  <c r="G10" i="30"/>
  <c r="H10" i="30"/>
  <c r="G11" i="30"/>
  <c r="H11" i="30"/>
  <c r="G12" i="30"/>
  <c r="H12" i="30"/>
  <c r="G13" i="30"/>
  <c r="H13" i="30"/>
  <c r="G14" i="30"/>
  <c r="H14" i="30"/>
  <c r="G15" i="30"/>
  <c r="H15" i="30"/>
  <c r="G16" i="30"/>
  <c r="H16" i="30"/>
  <c r="G17" i="30"/>
  <c r="H17" i="30"/>
  <c r="G18" i="30"/>
  <c r="H18" i="30"/>
  <c r="G19" i="30"/>
  <c r="H19" i="30"/>
  <c r="G20" i="30"/>
  <c r="H20" i="30"/>
  <c r="G21" i="30"/>
  <c r="H21" i="30"/>
  <c r="G22" i="30"/>
  <c r="H22" i="30"/>
  <c r="G23" i="30"/>
  <c r="H23" i="30"/>
  <c r="G24" i="30"/>
  <c r="H24" i="30"/>
  <c r="G25" i="30"/>
  <c r="H25" i="30"/>
  <c r="G26" i="30"/>
  <c r="H26" i="30"/>
  <c r="G27" i="30"/>
  <c r="H27" i="30"/>
  <c r="G28" i="30"/>
  <c r="H28" i="30"/>
  <c r="G29" i="30"/>
  <c r="H29" i="30"/>
  <c r="G30" i="30"/>
  <c r="H30" i="30"/>
  <c r="G31" i="30"/>
  <c r="H31" i="30"/>
  <c r="G32" i="30"/>
  <c r="H32" i="30"/>
  <c r="G33" i="30"/>
  <c r="H33" i="30"/>
  <c r="G34" i="30"/>
  <c r="H34" i="30"/>
  <c r="G35" i="30"/>
  <c r="H35" i="30"/>
  <c r="G36" i="30"/>
  <c r="H36" i="30"/>
  <c r="G37" i="30"/>
  <c r="H37" i="30"/>
  <c r="G38" i="30"/>
  <c r="H38" i="30"/>
  <c r="G39" i="30"/>
  <c r="H39" i="30"/>
  <c r="G40" i="30"/>
  <c r="H40" i="30"/>
  <c r="G41" i="30"/>
  <c r="H41" i="30"/>
  <c r="G42" i="30"/>
  <c r="H42" i="30"/>
  <c r="G43" i="30"/>
  <c r="H43" i="30"/>
  <c r="G44" i="30"/>
  <c r="H44" i="30"/>
  <c r="G45" i="30"/>
  <c r="H45" i="30"/>
  <c r="G46" i="30"/>
  <c r="H46" i="30"/>
  <c r="G47" i="30"/>
  <c r="H47" i="30"/>
  <c r="G48" i="30"/>
  <c r="H48" i="30"/>
  <c r="G49" i="30"/>
  <c r="H49" i="30"/>
  <c r="G50" i="30"/>
  <c r="H50" i="30"/>
  <c r="G51" i="30"/>
  <c r="H51" i="30"/>
  <c r="G52" i="30"/>
  <c r="H52" i="30"/>
  <c r="G53" i="30"/>
  <c r="H53" i="30"/>
  <c r="G54" i="30"/>
  <c r="H54" i="30"/>
  <c r="G55" i="30"/>
  <c r="H55" i="30"/>
  <c r="G56" i="30"/>
  <c r="H56" i="30"/>
  <c r="G57" i="30"/>
  <c r="H57" i="30"/>
  <c r="F58" i="30"/>
  <c r="I58" i="30" s="1"/>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C9" i="30"/>
  <c r="C10" i="30"/>
  <c r="F10" i="30" s="1"/>
  <c r="C11" i="30"/>
  <c r="F11" i="30" s="1"/>
  <c r="I11" i="30" s="1"/>
  <c r="C12" i="30"/>
  <c r="C13" i="30"/>
  <c r="C14" i="30"/>
  <c r="C15" i="30"/>
  <c r="C16" i="30"/>
  <c r="C17" i="30"/>
  <c r="C18" i="30"/>
  <c r="C19" i="30"/>
  <c r="F19" i="30" s="1"/>
  <c r="C20" i="30"/>
  <c r="F20" i="30" s="1"/>
  <c r="C21" i="30"/>
  <c r="C22" i="30"/>
  <c r="C23" i="30"/>
  <c r="C24" i="30"/>
  <c r="C25" i="30"/>
  <c r="C26" i="30"/>
  <c r="C27" i="30"/>
  <c r="C28" i="30"/>
  <c r="C29" i="30"/>
  <c r="C30" i="30"/>
  <c r="C31" i="30"/>
  <c r="F31" i="30" s="1"/>
  <c r="C32" i="30"/>
  <c r="F32" i="30" s="1"/>
  <c r="C33" i="30"/>
  <c r="C34" i="30"/>
  <c r="C35" i="30"/>
  <c r="C36" i="30"/>
  <c r="C37" i="30"/>
  <c r="C38" i="30"/>
  <c r="C39" i="30"/>
  <c r="C40" i="30"/>
  <c r="C41" i="30"/>
  <c r="C42" i="30"/>
  <c r="C43" i="30"/>
  <c r="F43" i="30" s="1"/>
  <c r="C44" i="30"/>
  <c r="F44" i="30" s="1"/>
  <c r="C45" i="30"/>
  <c r="C46" i="30"/>
  <c r="C47" i="30"/>
  <c r="C48" i="30"/>
  <c r="C49" i="30"/>
  <c r="C50" i="30"/>
  <c r="C51" i="30"/>
  <c r="C52" i="30"/>
  <c r="C53" i="30"/>
  <c r="C54" i="30"/>
  <c r="C55" i="30"/>
  <c r="F55" i="30" s="1"/>
  <c r="C56" i="30"/>
  <c r="F56" i="30" s="1"/>
  <c r="C57" i="30"/>
  <c r="E8" i="30"/>
  <c r="G8" i="30"/>
  <c r="H8" i="30"/>
  <c r="C8" i="30"/>
  <c r="F57" i="29"/>
  <c r="I57" i="29" s="1"/>
  <c r="F56" i="29"/>
  <c r="I56" i="29" s="1"/>
  <c r="F55" i="29"/>
  <c r="I55" i="29" s="1"/>
  <c r="F54" i="29"/>
  <c r="I54" i="29" s="1"/>
  <c r="F53" i="29"/>
  <c r="I53" i="29" s="1"/>
  <c r="F52" i="29"/>
  <c r="I52" i="29" s="1"/>
  <c r="F51" i="29"/>
  <c r="I51" i="29" s="1"/>
  <c r="F50" i="29"/>
  <c r="I50" i="29" s="1"/>
  <c r="F49" i="29"/>
  <c r="I49" i="29" s="1"/>
  <c r="J49" i="29" s="1"/>
  <c r="F48" i="29"/>
  <c r="I48" i="29" s="1"/>
  <c r="F47" i="29"/>
  <c r="I47" i="29" s="1"/>
  <c r="F46" i="29"/>
  <c r="I46" i="29" s="1"/>
  <c r="F45" i="29"/>
  <c r="I45" i="29" s="1"/>
  <c r="F44" i="29"/>
  <c r="I44" i="29" s="1"/>
  <c r="F43" i="29"/>
  <c r="I43" i="29" s="1"/>
  <c r="F42" i="29"/>
  <c r="I42" i="29" s="1"/>
  <c r="F41" i="29"/>
  <c r="I41" i="29" s="1"/>
  <c r="F40" i="29"/>
  <c r="I40" i="29" s="1"/>
  <c r="F39" i="29"/>
  <c r="I39" i="29" s="1"/>
  <c r="F38" i="29"/>
  <c r="I38" i="29" s="1"/>
  <c r="F37" i="29"/>
  <c r="I37" i="29" s="1"/>
  <c r="F36" i="29"/>
  <c r="I36" i="29" s="1"/>
  <c r="F35" i="29"/>
  <c r="I35" i="29" s="1"/>
  <c r="F34" i="29"/>
  <c r="I34" i="29" s="1"/>
  <c r="F33" i="29"/>
  <c r="I33" i="29" s="1"/>
  <c r="F32" i="29"/>
  <c r="I32" i="29" s="1"/>
  <c r="F31" i="29"/>
  <c r="I31" i="29" s="1"/>
  <c r="F30" i="29"/>
  <c r="I30" i="29" s="1"/>
  <c r="F29" i="29"/>
  <c r="I29" i="29" s="1"/>
  <c r="F28" i="29"/>
  <c r="I28" i="29" s="1"/>
  <c r="F27" i="29"/>
  <c r="I27" i="29" s="1"/>
  <c r="F26" i="29"/>
  <c r="I26" i="29" s="1"/>
  <c r="F25" i="29"/>
  <c r="I25" i="29" s="1"/>
  <c r="F24" i="29"/>
  <c r="I24" i="29" s="1"/>
  <c r="F23" i="29"/>
  <c r="I23" i="29" s="1"/>
  <c r="F22" i="29"/>
  <c r="I22" i="29" s="1"/>
  <c r="F21" i="29"/>
  <c r="I21" i="29" s="1"/>
  <c r="F20" i="29"/>
  <c r="I20" i="29" s="1"/>
  <c r="F19" i="29"/>
  <c r="I19" i="29" s="1"/>
  <c r="F18" i="29"/>
  <c r="I18" i="29" s="1"/>
  <c r="F17" i="29"/>
  <c r="I17" i="29" s="1"/>
  <c r="F16" i="29"/>
  <c r="I16" i="29" s="1"/>
  <c r="I15" i="29"/>
  <c r="F15" i="29"/>
  <c r="F14" i="29"/>
  <c r="I14" i="29" s="1"/>
  <c r="F13" i="29"/>
  <c r="I13" i="29" s="1"/>
  <c r="F12" i="29"/>
  <c r="I12" i="29" s="1"/>
  <c r="F11" i="29"/>
  <c r="I11" i="29" s="1"/>
  <c r="F10" i="29"/>
  <c r="I10" i="29" s="1"/>
  <c r="F9" i="29"/>
  <c r="I9" i="29" s="1"/>
  <c r="F8" i="29"/>
  <c r="I8" i="29" s="1"/>
  <c r="J40" i="29"/>
  <c r="F57" i="28"/>
  <c r="I57" i="28" s="1"/>
  <c r="F56" i="28"/>
  <c r="I56" i="28" s="1"/>
  <c r="F55" i="28"/>
  <c r="I55" i="28" s="1"/>
  <c r="J55" i="28" s="1"/>
  <c r="F54" i="28"/>
  <c r="I54" i="28" s="1"/>
  <c r="J54" i="28" s="1"/>
  <c r="F53" i="28"/>
  <c r="I53" i="28" s="1"/>
  <c r="F52" i="28"/>
  <c r="I52" i="28" s="1"/>
  <c r="F51" i="28"/>
  <c r="I51" i="28" s="1"/>
  <c r="F50" i="28"/>
  <c r="I50" i="28" s="1"/>
  <c r="F49" i="28"/>
  <c r="I49" i="28" s="1"/>
  <c r="F48" i="28"/>
  <c r="I48" i="28" s="1"/>
  <c r="F47" i="28"/>
  <c r="I47" i="28" s="1"/>
  <c r="F46" i="28"/>
  <c r="I46" i="28" s="1"/>
  <c r="F45" i="28"/>
  <c r="I45" i="28" s="1"/>
  <c r="F44" i="28"/>
  <c r="I44" i="28" s="1"/>
  <c r="F43" i="28"/>
  <c r="I43" i="28" s="1"/>
  <c r="J43" i="28" s="1"/>
  <c r="F42" i="28"/>
  <c r="I42" i="28" s="1"/>
  <c r="J42" i="28" s="1"/>
  <c r="F41" i="28"/>
  <c r="I41" i="28" s="1"/>
  <c r="F40" i="28"/>
  <c r="I40" i="28" s="1"/>
  <c r="F39" i="28"/>
  <c r="I39" i="28" s="1"/>
  <c r="F38" i="28"/>
  <c r="I38" i="28" s="1"/>
  <c r="F37" i="28"/>
  <c r="I37" i="28" s="1"/>
  <c r="F36" i="28"/>
  <c r="I36" i="28" s="1"/>
  <c r="F35" i="28"/>
  <c r="I35" i="28" s="1"/>
  <c r="F34" i="28"/>
  <c r="I34" i="28" s="1"/>
  <c r="F33" i="28"/>
  <c r="I33" i="28" s="1"/>
  <c r="F32" i="28"/>
  <c r="I32" i="28" s="1"/>
  <c r="F31" i="28"/>
  <c r="I31" i="28" s="1"/>
  <c r="J31" i="28" s="1"/>
  <c r="F30" i="28"/>
  <c r="I30" i="28" s="1"/>
  <c r="J30" i="28" s="1"/>
  <c r="F29" i="28"/>
  <c r="I29" i="28" s="1"/>
  <c r="F28" i="28"/>
  <c r="I28" i="28" s="1"/>
  <c r="F27" i="28"/>
  <c r="I27" i="28" s="1"/>
  <c r="F26" i="28"/>
  <c r="I26" i="28" s="1"/>
  <c r="F25" i="28"/>
  <c r="I25" i="28" s="1"/>
  <c r="J25" i="28" s="1"/>
  <c r="F24" i="28"/>
  <c r="I24" i="28" s="1"/>
  <c r="F23" i="28"/>
  <c r="I23" i="28" s="1"/>
  <c r="F22" i="28"/>
  <c r="I22" i="28" s="1"/>
  <c r="F21" i="28"/>
  <c r="I21" i="28" s="1"/>
  <c r="F20" i="28"/>
  <c r="I20" i="28" s="1"/>
  <c r="J20" i="28" s="1"/>
  <c r="F19" i="28"/>
  <c r="I19" i="28" s="1"/>
  <c r="J19" i="28" s="1"/>
  <c r="F18" i="28"/>
  <c r="I18" i="28" s="1"/>
  <c r="F17" i="28"/>
  <c r="I17" i="28" s="1"/>
  <c r="F16" i="28"/>
  <c r="I16" i="28" s="1"/>
  <c r="F15" i="28"/>
  <c r="I15" i="28" s="1"/>
  <c r="F14" i="28"/>
  <c r="I14" i="28" s="1"/>
  <c r="F13" i="28"/>
  <c r="I13" i="28" s="1"/>
  <c r="J13" i="28" s="1"/>
  <c r="F12" i="28"/>
  <c r="I12" i="28" s="1"/>
  <c r="F11" i="28"/>
  <c r="I11" i="28" s="1"/>
  <c r="F10" i="28"/>
  <c r="I10" i="28" s="1"/>
  <c r="F9" i="28"/>
  <c r="I9" i="28" s="1"/>
  <c r="J9" i="28" s="1"/>
  <c r="F8" i="28"/>
  <c r="I8" i="28" s="1"/>
  <c r="J8" i="28" s="1"/>
  <c r="J57" i="28"/>
  <c r="J56" i="28"/>
  <c r="J53" i="28"/>
  <c r="J52" i="28"/>
  <c r="J51" i="28"/>
  <c r="J50" i="28"/>
  <c r="J49" i="28"/>
  <c r="J48" i="28"/>
  <c r="J47" i="28"/>
  <c r="J46" i="28"/>
  <c r="J45" i="28"/>
  <c r="J44" i="28"/>
  <c r="J41" i="28"/>
  <c r="J40" i="28"/>
  <c r="J39" i="28"/>
  <c r="J38" i="28"/>
  <c r="J37" i="28"/>
  <c r="J36" i="28"/>
  <c r="J35" i="28"/>
  <c r="J34" i="28"/>
  <c r="J33" i="28"/>
  <c r="J32" i="28"/>
  <c r="J29" i="28"/>
  <c r="J28" i="28"/>
  <c r="J27" i="28"/>
  <c r="J26" i="28"/>
  <c r="J24" i="28"/>
  <c r="J23" i="28"/>
  <c r="J22" i="28"/>
  <c r="J21" i="28"/>
  <c r="J18" i="28"/>
  <c r="J17" i="28"/>
  <c r="J16" i="28"/>
  <c r="J15" i="28"/>
  <c r="J14" i="28"/>
  <c r="J12" i="28"/>
  <c r="J11" i="28"/>
  <c r="J10" i="28"/>
  <c r="F13" i="30" l="1"/>
  <c r="I13" i="30" s="1"/>
  <c r="F12" i="30"/>
  <c r="F48" i="30"/>
  <c r="F36" i="30"/>
  <c r="F24" i="30"/>
  <c r="I24" i="30" s="1"/>
  <c r="J24" i="30" s="1"/>
  <c r="P22" i="1" s="1"/>
  <c r="F52" i="30"/>
  <c r="I52" i="30" s="1"/>
  <c r="F40" i="30"/>
  <c r="I40" i="30" s="1"/>
  <c r="J40" i="30" s="1"/>
  <c r="P38" i="1" s="1"/>
  <c r="F28" i="30"/>
  <c r="I28" i="30" s="1"/>
  <c r="J28" i="30" s="1"/>
  <c r="P26" i="1" s="1"/>
  <c r="I10" i="30"/>
  <c r="J10" i="30" s="1"/>
  <c r="P8" i="1" s="1"/>
  <c r="F57" i="30"/>
  <c r="I57" i="30" s="1"/>
  <c r="J57" i="30" s="1"/>
  <c r="P55" i="1" s="1"/>
  <c r="F45" i="30"/>
  <c r="I45" i="30" s="1"/>
  <c r="J45" i="30" s="1"/>
  <c r="P43" i="1" s="1"/>
  <c r="F33" i="30"/>
  <c r="I33" i="30" s="1"/>
  <c r="J33" i="30" s="1"/>
  <c r="P31" i="1" s="1"/>
  <c r="F21" i="30"/>
  <c r="I21" i="30" s="1"/>
  <c r="F9" i="30"/>
  <c r="I9" i="30" s="1"/>
  <c r="J9" i="30" s="1"/>
  <c r="P7" i="1" s="1"/>
  <c r="F54" i="30"/>
  <c r="I54" i="30" s="1"/>
  <c r="F42" i="30"/>
  <c r="I42" i="30" s="1"/>
  <c r="J42" i="30" s="1"/>
  <c r="P40" i="1" s="1"/>
  <c r="F30" i="30"/>
  <c r="I30" i="30" s="1"/>
  <c r="F18" i="30"/>
  <c r="I18" i="30" s="1"/>
  <c r="J18" i="30" s="1"/>
  <c r="P16" i="1" s="1"/>
  <c r="F47" i="30"/>
  <c r="I47" i="30" s="1"/>
  <c r="J47" i="30" s="1"/>
  <c r="P45" i="1" s="1"/>
  <c r="F35" i="30"/>
  <c r="I35" i="30" s="1"/>
  <c r="J35" i="30" s="1"/>
  <c r="P33" i="1" s="1"/>
  <c r="F23" i="30"/>
  <c r="I23" i="30" s="1"/>
  <c r="J23" i="30" s="1"/>
  <c r="P21" i="1" s="1"/>
  <c r="I56" i="30"/>
  <c r="J56" i="30" s="1"/>
  <c r="P54" i="1" s="1"/>
  <c r="I44" i="30"/>
  <c r="J44" i="30" s="1"/>
  <c r="P42" i="1" s="1"/>
  <c r="I32" i="30"/>
  <c r="J32" i="30" s="1"/>
  <c r="P30" i="1" s="1"/>
  <c r="I20" i="30"/>
  <c r="F53" i="30"/>
  <c r="I53" i="30" s="1"/>
  <c r="J53" i="30" s="1"/>
  <c r="P51" i="1" s="1"/>
  <c r="F41" i="30"/>
  <c r="I41" i="30" s="1"/>
  <c r="F29" i="30"/>
  <c r="I29" i="30" s="1"/>
  <c r="J29" i="30" s="1"/>
  <c r="P27" i="1" s="1"/>
  <c r="F17" i="30"/>
  <c r="I17" i="30" s="1"/>
  <c r="J17" i="30" s="1"/>
  <c r="P15" i="1" s="1"/>
  <c r="F16" i="30"/>
  <c r="I16" i="30" s="1"/>
  <c r="J16" i="30" s="1"/>
  <c r="P14" i="1" s="1"/>
  <c r="F51" i="30"/>
  <c r="I51" i="30" s="1"/>
  <c r="J51" i="30" s="1"/>
  <c r="P49" i="1" s="1"/>
  <c r="F39" i="30"/>
  <c r="I39" i="30" s="1"/>
  <c r="J39" i="30" s="1"/>
  <c r="P37" i="1" s="1"/>
  <c r="F27" i="30"/>
  <c r="I27" i="30" s="1"/>
  <c r="J27" i="30" s="1"/>
  <c r="P25" i="1" s="1"/>
  <c r="F15" i="30"/>
  <c r="I15" i="30" s="1"/>
  <c r="J15" i="30" s="1"/>
  <c r="P13" i="1" s="1"/>
  <c r="J41" i="29"/>
  <c r="F49" i="30"/>
  <c r="I49" i="30" s="1"/>
  <c r="J49" i="30" s="1"/>
  <c r="P47" i="1" s="1"/>
  <c r="F37" i="30"/>
  <c r="I37" i="30" s="1"/>
  <c r="F25" i="30"/>
  <c r="I25" i="30" s="1"/>
  <c r="J25" i="30" s="1"/>
  <c r="P23" i="1" s="1"/>
  <c r="F8" i="30"/>
  <c r="I8" i="30" s="1"/>
  <c r="J8" i="30" s="1"/>
  <c r="P6" i="1" s="1"/>
  <c r="F46" i="30"/>
  <c r="I46" i="30" s="1"/>
  <c r="F34" i="30"/>
  <c r="I34" i="30" s="1"/>
  <c r="J34" i="30" s="1"/>
  <c r="P32" i="1" s="1"/>
  <c r="F22" i="30"/>
  <c r="I22" i="30" s="1"/>
  <c r="J22" i="30" s="1"/>
  <c r="P20" i="1" s="1"/>
  <c r="I55" i="30"/>
  <c r="J55" i="30" s="1"/>
  <c r="P53" i="1" s="1"/>
  <c r="I43" i="30"/>
  <c r="J43" i="30" s="1"/>
  <c r="P41" i="1" s="1"/>
  <c r="I31" i="30"/>
  <c r="J31" i="30" s="1"/>
  <c r="P29" i="1" s="1"/>
  <c r="I19" i="30"/>
  <c r="J19" i="30" s="1"/>
  <c r="P17" i="1" s="1"/>
  <c r="F50" i="30"/>
  <c r="I50" i="30" s="1"/>
  <c r="J50" i="30" s="1"/>
  <c r="P48" i="1" s="1"/>
  <c r="F38" i="30"/>
  <c r="I38" i="30" s="1"/>
  <c r="J38" i="30" s="1"/>
  <c r="P36" i="1" s="1"/>
  <c r="F26" i="30"/>
  <c r="I26" i="30" s="1"/>
  <c r="J26" i="30" s="1"/>
  <c r="P24" i="1" s="1"/>
  <c r="F14" i="30"/>
  <c r="I14" i="30" s="1"/>
  <c r="J14" i="30" s="1"/>
  <c r="P12" i="1" s="1"/>
  <c r="I12" i="30"/>
  <c r="J12" i="30" s="1"/>
  <c r="P10" i="1" s="1"/>
  <c r="J53" i="29"/>
  <c r="I36" i="30"/>
  <c r="J36" i="30" s="1"/>
  <c r="P34" i="1" s="1"/>
  <c r="J31" i="29"/>
  <c r="J8" i="29"/>
  <c r="J46" i="29"/>
  <c r="J47" i="29"/>
  <c r="I48" i="30"/>
  <c r="J48" i="30" s="1"/>
  <c r="P46" i="1" s="1"/>
  <c r="J30" i="30"/>
  <c r="P28" i="1" s="1"/>
  <c r="J23" i="29"/>
  <c r="J35" i="29"/>
  <c r="J57" i="29"/>
  <c r="J10" i="29"/>
  <c r="J21" i="29"/>
  <c r="J33" i="29"/>
  <c r="J55" i="29"/>
  <c r="J41" i="30"/>
  <c r="P39" i="1" s="1"/>
  <c r="J44" i="29"/>
  <c r="J11" i="29"/>
  <c r="J22" i="29"/>
  <c r="J34" i="29"/>
  <c r="J45" i="29"/>
  <c r="J56" i="29"/>
  <c r="J52" i="30"/>
  <c r="P50" i="1" s="1"/>
  <c r="J13" i="29"/>
  <c r="J24" i="29"/>
  <c r="J36" i="29"/>
  <c r="J14" i="29"/>
  <c r="J25" i="29"/>
  <c r="J37" i="29"/>
  <c r="J48" i="29"/>
  <c r="J37" i="30"/>
  <c r="P35" i="1" s="1"/>
  <c r="J13" i="30"/>
  <c r="P11" i="1" s="1"/>
  <c r="J26" i="29"/>
  <c r="J38" i="29"/>
  <c r="J15" i="29"/>
  <c r="J27" i="29"/>
  <c r="J39" i="29"/>
  <c r="J50" i="29"/>
  <c r="J11" i="30"/>
  <c r="P9" i="1" s="1"/>
  <c r="J16" i="29"/>
  <c r="J28" i="29"/>
  <c r="J51" i="29"/>
  <c r="J58" i="30"/>
  <c r="P56" i="1" s="1"/>
  <c r="J46" i="30"/>
  <c r="P44" i="1" s="1"/>
  <c r="J17" i="29"/>
  <c r="J29" i="29"/>
  <c r="J52" i="29"/>
  <c r="J21" i="30"/>
  <c r="P19" i="1" s="1"/>
  <c r="J18" i="29"/>
  <c r="J30" i="29"/>
  <c r="J20" i="30"/>
  <c r="P18" i="1" s="1"/>
  <c r="J58" i="31"/>
  <c r="Q56" i="1" s="1"/>
  <c r="J12" i="29"/>
  <c r="J19" i="29"/>
  <c r="J42" i="29"/>
  <c r="J9" i="29"/>
  <c r="J20" i="29"/>
  <c r="J32" i="29"/>
  <c r="J43" i="29"/>
  <c r="J54" i="29"/>
  <c r="J54" i="30"/>
  <c r="P52" i="1" s="1"/>
  <c r="G9" i="27" l="1"/>
  <c r="H9" i="27"/>
  <c r="G10" i="27"/>
  <c r="H10" i="27"/>
  <c r="G11" i="27"/>
  <c r="H11" i="27"/>
  <c r="G12" i="27"/>
  <c r="H12" i="27"/>
  <c r="G13" i="27"/>
  <c r="H13" i="27"/>
  <c r="G14" i="27"/>
  <c r="H14" i="27"/>
  <c r="G15" i="27"/>
  <c r="H15" i="27"/>
  <c r="G16" i="27"/>
  <c r="H16" i="27"/>
  <c r="G17" i="27"/>
  <c r="H17" i="27"/>
  <c r="G18" i="27"/>
  <c r="H18" i="27"/>
  <c r="G19" i="27"/>
  <c r="H19" i="27"/>
  <c r="G20" i="27"/>
  <c r="H20" i="27"/>
  <c r="G21" i="27"/>
  <c r="H21" i="27"/>
  <c r="G22" i="27"/>
  <c r="H22" i="27"/>
  <c r="G23" i="27"/>
  <c r="H23" i="27"/>
  <c r="G24" i="27"/>
  <c r="H24" i="27"/>
  <c r="G25" i="27"/>
  <c r="H25" i="27"/>
  <c r="G26" i="27"/>
  <c r="H26" i="27"/>
  <c r="G27" i="27"/>
  <c r="H27" i="27"/>
  <c r="G28" i="27"/>
  <c r="H28" i="27"/>
  <c r="G29" i="27"/>
  <c r="H29" i="27"/>
  <c r="G30" i="27"/>
  <c r="H30" i="27"/>
  <c r="G31" i="27"/>
  <c r="H31" i="27"/>
  <c r="G32" i="27"/>
  <c r="H32" i="27"/>
  <c r="G33" i="27"/>
  <c r="H33" i="27"/>
  <c r="G34" i="27"/>
  <c r="H34" i="27"/>
  <c r="G35" i="27"/>
  <c r="H35" i="27"/>
  <c r="G36" i="27"/>
  <c r="H36" i="27"/>
  <c r="G37" i="27"/>
  <c r="H37" i="27"/>
  <c r="G38" i="27"/>
  <c r="H38" i="27"/>
  <c r="G39" i="27"/>
  <c r="H39" i="27"/>
  <c r="G40" i="27"/>
  <c r="H40" i="27"/>
  <c r="G41" i="27"/>
  <c r="H41" i="27"/>
  <c r="G42" i="27"/>
  <c r="H42" i="27"/>
  <c r="G43" i="27"/>
  <c r="H43" i="27"/>
  <c r="G44" i="27"/>
  <c r="H44" i="27"/>
  <c r="G45" i="27"/>
  <c r="H45" i="27"/>
  <c r="G46" i="27"/>
  <c r="H46" i="27"/>
  <c r="G47" i="27"/>
  <c r="H47" i="27"/>
  <c r="G48" i="27"/>
  <c r="H48" i="27"/>
  <c r="G49" i="27"/>
  <c r="H49" i="27"/>
  <c r="G50" i="27"/>
  <c r="H50" i="27"/>
  <c r="G51" i="27"/>
  <c r="H51" i="27"/>
  <c r="G52" i="27"/>
  <c r="H52" i="27"/>
  <c r="G53" i="27"/>
  <c r="H53" i="27"/>
  <c r="G54" i="27"/>
  <c r="H54" i="27"/>
  <c r="G55" i="27"/>
  <c r="H55" i="27"/>
  <c r="G56" i="27"/>
  <c r="H56" i="27"/>
  <c r="G57" i="27"/>
  <c r="H57" i="27"/>
  <c r="F58" i="27"/>
  <c r="I58" i="27" s="1"/>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D35" i="27"/>
  <c r="D36" i="27"/>
  <c r="D37" i="27"/>
  <c r="D38" i="27"/>
  <c r="D39" i="27"/>
  <c r="D40" i="27"/>
  <c r="D41" i="27"/>
  <c r="D42" i="27"/>
  <c r="D43" i="27"/>
  <c r="D44" i="27"/>
  <c r="D45" i="27"/>
  <c r="D46" i="27"/>
  <c r="D47" i="27"/>
  <c r="D48" i="27"/>
  <c r="D49" i="27"/>
  <c r="D50" i="27"/>
  <c r="D51" i="27"/>
  <c r="D52" i="27"/>
  <c r="D53" i="27"/>
  <c r="D54" i="27"/>
  <c r="D55" i="27"/>
  <c r="D56" i="27"/>
  <c r="D57" i="27"/>
  <c r="C9" i="27"/>
  <c r="F9" i="27" s="1"/>
  <c r="I9" i="27" s="1"/>
  <c r="C10" i="27"/>
  <c r="F10" i="27" s="1"/>
  <c r="I10" i="27" s="1"/>
  <c r="C11" i="27"/>
  <c r="F11" i="27" s="1"/>
  <c r="C12" i="27"/>
  <c r="F12" i="27" s="1"/>
  <c r="I12" i="27" s="1"/>
  <c r="C13" i="27"/>
  <c r="F13" i="27" s="1"/>
  <c r="C14" i="27"/>
  <c r="F14" i="27" s="1"/>
  <c r="C15" i="27"/>
  <c r="C16" i="27"/>
  <c r="C17" i="27"/>
  <c r="C18" i="27"/>
  <c r="F18" i="27" s="1"/>
  <c r="C19" i="27"/>
  <c r="F19" i="27" s="1"/>
  <c r="C20" i="27"/>
  <c r="F20" i="27" s="1"/>
  <c r="C21" i="27"/>
  <c r="F21" i="27" s="1"/>
  <c r="I21" i="27" s="1"/>
  <c r="C22" i="27"/>
  <c r="F22" i="27" s="1"/>
  <c r="I22" i="27" s="1"/>
  <c r="C23" i="27"/>
  <c r="F23" i="27" s="1"/>
  <c r="C24" i="27"/>
  <c r="F24" i="27" s="1"/>
  <c r="I24" i="27" s="1"/>
  <c r="C25" i="27"/>
  <c r="F25" i="27" s="1"/>
  <c r="C26" i="27"/>
  <c r="F26" i="27" s="1"/>
  <c r="C27" i="27"/>
  <c r="C28" i="27"/>
  <c r="C29" i="27"/>
  <c r="C30" i="27"/>
  <c r="F30" i="27" s="1"/>
  <c r="C31" i="27"/>
  <c r="F31" i="27" s="1"/>
  <c r="C32" i="27"/>
  <c r="F32" i="27" s="1"/>
  <c r="C33" i="27"/>
  <c r="F33" i="27" s="1"/>
  <c r="C34" i="27"/>
  <c r="F34" i="27" s="1"/>
  <c r="I34" i="27" s="1"/>
  <c r="C35" i="27"/>
  <c r="C36" i="27"/>
  <c r="C37" i="27"/>
  <c r="F37" i="27" s="1"/>
  <c r="C38" i="27"/>
  <c r="C39" i="27"/>
  <c r="C40" i="27"/>
  <c r="C41" i="27"/>
  <c r="C42" i="27"/>
  <c r="C43" i="27"/>
  <c r="C44" i="27"/>
  <c r="C45" i="27"/>
  <c r="F45" i="27" s="1"/>
  <c r="C46" i="27"/>
  <c r="F46" i="27" s="1"/>
  <c r="I46" i="27" s="1"/>
  <c r="C47" i="27"/>
  <c r="C48" i="27"/>
  <c r="C49" i="27"/>
  <c r="F49" i="27" s="1"/>
  <c r="C50" i="27"/>
  <c r="F50" i="27" s="1"/>
  <c r="C51" i="27"/>
  <c r="F51" i="27" s="1"/>
  <c r="I51" i="27" s="1"/>
  <c r="C52" i="27"/>
  <c r="C53" i="27"/>
  <c r="C54" i="27"/>
  <c r="C55" i="27"/>
  <c r="C56" i="27"/>
  <c r="C57" i="27"/>
  <c r="F57" i="27" s="1"/>
  <c r="E8" i="27"/>
  <c r="G8" i="27"/>
  <c r="H8" i="27"/>
  <c r="C8" i="27"/>
  <c r="F57" i="26"/>
  <c r="I57" i="26" s="1"/>
  <c r="F56" i="26"/>
  <c r="I56" i="26" s="1"/>
  <c r="F55" i="26"/>
  <c r="I55" i="26" s="1"/>
  <c r="F54" i="26"/>
  <c r="I54" i="26" s="1"/>
  <c r="F53" i="26"/>
  <c r="I53" i="26" s="1"/>
  <c r="F52" i="26"/>
  <c r="I52" i="26" s="1"/>
  <c r="F51" i="26"/>
  <c r="I51" i="26" s="1"/>
  <c r="F50" i="26"/>
  <c r="I50" i="26" s="1"/>
  <c r="F49" i="26"/>
  <c r="I49" i="26" s="1"/>
  <c r="F48" i="26"/>
  <c r="I48" i="26" s="1"/>
  <c r="F47" i="26"/>
  <c r="I47" i="26" s="1"/>
  <c r="F46" i="26"/>
  <c r="I46" i="26" s="1"/>
  <c r="F45" i="26"/>
  <c r="I45" i="26" s="1"/>
  <c r="F44" i="26"/>
  <c r="I44" i="26" s="1"/>
  <c r="F43" i="26"/>
  <c r="I43" i="26" s="1"/>
  <c r="J43" i="26" s="1"/>
  <c r="F42" i="26"/>
  <c r="I42" i="26" s="1"/>
  <c r="F41" i="26"/>
  <c r="I41" i="26" s="1"/>
  <c r="F40" i="26"/>
  <c r="I40" i="26" s="1"/>
  <c r="F39" i="26"/>
  <c r="I39" i="26" s="1"/>
  <c r="F38" i="26"/>
  <c r="I38" i="26" s="1"/>
  <c r="F37" i="26"/>
  <c r="I37" i="26" s="1"/>
  <c r="J37" i="26" s="1"/>
  <c r="F36" i="26"/>
  <c r="I36" i="26" s="1"/>
  <c r="F35" i="26"/>
  <c r="I35" i="26" s="1"/>
  <c r="F34" i="26"/>
  <c r="I34" i="26" s="1"/>
  <c r="F33" i="26"/>
  <c r="I33" i="26" s="1"/>
  <c r="F32" i="26"/>
  <c r="I32" i="26" s="1"/>
  <c r="F31" i="26"/>
  <c r="I31" i="26" s="1"/>
  <c r="F30" i="26"/>
  <c r="I30" i="26" s="1"/>
  <c r="F29" i="26"/>
  <c r="I29" i="26" s="1"/>
  <c r="F28" i="26"/>
  <c r="I28" i="26" s="1"/>
  <c r="F27" i="26"/>
  <c r="I27" i="26" s="1"/>
  <c r="F26" i="26"/>
  <c r="I26" i="26" s="1"/>
  <c r="F25" i="26"/>
  <c r="I25" i="26" s="1"/>
  <c r="J25" i="26" s="1"/>
  <c r="F24" i="26"/>
  <c r="I24" i="26" s="1"/>
  <c r="F23" i="26"/>
  <c r="I23" i="26" s="1"/>
  <c r="F22" i="26"/>
  <c r="I22" i="26" s="1"/>
  <c r="F21" i="26"/>
  <c r="I21" i="26" s="1"/>
  <c r="F20" i="26"/>
  <c r="I20" i="26" s="1"/>
  <c r="F19" i="26"/>
  <c r="I19" i="26" s="1"/>
  <c r="J19" i="26" s="1"/>
  <c r="F18" i="26"/>
  <c r="I18" i="26" s="1"/>
  <c r="F17" i="26"/>
  <c r="I17" i="26" s="1"/>
  <c r="F16" i="26"/>
  <c r="I16" i="26" s="1"/>
  <c r="F15" i="26"/>
  <c r="I15" i="26" s="1"/>
  <c r="F14" i="26"/>
  <c r="I14" i="26" s="1"/>
  <c r="F13" i="26"/>
  <c r="I13" i="26" s="1"/>
  <c r="F12" i="26"/>
  <c r="I12" i="26" s="1"/>
  <c r="F11" i="26"/>
  <c r="I11" i="26" s="1"/>
  <c r="F10" i="26"/>
  <c r="I10" i="26" s="1"/>
  <c r="F9" i="26"/>
  <c r="I9" i="26" s="1"/>
  <c r="F8" i="26"/>
  <c r="I8" i="26" s="1"/>
  <c r="J53" i="26"/>
  <c r="J51" i="26"/>
  <c r="J47" i="26"/>
  <c r="J38" i="26"/>
  <c r="J32" i="26"/>
  <c r="J8" i="26"/>
  <c r="F57" i="25"/>
  <c r="I57" i="25" s="1"/>
  <c r="F56" i="25"/>
  <c r="I56" i="25" s="1"/>
  <c r="F55" i="25"/>
  <c r="I55" i="25" s="1"/>
  <c r="F54" i="25"/>
  <c r="I54" i="25" s="1"/>
  <c r="J54" i="25" s="1"/>
  <c r="F53" i="25"/>
  <c r="I53" i="25" s="1"/>
  <c r="F52" i="25"/>
  <c r="I52" i="25" s="1"/>
  <c r="F51" i="25"/>
  <c r="I51" i="25" s="1"/>
  <c r="F50" i="25"/>
  <c r="I50" i="25" s="1"/>
  <c r="F49" i="25"/>
  <c r="I49" i="25" s="1"/>
  <c r="F48" i="25"/>
  <c r="I48" i="25" s="1"/>
  <c r="F47" i="25"/>
  <c r="I47" i="25" s="1"/>
  <c r="F46" i="25"/>
  <c r="I46" i="25" s="1"/>
  <c r="F45" i="25"/>
  <c r="I45" i="25" s="1"/>
  <c r="F44" i="25"/>
  <c r="I44" i="25" s="1"/>
  <c r="F43" i="25"/>
  <c r="I43" i="25" s="1"/>
  <c r="F42" i="25"/>
  <c r="I42" i="25" s="1"/>
  <c r="F41" i="25"/>
  <c r="I41" i="25" s="1"/>
  <c r="F40" i="25"/>
  <c r="I40" i="25" s="1"/>
  <c r="F39" i="25"/>
  <c r="I39" i="25" s="1"/>
  <c r="F38" i="25"/>
  <c r="I38" i="25" s="1"/>
  <c r="F37" i="25"/>
  <c r="I37" i="25" s="1"/>
  <c r="F36" i="25"/>
  <c r="I36" i="25" s="1"/>
  <c r="F35" i="25"/>
  <c r="I35" i="25" s="1"/>
  <c r="F34" i="25"/>
  <c r="I34" i="25" s="1"/>
  <c r="F33" i="25"/>
  <c r="I33" i="25" s="1"/>
  <c r="F32" i="25"/>
  <c r="I32" i="25" s="1"/>
  <c r="F31" i="25"/>
  <c r="I31" i="25" s="1"/>
  <c r="J31" i="25" s="1"/>
  <c r="F30" i="25"/>
  <c r="I30" i="25" s="1"/>
  <c r="J30" i="25" s="1"/>
  <c r="F29" i="25"/>
  <c r="I29" i="25" s="1"/>
  <c r="F28" i="25"/>
  <c r="I28" i="25" s="1"/>
  <c r="F27" i="25"/>
  <c r="I27" i="25" s="1"/>
  <c r="F26" i="25"/>
  <c r="I26" i="25" s="1"/>
  <c r="F25" i="25"/>
  <c r="I25" i="25" s="1"/>
  <c r="F24" i="25"/>
  <c r="I24" i="25" s="1"/>
  <c r="F23" i="25"/>
  <c r="I23" i="25" s="1"/>
  <c r="F22" i="25"/>
  <c r="I22" i="25" s="1"/>
  <c r="F21" i="25"/>
  <c r="I21" i="25" s="1"/>
  <c r="F20" i="25"/>
  <c r="I20" i="25" s="1"/>
  <c r="F19" i="25"/>
  <c r="I19" i="25" s="1"/>
  <c r="J19" i="25" s="1"/>
  <c r="F18" i="25"/>
  <c r="I18" i="25" s="1"/>
  <c r="F17" i="25"/>
  <c r="I17" i="25" s="1"/>
  <c r="F16" i="25"/>
  <c r="I16" i="25" s="1"/>
  <c r="F15" i="25"/>
  <c r="I15" i="25" s="1"/>
  <c r="F14" i="25"/>
  <c r="I14" i="25" s="1"/>
  <c r="F13" i="25"/>
  <c r="I13" i="25" s="1"/>
  <c r="F12" i="25"/>
  <c r="I12" i="25" s="1"/>
  <c r="F11" i="25"/>
  <c r="I11" i="25" s="1"/>
  <c r="F10" i="25"/>
  <c r="I10" i="25" s="1"/>
  <c r="F9" i="25"/>
  <c r="I9" i="25" s="1"/>
  <c r="F8" i="25"/>
  <c r="I8" i="25" s="1"/>
  <c r="J49" i="25"/>
  <c r="J41" i="25"/>
  <c r="J40" i="25"/>
  <c r="J39" i="25"/>
  <c r="J32" i="25"/>
  <c r="J20" i="25"/>
  <c r="J17" i="25"/>
  <c r="F58" i="24"/>
  <c r="I58" i="24" s="1"/>
  <c r="G9" i="24"/>
  <c r="H9" i="24"/>
  <c r="G10" i="24"/>
  <c r="H10" i="24"/>
  <c r="G11" i="24"/>
  <c r="H11" i="24"/>
  <c r="G12" i="24"/>
  <c r="H12" i="24"/>
  <c r="G13" i="24"/>
  <c r="H13" i="24"/>
  <c r="G14" i="24"/>
  <c r="H14" i="24"/>
  <c r="G15" i="24"/>
  <c r="H15" i="24"/>
  <c r="G16" i="24"/>
  <c r="H16" i="24"/>
  <c r="G17" i="24"/>
  <c r="H17" i="24"/>
  <c r="G18" i="24"/>
  <c r="H18" i="24"/>
  <c r="G19" i="24"/>
  <c r="H19" i="24"/>
  <c r="G20" i="24"/>
  <c r="H20" i="24"/>
  <c r="G21" i="24"/>
  <c r="H21" i="24"/>
  <c r="G22" i="24"/>
  <c r="H22" i="24"/>
  <c r="G23" i="24"/>
  <c r="H23" i="24"/>
  <c r="G24" i="24"/>
  <c r="H24" i="24"/>
  <c r="G25" i="24"/>
  <c r="H25" i="24"/>
  <c r="G26" i="24"/>
  <c r="H26" i="24"/>
  <c r="G27" i="24"/>
  <c r="H27" i="24"/>
  <c r="G28" i="24"/>
  <c r="H28" i="24"/>
  <c r="G29" i="24"/>
  <c r="H29" i="24"/>
  <c r="G30" i="24"/>
  <c r="H30" i="24"/>
  <c r="G31" i="24"/>
  <c r="H31" i="24"/>
  <c r="G32" i="24"/>
  <c r="H32" i="24"/>
  <c r="G33" i="24"/>
  <c r="H33" i="24"/>
  <c r="G34" i="24"/>
  <c r="H34" i="24"/>
  <c r="G35" i="24"/>
  <c r="H35" i="24"/>
  <c r="G36" i="24"/>
  <c r="H36" i="24"/>
  <c r="G37" i="24"/>
  <c r="H37" i="24"/>
  <c r="G38" i="24"/>
  <c r="H38" i="24"/>
  <c r="G39" i="24"/>
  <c r="H39" i="24"/>
  <c r="G40" i="24"/>
  <c r="H40" i="24"/>
  <c r="G41" i="24"/>
  <c r="H41" i="24"/>
  <c r="G42" i="24"/>
  <c r="H42" i="24"/>
  <c r="G43" i="24"/>
  <c r="H43" i="24"/>
  <c r="G44" i="24"/>
  <c r="H44" i="24"/>
  <c r="G45" i="24"/>
  <c r="H45" i="24"/>
  <c r="G46" i="24"/>
  <c r="H46" i="24"/>
  <c r="G47" i="24"/>
  <c r="H47" i="24"/>
  <c r="G48" i="24"/>
  <c r="H48" i="24"/>
  <c r="G49" i="24"/>
  <c r="H49" i="24"/>
  <c r="G50" i="24"/>
  <c r="H50" i="24"/>
  <c r="G51" i="24"/>
  <c r="H51" i="24"/>
  <c r="G52" i="24"/>
  <c r="H52" i="24"/>
  <c r="G53" i="24"/>
  <c r="H53" i="24"/>
  <c r="G54" i="24"/>
  <c r="H54" i="24"/>
  <c r="G55" i="24"/>
  <c r="H55" i="24"/>
  <c r="G56" i="24"/>
  <c r="H56" i="24"/>
  <c r="G57" i="24"/>
  <c r="H57"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C10" i="24"/>
  <c r="C11" i="24"/>
  <c r="C12" i="24"/>
  <c r="C13" i="24"/>
  <c r="C14" i="24"/>
  <c r="C15" i="24"/>
  <c r="C16" i="24"/>
  <c r="C17" i="24"/>
  <c r="F17" i="24" s="1"/>
  <c r="C18" i="24"/>
  <c r="F18" i="24" s="1"/>
  <c r="C19" i="24"/>
  <c r="C20" i="24"/>
  <c r="C21" i="24"/>
  <c r="F21" i="24" s="1"/>
  <c r="C22" i="24"/>
  <c r="C23" i="24"/>
  <c r="C24" i="24"/>
  <c r="C25" i="24"/>
  <c r="C26" i="24"/>
  <c r="C27" i="24"/>
  <c r="C28" i="24"/>
  <c r="C29" i="24"/>
  <c r="F29" i="24" s="1"/>
  <c r="C30" i="24"/>
  <c r="F30" i="24" s="1"/>
  <c r="C31" i="24"/>
  <c r="C32" i="24"/>
  <c r="C33" i="24"/>
  <c r="F33" i="24" s="1"/>
  <c r="C34" i="24"/>
  <c r="C35" i="24"/>
  <c r="C36" i="24"/>
  <c r="C37" i="24"/>
  <c r="C38" i="24"/>
  <c r="C39" i="24"/>
  <c r="C40" i="24"/>
  <c r="C41" i="24"/>
  <c r="F41" i="24" s="1"/>
  <c r="C42" i="24"/>
  <c r="F42" i="24" s="1"/>
  <c r="C43" i="24"/>
  <c r="C44" i="24"/>
  <c r="C45" i="24"/>
  <c r="F45" i="24" s="1"/>
  <c r="C46" i="24"/>
  <c r="C47" i="24"/>
  <c r="C48" i="24"/>
  <c r="C49" i="24"/>
  <c r="C50" i="24"/>
  <c r="C51" i="24"/>
  <c r="C52" i="24"/>
  <c r="C53" i="24"/>
  <c r="F53" i="24" s="1"/>
  <c r="C54" i="24"/>
  <c r="F54" i="24" s="1"/>
  <c r="C55" i="24"/>
  <c r="C56" i="24"/>
  <c r="C57" i="24"/>
  <c r="F57" i="24" s="1"/>
  <c r="C9" i="24"/>
  <c r="D8" i="24"/>
  <c r="E8" i="24"/>
  <c r="G8" i="24"/>
  <c r="H8" i="24"/>
  <c r="C8" i="24"/>
  <c r="F57" i="23"/>
  <c r="I57" i="23" s="1"/>
  <c r="F56" i="23"/>
  <c r="I56" i="23" s="1"/>
  <c r="F55" i="23"/>
  <c r="I55" i="23" s="1"/>
  <c r="J55" i="23" s="1"/>
  <c r="F54" i="23"/>
  <c r="I54" i="23" s="1"/>
  <c r="F53" i="23"/>
  <c r="I53" i="23" s="1"/>
  <c r="F52" i="23"/>
  <c r="I52" i="23" s="1"/>
  <c r="F51" i="23"/>
  <c r="I51" i="23" s="1"/>
  <c r="F50" i="23"/>
  <c r="I50" i="23" s="1"/>
  <c r="F49" i="23"/>
  <c r="I49" i="23" s="1"/>
  <c r="F48" i="23"/>
  <c r="I48" i="23" s="1"/>
  <c r="F47" i="23"/>
  <c r="I47" i="23" s="1"/>
  <c r="F46" i="23"/>
  <c r="I46" i="23" s="1"/>
  <c r="F45" i="23"/>
  <c r="I45" i="23" s="1"/>
  <c r="F44" i="23"/>
  <c r="I44" i="23" s="1"/>
  <c r="F43" i="23"/>
  <c r="I43" i="23" s="1"/>
  <c r="J43" i="23" s="1"/>
  <c r="F42" i="23"/>
  <c r="I42" i="23" s="1"/>
  <c r="F41" i="23"/>
  <c r="I41" i="23" s="1"/>
  <c r="F40" i="23"/>
  <c r="I40" i="23" s="1"/>
  <c r="F39" i="23"/>
  <c r="I39" i="23" s="1"/>
  <c r="F38" i="23"/>
  <c r="I38" i="23" s="1"/>
  <c r="F37" i="23"/>
  <c r="I37" i="23" s="1"/>
  <c r="F36" i="23"/>
  <c r="I36" i="23" s="1"/>
  <c r="F35" i="23"/>
  <c r="I35" i="23" s="1"/>
  <c r="F34" i="23"/>
  <c r="I34" i="23" s="1"/>
  <c r="F33" i="23"/>
  <c r="I33" i="23" s="1"/>
  <c r="F32" i="23"/>
  <c r="I32" i="23" s="1"/>
  <c r="F31" i="23"/>
  <c r="I31" i="23" s="1"/>
  <c r="J31" i="23" s="1"/>
  <c r="F30" i="23"/>
  <c r="I30" i="23" s="1"/>
  <c r="F29" i="23"/>
  <c r="I29" i="23" s="1"/>
  <c r="F28" i="23"/>
  <c r="I28" i="23" s="1"/>
  <c r="F27" i="23"/>
  <c r="I27" i="23" s="1"/>
  <c r="F26" i="23"/>
  <c r="I26" i="23" s="1"/>
  <c r="J26" i="23" s="1"/>
  <c r="F25" i="23"/>
  <c r="I25" i="23" s="1"/>
  <c r="F24" i="23"/>
  <c r="I24" i="23" s="1"/>
  <c r="F23" i="23"/>
  <c r="I23" i="23" s="1"/>
  <c r="F22" i="23"/>
  <c r="I22" i="23" s="1"/>
  <c r="F21" i="23"/>
  <c r="I21" i="23" s="1"/>
  <c r="F20" i="23"/>
  <c r="I20" i="23" s="1"/>
  <c r="F19" i="23"/>
  <c r="I19" i="23" s="1"/>
  <c r="J19" i="23" s="1"/>
  <c r="F18" i="23"/>
  <c r="I18" i="23" s="1"/>
  <c r="F17" i="23"/>
  <c r="I17" i="23" s="1"/>
  <c r="F16" i="23"/>
  <c r="I16" i="23" s="1"/>
  <c r="F15" i="23"/>
  <c r="I15" i="23" s="1"/>
  <c r="F14" i="23"/>
  <c r="I14" i="23" s="1"/>
  <c r="J14" i="23" s="1"/>
  <c r="F13" i="23"/>
  <c r="I13" i="23" s="1"/>
  <c r="F12" i="23"/>
  <c r="I12" i="23" s="1"/>
  <c r="F11" i="23"/>
  <c r="I11" i="23" s="1"/>
  <c r="F10" i="23"/>
  <c r="I10" i="23" s="1"/>
  <c r="F9" i="23"/>
  <c r="I9" i="23" s="1"/>
  <c r="F8" i="23"/>
  <c r="I8" i="23" s="1"/>
  <c r="J57" i="23"/>
  <c r="J56" i="23"/>
  <c r="J54" i="23"/>
  <c r="J51" i="23"/>
  <c r="J49" i="23"/>
  <c r="J48" i="23"/>
  <c r="J47" i="23"/>
  <c r="J46" i="23"/>
  <c r="J45" i="23"/>
  <c r="J44" i="23"/>
  <c r="J42" i="23"/>
  <c r="J41" i="23"/>
  <c r="J39" i="23"/>
  <c r="J37" i="23"/>
  <c r="J36" i="23"/>
  <c r="J34" i="23"/>
  <c r="J33" i="23"/>
  <c r="J32" i="23"/>
  <c r="J30" i="23"/>
  <c r="J28" i="23"/>
  <c r="J25" i="23"/>
  <c r="J24" i="23"/>
  <c r="J23" i="23"/>
  <c r="J22" i="23"/>
  <c r="J21" i="23"/>
  <c r="J20" i="23"/>
  <c r="J18" i="23"/>
  <c r="J16" i="23"/>
  <c r="J13" i="23"/>
  <c r="J11" i="23"/>
  <c r="J10" i="23"/>
  <c r="J9" i="23"/>
  <c r="J8" i="23"/>
  <c r="F14" i="22"/>
  <c r="I14" i="22" s="1"/>
  <c r="F15" i="22"/>
  <c r="I15" i="22" s="1"/>
  <c r="F16" i="22"/>
  <c r="I16" i="22" s="1"/>
  <c r="F17" i="22"/>
  <c r="I17" i="22" s="1"/>
  <c r="F18" i="22"/>
  <c r="I18" i="22" s="1"/>
  <c r="F57" i="22"/>
  <c r="I57" i="22" s="1"/>
  <c r="F56" i="22"/>
  <c r="I56" i="22" s="1"/>
  <c r="F55" i="22"/>
  <c r="I55" i="22" s="1"/>
  <c r="F54" i="22"/>
  <c r="I54" i="22" s="1"/>
  <c r="F53" i="22"/>
  <c r="I53" i="22" s="1"/>
  <c r="F52" i="22"/>
  <c r="I52" i="22" s="1"/>
  <c r="F51" i="22"/>
  <c r="I51" i="22" s="1"/>
  <c r="F50" i="22"/>
  <c r="I50" i="22" s="1"/>
  <c r="F49" i="22"/>
  <c r="I49" i="22" s="1"/>
  <c r="F48" i="22"/>
  <c r="I48" i="22" s="1"/>
  <c r="F47" i="22"/>
  <c r="I47" i="22" s="1"/>
  <c r="F46" i="22"/>
  <c r="I46" i="22" s="1"/>
  <c r="F45" i="22"/>
  <c r="I45" i="22" s="1"/>
  <c r="F44" i="22"/>
  <c r="I44" i="22" s="1"/>
  <c r="F43" i="22"/>
  <c r="I43" i="22" s="1"/>
  <c r="F42" i="22"/>
  <c r="I42" i="22" s="1"/>
  <c r="F41" i="22"/>
  <c r="I41" i="22" s="1"/>
  <c r="F40" i="22"/>
  <c r="I40" i="22" s="1"/>
  <c r="F39" i="22"/>
  <c r="I39" i="22" s="1"/>
  <c r="F38" i="22"/>
  <c r="I38" i="22" s="1"/>
  <c r="F37" i="22"/>
  <c r="I37" i="22" s="1"/>
  <c r="F36" i="22"/>
  <c r="I36" i="22" s="1"/>
  <c r="F35" i="22"/>
  <c r="I35" i="22" s="1"/>
  <c r="F34" i="22"/>
  <c r="I34" i="22" s="1"/>
  <c r="F33" i="22"/>
  <c r="I33" i="22" s="1"/>
  <c r="F32" i="22"/>
  <c r="I32" i="22" s="1"/>
  <c r="F31" i="22"/>
  <c r="I31" i="22" s="1"/>
  <c r="F30" i="22"/>
  <c r="I30" i="22" s="1"/>
  <c r="F29" i="22"/>
  <c r="I29" i="22" s="1"/>
  <c r="F28" i="22"/>
  <c r="I28" i="22" s="1"/>
  <c r="F27" i="22"/>
  <c r="I27" i="22" s="1"/>
  <c r="F26" i="22"/>
  <c r="I26" i="22" s="1"/>
  <c r="F25" i="22"/>
  <c r="I25" i="22" s="1"/>
  <c r="F24" i="22"/>
  <c r="I24" i="22" s="1"/>
  <c r="F23" i="22"/>
  <c r="I23" i="22" s="1"/>
  <c r="F22" i="22"/>
  <c r="I22" i="22" s="1"/>
  <c r="F21" i="22"/>
  <c r="I21" i="22" s="1"/>
  <c r="F20" i="22"/>
  <c r="I20" i="22" s="1"/>
  <c r="F19" i="22"/>
  <c r="I19" i="22" s="1"/>
  <c r="F13" i="22"/>
  <c r="I13" i="22" s="1"/>
  <c r="F12" i="22"/>
  <c r="I12" i="22" s="1"/>
  <c r="F11" i="22"/>
  <c r="I11" i="22" s="1"/>
  <c r="F10" i="22"/>
  <c r="I10" i="22" s="1"/>
  <c r="F9" i="22"/>
  <c r="I9" i="22" s="1"/>
  <c r="F8" i="22"/>
  <c r="I8" i="22" s="1"/>
  <c r="J57" i="22"/>
  <c r="J56" i="22"/>
  <c r="J55" i="22"/>
  <c r="J54" i="22"/>
  <c r="J53" i="22"/>
  <c r="J52" i="22"/>
  <c r="J51" i="22"/>
  <c r="J50" i="22"/>
  <c r="J49" i="22"/>
  <c r="J47" i="22"/>
  <c r="J45" i="22"/>
  <c r="J44" i="22"/>
  <c r="J43" i="22"/>
  <c r="J42" i="22"/>
  <c r="J41" i="22"/>
  <c r="J40" i="22"/>
  <c r="J39" i="22"/>
  <c r="J38" i="22"/>
  <c r="J37" i="22"/>
  <c r="J35" i="22"/>
  <c r="J33" i="22"/>
  <c r="J32" i="22"/>
  <c r="J31" i="22"/>
  <c r="J30" i="22"/>
  <c r="J29" i="22"/>
  <c r="J28" i="22"/>
  <c r="J27" i="22"/>
  <c r="J26" i="22"/>
  <c r="J25" i="22"/>
  <c r="J23" i="22"/>
  <c r="J21" i="22"/>
  <c r="J20" i="22"/>
  <c r="J19" i="22"/>
  <c r="J17" i="22"/>
  <c r="J15" i="22"/>
  <c r="J14" i="22"/>
  <c r="J13" i="22"/>
  <c r="J12" i="22"/>
  <c r="J11" i="22"/>
  <c r="J10" i="22"/>
  <c r="J9" i="22"/>
  <c r="J8" i="22"/>
  <c r="F58" i="21"/>
  <c r="I58" i="21" s="1"/>
  <c r="F57" i="21"/>
  <c r="I57" i="21" s="1"/>
  <c r="J57" i="21" s="1"/>
  <c r="M55" i="1" s="1"/>
  <c r="F56" i="21"/>
  <c r="I56" i="21" s="1"/>
  <c r="J56" i="21" s="1"/>
  <c r="M54" i="1" s="1"/>
  <c r="F55" i="21"/>
  <c r="I55" i="21" s="1"/>
  <c r="J55" i="21" s="1"/>
  <c r="M53" i="1" s="1"/>
  <c r="F54" i="21"/>
  <c r="I54" i="21" s="1"/>
  <c r="J54" i="21" s="1"/>
  <c r="M52" i="1" s="1"/>
  <c r="F53" i="21"/>
  <c r="I53" i="21" s="1"/>
  <c r="J53" i="21" s="1"/>
  <c r="M51" i="1" s="1"/>
  <c r="F52" i="21"/>
  <c r="I52" i="21" s="1"/>
  <c r="J52" i="21" s="1"/>
  <c r="M50" i="1" s="1"/>
  <c r="F51" i="21"/>
  <c r="I51" i="21" s="1"/>
  <c r="F50" i="21"/>
  <c r="I50" i="21" s="1"/>
  <c r="J50" i="21" s="1"/>
  <c r="M48" i="1" s="1"/>
  <c r="F49" i="21"/>
  <c r="I49" i="21" s="1"/>
  <c r="F48" i="21"/>
  <c r="I48" i="21" s="1"/>
  <c r="J48" i="21" s="1"/>
  <c r="M46" i="1" s="1"/>
  <c r="F47" i="21"/>
  <c r="I47" i="21" s="1"/>
  <c r="J47" i="21" s="1"/>
  <c r="M45" i="1" s="1"/>
  <c r="F46" i="21"/>
  <c r="I46" i="21" s="1"/>
  <c r="J46" i="21" s="1"/>
  <c r="M44" i="1" s="1"/>
  <c r="F45" i="21"/>
  <c r="I45" i="21" s="1"/>
  <c r="J45" i="21" s="1"/>
  <c r="M43" i="1" s="1"/>
  <c r="F44" i="21"/>
  <c r="I44" i="21" s="1"/>
  <c r="J44" i="21" s="1"/>
  <c r="M42" i="1" s="1"/>
  <c r="F43" i="21"/>
  <c r="I43" i="21" s="1"/>
  <c r="J43" i="21" s="1"/>
  <c r="M41" i="1" s="1"/>
  <c r="F42" i="21"/>
  <c r="I42" i="21" s="1"/>
  <c r="J42" i="21" s="1"/>
  <c r="M40" i="1" s="1"/>
  <c r="F41" i="21"/>
  <c r="I41" i="21" s="1"/>
  <c r="J41" i="21" s="1"/>
  <c r="M39" i="1" s="1"/>
  <c r="F40" i="21"/>
  <c r="I40" i="21" s="1"/>
  <c r="F39" i="21"/>
  <c r="I39" i="21" s="1"/>
  <c r="F38" i="21"/>
  <c r="I38" i="21" s="1"/>
  <c r="F37" i="21"/>
  <c r="I37" i="21" s="1"/>
  <c r="J37" i="21" s="1"/>
  <c r="M35" i="1" s="1"/>
  <c r="F36" i="21"/>
  <c r="I36" i="21" s="1"/>
  <c r="J36" i="21" s="1"/>
  <c r="M34" i="1" s="1"/>
  <c r="F35" i="21"/>
  <c r="I35" i="21" s="1"/>
  <c r="J35" i="21" s="1"/>
  <c r="M33" i="1" s="1"/>
  <c r="F34" i="21"/>
  <c r="I34" i="21" s="1"/>
  <c r="J34" i="21" s="1"/>
  <c r="M32" i="1" s="1"/>
  <c r="F33" i="21"/>
  <c r="I33" i="21" s="1"/>
  <c r="J33" i="21" s="1"/>
  <c r="M31" i="1" s="1"/>
  <c r="F32" i="21"/>
  <c r="I32" i="21" s="1"/>
  <c r="J32" i="21" s="1"/>
  <c r="M30" i="1" s="1"/>
  <c r="F31" i="21"/>
  <c r="I31" i="21" s="1"/>
  <c r="J31" i="21" s="1"/>
  <c r="M29" i="1" s="1"/>
  <c r="F30" i="21"/>
  <c r="I30" i="21" s="1"/>
  <c r="J30" i="21" s="1"/>
  <c r="M28" i="1" s="1"/>
  <c r="F29" i="21"/>
  <c r="I29" i="21" s="1"/>
  <c r="J29" i="21" s="1"/>
  <c r="M27" i="1" s="1"/>
  <c r="F28" i="21"/>
  <c r="I28" i="21" s="1"/>
  <c r="J28" i="21" s="1"/>
  <c r="M26" i="1" s="1"/>
  <c r="F27" i="21"/>
  <c r="I27" i="21" s="1"/>
  <c r="F26" i="21"/>
  <c r="I26" i="21" s="1"/>
  <c r="J26" i="21" s="1"/>
  <c r="M24" i="1" s="1"/>
  <c r="F25" i="21"/>
  <c r="I25" i="21" s="1"/>
  <c r="F24" i="21"/>
  <c r="I24" i="21" s="1"/>
  <c r="J24" i="21" s="1"/>
  <c r="M22" i="1" s="1"/>
  <c r="F23" i="21"/>
  <c r="I23" i="21" s="1"/>
  <c r="J23" i="21" s="1"/>
  <c r="M21" i="1" s="1"/>
  <c r="F22" i="21"/>
  <c r="I22" i="21" s="1"/>
  <c r="J22" i="21" s="1"/>
  <c r="M20" i="1" s="1"/>
  <c r="F21" i="21"/>
  <c r="I21" i="21" s="1"/>
  <c r="J21" i="21" s="1"/>
  <c r="M19" i="1" s="1"/>
  <c r="F20" i="21"/>
  <c r="I20" i="21" s="1"/>
  <c r="J20" i="21" s="1"/>
  <c r="M18" i="1" s="1"/>
  <c r="F19" i="21"/>
  <c r="I19" i="21" s="1"/>
  <c r="J19" i="21" s="1"/>
  <c r="M17" i="1" s="1"/>
  <c r="F18" i="21"/>
  <c r="I18" i="21" s="1"/>
  <c r="J18" i="21" s="1"/>
  <c r="M16" i="1" s="1"/>
  <c r="J51" i="21"/>
  <c r="M49" i="1" s="1"/>
  <c r="J49" i="21"/>
  <c r="M47" i="1" s="1"/>
  <c r="J40" i="21"/>
  <c r="M38" i="1" s="1"/>
  <c r="J39" i="21"/>
  <c r="M37" i="1" s="1"/>
  <c r="J38" i="21"/>
  <c r="M36" i="1" s="1"/>
  <c r="J27" i="21"/>
  <c r="M25" i="1" s="1"/>
  <c r="J25" i="21"/>
  <c r="M23" i="1" s="1"/>
  <c r="D57" i="20"/>
  <c r="C57"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F58" i="20"/>
  <c r="I58" i="20" s="1"/>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G8" i="20"/>
  <c r="H8" i="20"/>
  <c r="D8" i="20"/>
  <c r="E8" i="20"/>
  <c r="C8" i="20"/>
  <c r="J58" i="20"/>
  <c r="L56" i="1" s="1"/>
  <c r="F57" i="19"/>
  <c r="I57" i="19" s="1"/>
  <c r="F56" i="19"/>
  <c r="I56" i="19" s="1"/>
  <c r="F55" i="19"/>
  <c r="I55" i="19" s="1"/>
  <c r="F54" i="19"/>
  <c r="I54" i="19" s="1"/>
  <c r="F53" i="19"/>
  <c r="I53" i="19" s="1"/>
  <c r="F52" i="19"/>
  <c r="I52" i="19" s="1"/>
  <c r="F51" i="19"/>
  <c r="I51" i="19" s="1"/>
  <c r="F50" i="19"/>
  <c r="I50" i="19" s="1"/>
  <c r="F49" i="19"/>
  <c r="I49" i="19" s="1"/>
  <c r="F48" i="19"/>
  <c r="I48" i="19" s="1"/>
  <c r="F47" i="19"/>
  <c r="I47" i="19" s="1"/>
  <c r="F46" i="19"/>
  <c r="I46" i="19" s="1"/>
  <c r="F45" i="19"/>
  <c r="I45" i="19" s="1"/>
  <c r="F44" i="19"/>
  <c r="I44" i="19" s="1"/>
  <c r="F43" i="19"/>
  <c r="I43" i="19" s="1"/>
  <c r="F42" i="19"/>
  <c r="I42" i="19" s="1"/>
  <c r="F41" i="19"/>
  <c r="I41" i="19" s="1"/>
  <c r="F40" i="19"/>
  <c r="I40" i="19" s="1"/>
  <c r="F39" i="19"/>
  <c r="I39" i="19" s="1"/>
  <c r="F38" i="19"/>
  <c r="I38" i="19" s="1"/>
  <c r="F37" i="19"/>
  <c r="I37" i="19" s="1"/>
  <c r="F36" i="19"/>
  <c r="I36" i="19" s="1"/>
  <c r="F35" i="19"/>
  <c r="I35" i="19" s="1"/>
  <c r="F34" i="19"/>
  <c r="I34" i="19" s="1"/>
  <c r="F33" i="19"/>
  <c r="I33" i="19" s="1"/>
  <c r="F32" i="19"/>
  <c r="I32" i="19" s="1"/>
  <c r="F31" i="19"/>
  <c r="I31" i="19" s="1"/>
  <c r="F30" i="19"/>
  <c r="I30" i="19" s="1"/>
  <c r="F29" i="19"/>
  <c r="I29" i="19" s="1"/>
  <c r="F28" i="19"/>
  <c r="I28" i="19" s="1"/>
  <c r="F27" i="19"/>
  <c r="I27" i="19" s="1"/>
  <c r="F26" i="19"/>
  <c r="I26" i="19" s="1"/>
  <c r="F25" i="19"/>
  <c r="I25" i="19" s="1"/>
  <c r="F24" i="19"/>
  <c r="I24" i="19" s="1"/>
  <c r="F23" i="19"/>
  <c r="I23" i="19" s="1"/>
  <c r="F22" i="19"/>
  <c r="I22" i="19" s="1"/>
  <c r="F21" i="19"/>
  <c r="I21" i="19" s="1"/>
  <c r="F20" i="19"/>
  <c r="I20" i="19" s="1"/>
  <c r="F19" i="19"/>
  <c r="I19" i="19" s="1"/>
  <c r="F18" i="19"/>
  <c r="I18" i="19" s="1"/>
  <c r="F17" i="19"/>
  <c r="I17" i="19" s="1"/>
  <c r="F16" i="19"/>
  <c r="I16" i="19" s="1"/>
  <c r="F15" i="19"/>
  <c r="I15" i="19" s="1"/>
  <c r="F14" i="19"/>
  <c r="I14" i="19" s="1"/>
  <c r="F13" i="19"/>
  <c r="I13" i="19" s="1"/>
  <c r="F12" i="19"/>
  <c r="I12" i="19" s="1"/>
  <c r="F11" i="19"/>
  <c r="I11" i="19" s="1"/>
  <c r="F10" i="19"/>
  <c r="I10" i="19" s="1"/>
  <c r="F9" i="19"/>
  <c r="I9" i="19" s="1"/>
  <c r="F8" i="19"/>
  <c r="I8" i="19" s="1"/>
  <c r="J57" i="19"/>
  <c r="J56" i="19"/>
  <c r="J55" i="19"/>
  <c r="J54" i="19"/>
  <c r="J53" i="19"/>
  <c r="J52" i="19"/>
  <c r="J47" i="19"/>
  <c r="J45" i="19"/>
  <c r="J44" i="19"/>
  <c r="J38" i="19"/>
  <c r="J37" i="19"/>
  <c r="J35" i="19"/>
  <c r="J29" i="19"/>
  <c r="J28" i="19"/>
  <c r="J26" i="19"/>
  <c r="J25" i="19"/>
  <c r="J23" i="19"/>
  <c r="J21" i="19"/>
  <c r="J18" i="19"/>
  <c r="J17" i="19"/>
  <c r="J16" i="19"/>
  <c r="J14" i="19"/>
  <c r="J8" i="19"/>
  <c r="F57" i="18"/>
  <c r="I57" i="18" s="1"/>
  <c r="F56" i="18"/>
  <c r="I56" i="18" s="1"/>
  <c r="F55" i="18"/>
  <c r="I55" i="18" s="1"/>
  <c r="F54" i="18"/>
  <c r="I54" i="18" s="1"/>
  <c r="F53" i="18"/>
  <c r="I53" i="18" s="1"/>
  <c r="F52" i="18"/>
  <c r="I52" i="18" s="1"/>
  <c r="F51" i="18"/>
  <c r="I51" i="18" s="1"/>
  <c r="F50" i="18"/>
  <c r="I50" i="18" s="1"/>
  <c r="F49" i="18"/>
  <c r="I49" i="18" s="1"/>
  <c r="F48" i="18"/>
  <c r="I48" i="18" s="1"/>
  <c r="F47" i="18"/>
  <c r="I47" i="18" s="1"/>
  <c r="J47" i="18" s="1"/>
  <c r="F46" i="18"/>
  <c r="I46" i="18" s="1"/>
  <c r="F45" i="18"/>
  <c r="I45" i="18" s="1"/>
  <c r="F44" i="18"/>
  <c r="I44" i="18" s="1"/>
  <c r="F43" i="18"/>
  <c r="I43" i="18" s="1"/>
  <c r="F42" i="18"/>
  <c r="I42" i="18" s="1"/>
  <c r="F41" i="18"/>
  <c r="I41" i="18" s="1"/>
  <c r="F40" i="18"/>
  <c r="I40" i="18" s="1"/>
  <c r="F39" i="18"/>
  <c r="I39" i="18" s="1"/>
  <c r="F38" i="18"/>
  <c r="I38" i="18" s="1"/>
  <c r="F37" i="18"/>
  <c r="I37" i="18" s="1"/>
  <c r="F36" i="18"/>
  <c r="I36" i="18" s="1"/>
  <c r="J36" i="18" s="1"/>
  <c r="F35" i="18"/>
  <c r="I35" i="18" s="1"/>
  <c r="F34" i="18"/>
  <c r="I34" i="18" s="1"/>
  <c r="F33" i="18"/>
  <c r="I33" i="18" s="1"/>
  <c r="F32" i="18"/>
  <c r="I32" i="18" s="1"/>
  <c r="F31" i="18"/>
  <c r="I31" i="18" s="1"/>
  <c r="F30" i="18"/>
  <c r="I30" i="18" s="1"/>
  <c r="F29" i="18"/>
  <c r="I29" i="18" s="1"/>
  <c r="F28" i="18"/>
  <c r="I28" i="18" s="1"/>
  <c r="F27" i="18"/>
  <c r="I27" i="18" s="1"/>
  <c r="F26" i="18"/>
  <c r="I26" i="18" s="1"/>
  <c r="F25" i="18"/>
  <c r="I25" i="18" s="1"/>
  <c r="F24" i="18"/>
  <c r="I24" i="18" s="1"/>
  <c r="F23" i="18"/>
  <c r="I23" i="18" s="1"/>
  <c r="J23" i="18" s="1"/>
  <c r="F22" i="18"/>
  <c r="I22" i="18" s="1"/>
  <c r="F21" i="18"/>
  <c r="I21" i="18" s="1"/>
  <c r="F20" i="18"/>
  <c r="I20" i="18" s="1"/>
  <c r="F19" i="18"/>
  <c r="I19" i="18" s="1"/>
  <c r="F18" i="18"/>
  <c r="I18" i="18" s="1"/>
  <c r="F17" i="18"/>
  <c r="I17" i="18" s="1"/>
  <c r="F16" i="18"/>
  <c r="I16" i="18" s="1"/>
  <c r="F15" i="18"/>
  <c r="I15" i="18" s="1"/>
  <c r="F14" i="18"/>
  <c r="I14" i="18" s="1"/>
  <c r="F13" i="18"/>
  <c r="I13" i="18" s="1"/>
  <c r="F12" i="18"/>
  <c r="I12" i="18" s="1"/>
  <c r="F11" i="18"/>
  <c r="I11" i="18" s="1"/>
  <c r="J11" i="18" s="1"/>
  <c r="F10" i="18"/>
  <c r="I10" i="18" s="1"/>
  <c r="F9" i="18"/>
  <c r="I9" i="18" s="1"/>
  <c r="F8" i="18"/>
  <c r="I8" i="18" s="1"/>
  <c r="J8" i="18" s="1"/>
  <c r="F57" i="17"/>
  <c r="I57" i="17" s="1"/>
  <c r="F56" i="17"/>
  <c r="I56" i="17" s="1"/>
  <c r="F55" i="17"/>
  <c r="I55" i="17" s="1"/>
  <c r="F54" i="17"/>
  <c r="I54" i="17" s="1"/>
  <c r="F53" i="17"/>
  <c r="I53" i="17" s="1"/>
  <c r="F52" i="17"/>
  <c r="I52" i="17" s="1"/>
  <c r="F51" i="17"/>
  <c r="I51" i="17" s="1"/>
  <c r="F50" i="17"/>
  <c r="I50" i="17" s="1"/>
  <c r="F49" i="17"/>
  <c r="I49" i="17" s="1"/>
  <c r="F48" i="17"/>
  <c r="I48" i="17" s="1"/>
  <c r="F47" i="17"/>
  <c r="I47" i="17" s="1"/>
  <c r="F46" i="17"/>
  <c r="I46" i="17" s="1"/>
  <c r="F45" i="17"/>
  <c r="I45" i="17" s="1"/>
  <c r="F44" i="17"/>
  <c r="I44" i="17" s="1"/>
  <c r="F43" i="17"/>
  <c r="I43" i="17" s="1"/>
  <c r="F42" i="17"/>
  <c r="I42" i="17" s="1"/>
  <c r="F41" i="17"/>
  <c r="I41" i="17" s="1"/>
  <c r="F40" i="17"/>
  <c r="I40" i="17" s="1"/>
  <c r="F39" i="17"/>
  <c r="I39" i="17" s="1"/>
  <c r="F38" i="17"/>
  <c r="I38" i="17" s="1"/>
  <c r="F37" i="17"/>
  <c r="I37" i="17" s="1"/>
  <c r="F36" i="17"/>
  <c r="I36" i="17" s="1"/>
  <c r="F35" i="17"/>
  <c r="I35" i="17" s="1"/>
  <c r="F34" i="17"/>
  <c r="I34" i="17" s="1"/>
  <c r="F33" i="17"/>
  <c r="I33" i="17" s="1"/>
  <c r="F32" i="17"/>
  <c r="I32" i="17" s="1"/>
  <c r="F31" i="17"/>
  <c r="I31" i="17" s="1"/>
  <c r="F30" i="17"/>
  <c r="I30" i="17" s="1"/>
  <c r="F29" i="17"/>
  <c r="I29" i="17" s="1"/>
  <c r="F28" i="17"/>
  <c r="I28" i="17" s="1"/>
  <c r="F27" i="17"/>
  <c r="I27" i="17" s="1"/>
  <c r="F26" i="17"/>
  <c r="I26" i="17" s="1"/>
  <c r="F25" i="17"/>
  <c r="I25" i="17" s="1"/>
  <c r="F24" i="17"/>
  <c r="I24" i="17" s="1"/>
  <c r="F23" i="17"/>
  <c r="I23" i="17" s="1"/>
  <c r="F22" i="17"/>
  <c r="I22" i="17" s="1"/>
  <c r="F21" i="17"/>
  <c r="I21" i="17" s="1"/>
  <c r="F20" i="17"/>
  <c r="I20" i="17" s="1"/>
  <c r="F19" i="17"/>
  <c r="I19" i="17" s="1"/>
  <c r="F18" i="17"/>
  <c r="I18" i="17" s="1"/>
  <c r="F17" i="17"/>
  <c r="I17" i="17" s="1"/>
  <c r="F16" i="17"/>
  <c r="I16" i="17" s="1"/>
  <c r="F15" i="17"/>
  <c r="I15" i="17" s="1"/>
  <c r="F14" i="17"/>
  <c r="I14" i="17" s="1"/>
  <c r="F13" i="17"/>
  <c r="I13" i="17" s="1"/>
  <c r="F12" i="17"/>
  <c r="I12" i="17" s="1"/>
  <c r="F11" i="17"/>
  <c r="I11" i="17" s="1"/>
  <c r="F10" i="17"/>
  <c r="I10" i="17" s="1"/>
  <c r="F9" i="17"/>
  <c r="I9" i="17" s="1"/>
  <c r="F8" i="17"/>
  <c r="I8" i="17" s="1"/>
  <c r="J9" i="17"/>
  <c r="J7" i="1" s="1"/>
  <c r="J10" i="17"/>
  <c r="J8" i="1" s="1"/>
  <c r="J11" i="17"/>
  <c r="J9" i="1" s="1"/>
  <c r="J12" i="17"/>
  <c r="J10" i="1" s="1"/>
  <c r="J13" i="17"/>
  <c r="J11" i="1" s="1"/>
  <c r="J14" i="17"/>
  <c r="J12" i="1" s="1"/>
  <c r="J15" i="17"/>
  <c r="J13" i="1" s="1"/>
  <c r="J16" i="17"/>
  <c r="J14" i="1" s="1"/>
  <c r="J17" i="17"/>
  <c r="J15" i="1" s="1"/>
  <c r="J18" i="17"/>
  <c r="J16" i="1" s="1"/>
  <c r="J19" i="17"/>
  <c r="J17" i="1" s="1"/>
  <c r="J20" i="17"/>
  <c r="J18" i="1" s="1"/>
  <c r="J21" i="17"/>
  <c r="J19" i="1" s="1"/>
  <c r="J22" i="17"/>
  <c r="J20" i="1" s="1"/>
  <c r="J23" i="17"/>
  <c r="J21" i="1" s="1"/>
  <c r="J24" i="17"/>
  <c r="J22" i="1" s="1"/>
  <c r="J25" i="17"/>
  <c r="J23" i="1" s="1"/>
  <c r="J26" i="17"/>
  <c r="J24" i="1" s="1"/>
  <c r="J27" i="17"/>
  <c r="J25" i="1" s="1"/>
  <c r="J28" i="17"/>
  <c r="J26" i="1" s="1"/>
  <c r="J29" i="17"/>
  <c r="J27" i="1" s="1"/>
  <c r="J30" i="17"/>
  <c r="J28" i="1" s="1"/>
  <c r="J31" i="17"/>
  <c r="J29" i="1" s="1"/>
  <c r="J32" i="17"/>
  <c r="J30" i="1" s="1"/>
  <c r="J33" i="17"/>
  <c r="J31" i="1" s="1"/>
  <c r="J34" i="17"/>
  <c r="J32" i="1" s="1"/>
  <c r="J35" i="17"/>
  <c r="J33" i="1" s="1"/>
  <c r="J36" i="17"/>
  <c r="J34" i="1" s="1"/>
  <c r="J37" i="17"/>
  <c r="J35" i="1" s="1"/>
  <c r="J38" i="17"/>
  <c r="J36" i="1" s="1"/>
  <c r="J39" i="17"/>
  <c r="J37" i="1" s="1"/>
  <c r="J40" i="17"/>
  <c r="J38" i="1" s="1"/>
  <c r="J41" i="17"/>
  <c r="J39" i="1" s="1"/>
  <c r="J42" i="17"/>
  <c r="J40" i="1" s="1"/>
  <c r="J43" i="17"/>
  <c r="J41" i="1" s="1"/>
  <c r="J44" i="17"/>
  <c r="J42" i="1" s="1"/>
  <c r="J45" i="17"/>
  <c r="J43" i="1" s="1"/>
  <c r="J46" i="17"/>
  <c r="J44" i="1" s="1"/>
  <c r="J47" i="17"/>
  <c r="J45" i="1" s="1"/>
  <c r="J48" i="17"/>
  <c r="J46" i="1" s="1"/>
  <c r="J49" i="17"/>
  <c r="J47" i="1" s="1"/>
  <c r="J50" i="17"/>
  <c r="J48" i="1" s="1"/>
  <c r="J51" i="17"/>
  <c r="J49" i="1" s="1"/>
  <c r="J52" i="17"/>
  <c r="J50" i="1" s="1"/>
  <c r="J53" i="17"/>
  <c r="J51" i="1" s="1"/>
  <c r="J54" i="17"/>
  <c r="J52" i="1" s="1"/>
  <c r="J55" i="17"/>
  <c r="J53" i="1" s="1"/>
  <c r="J56" i="17"/>
  <c r="J54" i="1" s="1"/>
  <c r="J57" i="17"/>
  <c r="J55" i="1" s="1"/>
  <c r="J8" i="17"/>
  <c r="J6" i="1" s="1"/>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8" i="16"/>
  <c r="F58" i="16"/>
  <c r="I58" i="16" s="1"/>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C9" i="16"/>
  <c r="F9" i="16" s="1"/>
  <c r="I9" i="16" s="1"/>
  <c r="C10" i="16"/>
  <c r="F10" i="16" s="1"/>
  <c r="C11" i="16"/>
  <c r="F11" i="16" s="1"/>
  <c r="I11" i="16" s="1"/>
  <c r="C12" i="16"/>
  <c r="C13" i="16"/>
  <c r="C14" i="16"/>
  <c r="C15" i="16"/>
  <c r="C16" i="16"/>
  <c r="C17" i="16"/>
  <c r="C18" i="16"/>
  <c r="F18" i="16" s="1"/>
  <c r="C19" i="16"/>
  <c r="F19" i="16" s="1"/>
  <c r="I19" i="16" s="1"/>
  <c r="C20" i="16"/>
  <c r="C21" i="16"/>
  <c r="F21" i="16" s="1"/>
  <c r="I21" i="16" s="1"/>
  <c r="C22" i="16"/>
  <c r="F22" i="16" s="1"/>
  <c r="I22" i="16" s="1"/>
  <c r="C23" i="16"/>
  <c r="F23" i="16" s="1"/>
  <c r="I23" i="16" s="1"/>
  <c r="C24" i="16"/>
  <c r="C25" i="16"/>
  <c r="C26" i="16"/>
  <c r="C27" i="16"/>
  <c r="C28" i="16"/>
  <c r="F28" i="16" s="1"/>
  <c r="C29" i="16"/>
  <c r="F29" i="16" s="1"/>
  <c r="C30" i="16"/>
  <c r="C31" i="16"/>
  <c r="C32" i="16"/>
  <c r="C33" i="16"/>
  <c r="F33" i="16" s="1"/>
  <c r="I33" i="16" s="1"/>
  <c r="C34" i="16"/>
  <c r="C35" i="16"/>
  <c r="F35" i="16" s="1"/>
  <c r="I35" i="16" s="1"/>
  <c r="C36" i="16"/>
  <c r="C37" i="16"/>
  <c r="C38" i="16"/>
  <c r="C39" i="16"/>
  <c r="C40" i="16"/>
  <c r="F40" i="16" s="1"/>
  <c r="C41" i="16"/>
  <c r="F41" i="16" s="1"/>
  <c r="C42" i="16"/>
  <c r="C43" i="16"/>
  <c r="C44" i="16"/>
  <c r="C45" i="16"/>
  <c r="F45" i="16" s="1"/>
  <c r="I45" i="16" s="1"/>
  <c r="C46" i="16"/>
  <c r="C47" i="16"/>
  <c r="F47" i="16" s="1"/>
  <c r="I47" i="16" s="1"/>
  <c r="C48" i="16"/>
  <c r="C49" i="16"/>
  <c r="C50" i="16"/>
  <c r="C51" i="16"/>
  <c r="C52" i="16"/>
  <c r="F52" i="16" s="1"/>
  <c r="C53" i="16"/>
  <c r="F53" i="16" s="1"/>
  <c r="C54" i="16"/>
  <c r="C55" i="16"/>
  <c r="C56" i="16"/>
  <c r="C57" i="16"/>
  <c r="F57" i="16" s="1"/>
  <c r="I57" i="16" s="1"/>
  <c r="E8" i="16"/>
  <c r="C8" i="16"/>
  <c r="F57" i="15"/>
  <c r="I57" i="15" s="1"/>
  <c r="F56" i="15"/>
  <c r="I56" i="15" s="1"/>
  <c r="F55" i="15"/>
  <c r="I55" i="15" s="1"/>
  <c r="F54" i="15"/>
  <c r="I54" i="15" s="1"/>
  <c r="F53" i="15"/>
  <c r="I53" i="15" s="1"/>
  <c r="F52" i="15"/>
  <c r="I52" i="15" s="1"/>
  <c r="J52" i="15" s="1"/>
  <c r="F51" i="15"/>
  <c r="I51" i="15" s="1"/>
  <c r="F50" i="15"/>
  <c r="I50" i="15" s="1"/>
  <c r="F49" i="15"/>
  <c r="I49" i="15" s="1"/>
  <c r="F48" i="15"/>
  <c r="I48" i="15" s="1"/>
  <c r="F47" i="15"/>
  <c r="I47" i="15" s="1"/>
  <c r="F46" i="15"/>
  <c r="I46" i="15" s="1"/>
  <c r="F45" i="15"/>
  <c r="I45" i="15" s="1"/>
  <c r="F44" i="15"/>
  <c r="I44" i="15" s="1"/>
  <c r="F43" i="15"/>
  <c r="I43" i="15" s="1"/>
  <c r="F42" i="15"/>
  <c r="I42" i="15" s="1"/>
  <c r="F41" i="15"/>
  <c r="I41" i="15" s="1"/>
  <c r="F40" i="15"/>
  <c r="I40" i="15" s="1"/>
  <c r="F39" i="15"/>
  <c r="I39" i="15" s="1"/>
  <c r="F38" i="15"/>
  <c r="I38" i="15" s="1"/>
  <c r="F37" i="15"/>
  <c r="I37" i="15" s="1"/>
  <c r="F36" i="15"/>
  <c r="I36" i="15" s="1"/>
  <c r="F35" i="15"/>
  <c r="I35" i="15" s="1"/>
  <c r="F34" i="15"/>
  <c r="I34" i="15" s="1"/>
  <c r="F33" i="15"/>
  <c r="I33" i="15" s="1"/>
  <c r="F32" i="15"/>
  <c r="I32" i="15" s="1"/>
  <c r="F31" i="15"/>
  <c r="I31" i="15" s="1"/>
  <c r="F30" i="15"/>
  <c r="I30" i="15" s="1"/>
  <c r="F29" i="15"/>
  <c r="I29" i="15" s="1"/>
  <c r="F28" i="15"/>
  <c r="I28" i="15" s="1"/>
  <c r="J28" i="15" s="1"/>
  <c r="F27" i="15"/>
  <c r="I27" i="15" s="1"/>
  <c r="F26" i="15"/>
  <c r="I26" i="15" s="1"/>
  <c r="F25" i="15"/>
  <c r="I25" i="15" s="1"/>
  <c r="F24" i="15"/>
  <c r="I24" i="15" s="1"/>
  <c r="J24" i="15" s="1"/>
  <c r="F23" i="15"/>
  <c r="I23" i="15" s="1"/>
  <c r="F22" i="15"/>
  <c r="I22" i="15" s="1"/>
  <c r="F21" i="15"/>
  <c r="I21" i="15" s="1"/>
  <c r="F20" i="15"/>
  <c r="I20" i="15" s="1"/>
  <c r="F19" i="15"/>
  <c r="I19" i="15" s="1"/>
  <c r="F18" i="15"/>
  <c r="I18" i="15" s="1"/>
  <c r="F17" i="15"/>
  <c r="I17" i="15" s="1"/>
  <c r="F16" i="15"/>
  <c r="I16" i="15" s="1"/>
  <c r="J16" i="15" s="1"/>
  <c r="F15" i="15"/>
  <c r="I15" i="15" s="1"/>
  <c r="F14" i="15"/>
  <c r="I14" i="15" s="1"/>
  <c r="F13" i="15"/>
  <c r="I13" i="15" s="1"/>
  <c r="F12" i="15"/>
  <c r="I12" i="15" s="1"/>
  <c r="J12" i="15" s="1"/>
  <c r="F11" i="15"/>
  <c r="I11" i="15" s="1"/>
  <c r="F10" i="15"/>
  <c r="I10" i="15" s="1"/>
  <c r="F9" i="15"/>
  <c r="I9" i="15" s="1"/>
  <c r="F8" i="15"/>
  <c r="I8" i="15" s="1"/>
  <c r="J57" i="15"/>
  <c r="J56" i="15"/>
  <c r="J55" i="15"/>
  <c r="J53" i="15"/>
  <c r="J51" i="15"/>
  <c r="J50" i="15"/>
  <c r="J49" i="15"/>
  <c r="J48" i="15"/>
  <c r="J47" i="15"/>
  <c r="J46" i="15"/>
  <c r="J45" i="15"/>
  <c r="J44" i="15"/>
  <c r="J43" i="15"/>
  <c r="J41" i="15"/>
  <c r="J40" i="15"/>
  <c r="J39" i="15"/>
  <c r="J38" i="15"/>
  <c r="J37" i="15"/>
  <c r="J36" i="15"/>
  <c r="J35" i="15"/>
  <c r="J34" i="15"/>
  <c r="J33" i="15"/>
  <c r="J32" i="15"/>
  <c r="J31" i="15"/>
  <c r="J29" i="15"/>
  <c r="J27" i="15"/>
  <c r="J26" i="15"/>
  <c r="J25" i="15"/>
  <c r="J23" i="15"/>
  <c r="J22" i="15"/>
  <c r="J21" i="15"/>
  <c r="J20" i="15"/>
  <c r="J19" i="15"/>
  <c r="J17" i="15"/>
  <c r="J15" i="15"/>
  <c r="J14" i="15"/>
  <c r="J13" i="15"/>
  <c r="J11" i="15"/>
  <c r="J10" i="15"/>
  <c r="J9" i="15"/>
  <c r="J8" i="15"/>
  <c r="F57" i="14"/>
  <c r="I57" i="14" s="1"/>
  <c r="F56" i="14"/>
  <c r="I56" i="14" s="1"/>
  <c r="J56" i="14" s="1"/>
  <c r="F55" i="14"/>
  <c r="I55" i="14" s="1"/>
  <c r="F54" i="14"/>
  <c r="I54" i="14" s="1"/>
  <c r="F53" i="14"/>
  <c r="I53" i="14" s="1"/>
  <c r="F52" i="14"/>
  <c r="I52" i="14" s="1"/>
  <c r="F51" i="14"/>
  <c r="I51" i="14" s="1"/>
  <c r="F50" i="14"/>
  <c r="I50" i="14" s="1"/>
  <c r="J50" i="14" s="1"/>
  <c r="F49" i="14"/>
  <c r="I49" i="14" s="1"/>
  <c r="F48" i="14"/>
  <c r="I48" i="14" s="1"/>
  <c r="F47" i="14"/>
  <c r="I47" i="14" s="1"/>
  <c r="F46" i="14"/>
  <c r="I46" i="14" s="1"/>
  <c r="F45" i="14"/>
  <c r="I45" i="14" s="1"/>
  <c r="F44" i="14"/>
  <c r="I44" i="14" s="1"/>
  <c r="J44" i="14" s="1"/>
  <c r="F43" i="14"/>
  <c r="I43" i="14" s="1"/>
  <c r="F42" i="14"/>
  <c r="I42" i="14" s="1"/>
  <c r="F41" i="14"/>
  <c r="I41" i="14" s="1"/>
  <c r="F40" i="14"/>
  <c r="I40" i="14" s="1"/>
  <c r="F39" i="14"/>
  <c r="I39" i="14" s="1"/>
  <c r="F38" i="14"/>
  <c r="I38" i="14" s="1"/>
  <c r="J38" i="14" s="1"/>
  <c r="F37" i="14"/>
  <c r="I37" i="14" s="1"/>
  <c r="F36" i="14"/>
  <c r="I36" i="14" s="1"/>
  <c r="F35" i="14"/>
  <c r="I35" i="14" s="1"/>
  <c r="F34" i="14"/>
  <c r="I34" i="14" s="1"/>
  <c r="F33" i="14"/>
  <c r="I33" i="14" s="1"/>
  <c r="I32" i="14"/>
  <c r="F32" i="14"/>
  <c r="F31" i="14"/>
  <c r="I31" i="14" s="1"/>
  <c r="F30" i="14"/>
  <c r="I30" i="14" s="1"/>
  <c r="F29" i="14"/>
  <c r="I29" i="14" s="1"/>
  <c r="F28" i="14"/>
  <c r="I28" i="14" s="1"/>
  <c r="F27" i="14"/>
  <c r="I27" i="14" s="1"/>
  <c r="F26" i="14"/>
  <c r="I26" i="14" s="1"/>
  <c r="J26" i="14" s="1"/>
  <c r="F25" i="14"/>
  <c r="I25" i="14" s="1"/>
  <c r="F24" i="14"/>
  <c r="I24" i="14" s="1"/>
  <c r="F23" i="14"/>
  <c r="I23" i="14" s="1"/>
  <c r="F22" i="14"/>
  <c r="I22" i="14" s="1"/>
  <c r="F21" i="14"/>
  <c r="I21" i="14" s="1"/>
  <c r="F20" i="14"/>
  <c r="I20" i="14" s="1"/>
  <c r="J20" i="14" s="1"/>
  <c r="F19" i="14"/>
  <c r="I19" i="14" s="1"/>
  <c r="F18" i="14"/>
  <c r="I18" i="14" s="1"/>
  <c r="F17" i="14"/>
  <c r="I17" i="14" s="1"/>
  <c r="F16" i="14"/>
  <c r="I16" i="14" s="1"/>
  <c r="F15" i="14"/>
  <c r="I15" i="14" s="1"/>
  <c r="F14" i="14"/>
  <c r="I14" i="14" s="1"/>
  <c r="J14" i="14" s="1"/>
  <c r="F13" i="14"/>
  <c r="I13" i="14" s="1"/>
  <c r="F12" i="14"/>
  <c r="I12" i="14" s="1"/>
  <c r="F11" i="14"/>
  <c r="I11" i="14" s="1"/>
  <c r="F10" i="14"/>
  <c r="I10" i="14" s="1"/>
  <c r="F9" i="14"/>
  <c r="I9" i="14" s="1"/>
  <c r="I8" i="14"/>
  <c r="F8" i="14"/>
  <c r="J57" i="14"/>
  <c r="J55" i="14"/>
  <c r="J54" i="14"/>
  <c r="J53" i="14"/>
  <c r="J52" i="14"/>
  <c r="J51" i="14"/>
  <c r="J49" i="14"/>
  <c r="J48" i="14"/>
  <c r="J47" i="14"/>
  <c r="J46" i="14"/>
  <c r="J45" i="14"/>
  <c r="J43" i="14"/>
  <c r="J42" i="14"/>
  <c r="J41" i="14"/>
  <c r="J40" i="14"/>
  <c r="J39" i="14"/>
  <c r="J37" i="14"/>
  <c r="J36" i="14"/>
  <c r="J35" i="14"/>
  <c r="J34" i="14"/>
  <c r="J33" i="14"/>
  <c r="J32" i="14"/>
  <c r="J31" i="14"/>
  <c r="J30" i="14"/>
  <c r="J29" i="14"/>
  <c r="J28" i="14"/>
  <c r="J27" i="14"/>
  <c r="J25" i="14"/>
  <c r="J24" i="14"/>
  <c r="J23" i="14"/>
  <c r="J22" i="14"/>
  <c r="J21" i="14"/>
  <c r="J19" i="14"/>
  <c r="J18" i="14"/>
  <c r="J17" i="14"/>
  <c r="J16" i="14"/>
  <c r="J15" i="14"/>
  <c r="J13" i="14"/>
  <c r="J12" i="14"/>
  <c r="J11" i="14"/>
  <c r="J10" i="14"/>
  <c r="J9" i="14"/>
  <c r="J8" i="14"/>
  <c r="F58" i="13"/>
  <c r="I58" i="13" s="1"/>
  <c r="F57" i="13"/>
  <c r="I57" i="13" s="1"/>
  <c r="F56" i="13"/>
  <c r="I56" i="13" s="1"/>
  <c r="F55" i="13"/>
  <c r="I55" i="13" s="1"/>
  <c r="F54" i="13"/>
  <c r="I54" i="13" s="1"/>
  <c r="F53" i="13"/>
  <c r="I53" i="13" s="1"/>
  <c r="F52" i="13"/>
  <c r="I52" i="13" s="1"/>
  <c r="F51" i="13"/>
  <c r="I51" i="13" s="1"/>
  <c r="F50" i="13"/>
  <c r="I50" i="13" s="1"/>
  <c r="F49" i="13"/>
  <c r="I49" i="13" s="1"/>
  <c r="F48" i="13"/>
  <c r="I48" i="13" s="1"/>
  <c r="F47" i="13"/>
  <c r="I47" i="13" s="1"/>
  <c r="F46" i="13"/>
  <c r="I46" i="13" s="1"/>
  <c r="F45" i="13"/>
  <c r="I45" i="13" s="1"/>
  <c r="F44" i="13"/>
  <c r="I44" i="13" s="1"/>
  <c r="F43" i="13"/>
  <c r="I43" i="13" s="1"/>
  <c r="F42" i="13"/>
  <c r="I42" i="13" s="1"/>
  <c r="F41" i="13"/>
  <c r="I41" i="13" s="1"/>
  <c r="F40" i="13"/>
  <c r="I40" i="13" s="1"/>
  <c r="F39" i="13"/>
  <c r="I39" i="13" s="1"/>
  <c r="F38" i="13"/>
  <c r="I38" i="13" s="1"/>
  <c r="F37" i="13"/>
  <c r="I37" i="13" s="1"/>
  <c r="F36" i="13"/>
  <c r="I36" i="13" s="1"/>
  <c r="F35" i="13"/>
  <c r="I35" i="13" s="1"/>
  <c r="F34" i="13"/>
  <c r="I34" i="13" s="1"/>
  <c r="F33" i="13"/>
  <c r="I33" i="13" s="1"/>
  <c r="F32" i="13"/>
  <c r="I32" i="13" s="1"/>
  <c r="F31" i="13"/>
  <c r="I31" i="13" s="1"/>
  <c r="F30" i="13"/>
  <c r="I30" i="13" s="1"/>
  <c r="F29" i="13"/>
  <c r="I29" i="13" s="1"/>
  <c r="F28" i="13"/>
  <c r="I28" i="13" s="1"/>
  <c r="F27" i="13"/>
  <c r="I27" i="13" s="1"/>
  <c r="F26" i="13"/>
  <c r="I26" i="13" s="1"/>
  <c r="F25" i="13"/>
  <c r="I25" i="13" s="1"/>
  <c r="F24" i="13"/>
  <c r="I24" i="13" s="1"/>
  <c r="F23" i="13"/>
  <c r="I23" i="13" s="1"/>
  <c r="F22" i="13"/>
  <c r="I22" i="13" s="1"/>
  <c r="F21" i="13"/>
  <c r="I21" i="13" s="1"/>
  <c r="F20" i="13"/>
  <c r="I20" i="13" s="1"/>
  <c r="F19" i="13"/>
  <c r="I19" i="13" s="1"/>
  <c r="F18" i="13"/>
  <c r="I18" i="13" s="1"/>
  <c r="F17" i="13"/>
  <c r="I17" i="13" s="1"/>
  <c r="F16" i="13"/>
  <c r="I16" i="13" s="1"/>
  <c r="F15" i="13"/>
  <c r="I15" i="13" s="1"/>
  <c r="F14" i="13"/>
  <c r="I14" i="13" s="1"/>
  <c r="F13" i="13"/>
  <c r="I13" i="13" s="1"/>
  <c r="F12" i="13"/>
  <c r="I12" i="13" s="1"/>
  <c r="F11" i="13"/>
  <c r="I11" i="13" s="1"/>
  <c r="F10" i="13"/>
  <c r="I10" i="13" s="1"/>
  <c r="F9" i="13"/>
  <c r="I9" i="13" s="1"/>
  <c r="F8" i="13"/>
  <c r="I8" i="13" s="1"/>
  <c r="J57" i="13"/>
  <c r="H55" i="1" s="1"/>
  <c r="J48" i="13"/>
  <c r="H46" i="1" s="1"/>
  <c r="J22" i="13"/>
  <c r="H20" i="1" s="1"/>
  <c r="J21" i="13"/>
  <c r="H19" i="1" s="1"/>
  <c r="J13" i="13"/>
  <c r="H11" i="1" s="1"/>
  <c r="J9" i="13"/>
  <c r="H7" i="1" s="1"/>
  <c r="F58" i="12"/>
  <c r="I58" i="12" s="1"/>
  <c r="F57" i="12"/>
  <c r="I57" i="12" s="1"/>
  <c r="F56" i="12"/>
  <c r="I56" i="12" s="1"/>
  <c r="F55" i="12"/>
  <c r="I55" i="12" s="1"/>
  <c r="F54" i="12"/>
  <c r="I54" i="12" s="1"/>
  <c r="F53" i="12"/>
  <c r="I53" i="12" s="1"/>
  <c r="F52" i="12"/>
  <c r="I52" i="12" s="1"/>
  <c r="F51" i="12"/>
  <c r="I51" i="12" s="1"/>
  <c r="F50" i="12"/>
  <c r="I50" i="12" s="1"/>
  <c r="F49" i="12"/>
  <c r="I49" i="12" s="1"/>
  <c r="F48" i="12"/>
  <c r="I48" i="12" s="1"/>
  <c r="F47" i="12"/>
  <c r="I47" i="12" s="1"/>
  <c r="F46" i="12"/>
  <c r="I46" i="12" s="1"/>
  <c r="F45" i="12"/>
  <c r="I45" i="12" s="1"/>
  <c r="F44" i="12"/>
  <c r="I44" i="12" s="1"/>
  <c r="F43" i="12"/>
  <c r="I43" i="12" s="1"/>
  <c r="F42" i="12"/>
  <c r="I42" i="12" s="1"/>
  <c r="F41" i="12"/>
  <c r="I41" i="12" s="1"/>
  <c r="F40" i="12"/>
  <c r="I40" i="12" s="1"/>
  <c r="F39" i="12"/>
  <c r="I39" i="12" s="1"/>
  <c r="F38" i="12"/>
  <c r="I38" i="12" s="1"/>
  <c r="F37" i="12"/>
  <c r="I37" i="12" s="1"/>
  <c r="F36" i="12"/>
  <c r="I36" i="12" s="1"/>
  <c r="F35" i="12"/>
  <c r="I35" i="12" s="1"/>
  <c r="F34" i="12"/>
  <c r="I34" i="12" s="1"/>
  <c r="F33" i="12"/>
  <c r="I33" i="12" s="1"/>
  <c r="F32" i="12"/>
  <c r="I32" i="12" s="1"/>
  <c r="F31" i="12"/>
  <c r="I31" i="12" s="1"/>
  <c r="F30" i="12"/>
  <c r="I30" i="12" s="1"/>
  <c r="F29" i="12"/>
  <c r="I29" i="12" s="1"/>
  <c r="F28" i="12"/>
  <c r="I28" i="12" s="1"/>
  <c r="F27" i="12"/>
  <c r="I27" i="12" s="1"/>
  <c r="F26" i="12"/>
  <c r="I26" i="12" s="1"/>
  <c r="F25" i="12"/>
  <c r="I25" i="12" s="1"/>
  <c r="F24" i="12"/>
  <c r="I24" i="12" s="1"/>
  <c r="F23" i="12"/>
  <c r="I23" i="12" s="1"/>
  <c r="F22" i="12"/>
  <c r="I22" i="12" s="1"/>
  <c r="F21" i="12"/>
  <c r="I21" i="12" s="1"/>
  <c r="F20" i="12"/>
  <c r="I20" i="12" s="1"/>
  <c r="F19" i="12"/>
  <c r="I19" i="12" s="1"/>
  <c r="F18" i="12"/>
  <c r="I18" i="12" s="1"/>
  <c r="F17" i="12"/>
  <c r="I17" i="12" s="1"/>
  <c r="F16" i="12"/>
  <c r="I16" i="12" s="1"/>
  <c r="F15" i="12"/>
  <c r="I15" i="12" s="1"/>
  <c r="F14" i="12"/>
  <c r="I14" i="12" s="1"/>
  <c r="F13" i="12"/>
  <c r="I13" i="12" s="1"/>
  <c r="F12" i="12"/>
  <c r="I12" i="12" s="1"/>
  <c r="F11" i="12"/>
  <c r="I11" i="12" s="1"/>
  <c r="F10" i="12"/>
  <c r="I10" i="12" s="1"/>
  <c r="F9" i="12"/>
  <c r="I9" i="12" s="1"/>
  <c r="F8" i="12"/>
  <c r="I8" i="12" s="1"/>
  <c r="J57" i="12"/>
  <c r="G55" i="1" s="1"/>
  <c r="J56" i="12"/>
  <c r="G54" i="1" s="1"/>
  <c r="J55" i="12"/>
  <c r="G53" i="1" s="1"/>
  <c r="J54" i="12"/>
  <c r="G52" i="1" s="1"/>
  <c r="J53" i="12"/>
  <c r="G51" i="1" s="1"/>
  <c r="J52" i="12"/>
  <c r="G50" i="1" s="1"/>
  <c r="J51" i="12"/>
  <c r="G49" i="1" s="1"/>
  <c r="J50" i="12"/>
  <c r="G48" i="1" s="1"/>
  <c r="J49" i="12"/>
  <c r="G47" i="1" s="1"/>
  <c r="J48" i="12"/>
  <c r="G46" i="1" s="1"/>
  <c r="J46" i="12"/>
  <c r="G44" i="1" s="1"/>
  <c r="J45" i="12"/>
  <c r="G43" i="1" s="1"/>
  <c r="J44" i="12"/>
  <c r="G42" i="1" s="1"/>
  <c r="J43" i="12"/>
  <c r="G41" i="1" s="1"/>
  <c r="J42" i="12"/>
  <c r="G40" i="1" s="1"/>
  <c r="J41" i="12"/>
  <c r="G39" i="1" s="1"/>
  <c r="J40" i="12"/>
  <c r="G38" i="1" s="1"/>
  <c r="J39" i="12"/>
  <c r="G37" i="1" s="1"/>
  <c r="J38" i="12"/>
  <c r="G36" i="1" s="1"/>
  <c r="J37" i="12"/>
  <c r="G35" i="1" s="1"/>
  <c r="J36" i="12"/>
  <c r="G34" i="1" s="1"/>
  <c r="J34" i="12"/>
  <c r="G32" i="1" s="1"/>
  <c r="J33" i="12"/>
  <c r="G31" i="1" s="1"/>
  <c r="J32" i="12"/>
  <c r="G30" i="1" s="1"/>
  <c r="J31" i="12"/>
  <c r="G29" i="1" s="1"/>
  <c r="J30" i="12"/>
  <c r="G28" i="1" s="1"/>
  <c r="J29" i="12"/>
  <c r="G27" i="1" s="1"/>
  <c r="J28" i="12"/>
  <c r="G26" i="1" s="1"/>
  <c r="J27" i="12"/>
  <c r="G25" i="1" s="1"/>
  <c r="J26" i="12"/>
  <c r="G24" i="1" s="1"/>
  <c r="J25" i="12"/>
  <c r="G23" i="1" s="1"/>
  <c r="J24" i="12"/>
  <c r="G22" i="1" s="1"/>
  <c r="J22" i="12"/>
  <c r="G20" i="1" s="1"/>
  <c r="J21" i="12"/>
  <c r="G19" i="1" s="1"/>
  <c r="J20" i="12"/>
  <c r="G18" i="1" s="1"/>
  <c r="J19" i="12"/>
  <c r="G17" i="1" s="1"/>
  <c r="J18" i="12"/>
  <c r="G16" i="1" s="1"/>
  <c r="J17" i="12"/>
  <c r="G15" i="1" s="1"/>
  <c r="J16" i="12"/>
  <c r="G14" i="1" s="1"/>
  <c r="J15" i="12"/>
  <c r="G13" i="1" s="1"/>
  <c r="J14" i="12"/>
  <c r="G12" i="1" s="1"/>
  <c r="J13" i="12"/>
  <c r="G11" i="1" s="1"/>
  <c r="J12" i="12"/>
  <c r="G10" i="1" s="1"/>
  <c r="J10" i="12"/>
  <c r="G8" i="1" s="1"/>
  <c r="J9" i="12"/>
  <c r="G7" i="1" s="1"/>
  <c r="J8" i="12"/>
  <c r="G6" i="1" s="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8" i="11"/>
  <c r="F58" i="11"/>
  <c r="I58" i="11" s="1"/>
  <c r="E55" i="11"/>
  <c r="E56" i="11"/>
  <c r="E57" i="11"/>
  <c r="E50" i="11"/>
  <c r="E51" i="11"/>
  <c r="E52" i="11"/>
  <c r="E53" i="11"/>
  <c r="E54" i="11"/>
  <c r="E44" i="11"/>
  <c r="E45" i="11"/>
  <c r="E46" i="11"/>
  <c r="E47" i="11"/>
  <c r="E48" i="11"/>
  <c r="E49" i="11"/>
  <c r="E39" i="11"/>
  <c r="E40" i="11"/>
  <c r="E41" i="11"/>
  <c r="E42" i="11"/>
  <c r="E43" i="11"/>
  <c r="E33" i="11"/>
  <c r="E34" i="11"/>
  <c r="E35" i="11"/>
  <c r="E36" i="11"/>
  <c r="E37" i="11"/>
  <c r="E38" i="11"/>
  <c r="E28" i="11"/>
  <c r="E29" i="11"/>
  <c r="E30" i="11"/>
  <c r="E31" i="11"/>
  <c r="E32" i="11"/>
  <c r="E18" i="11"/>
  <c r="E19" i="11"/>
  <c r="E20" i="11"/>
  <c r="E21" i="11"/>
  <c r="E22" i="11"/>
  <c r="E23" i="11"/>
  <c r="E24" i="11"/>
  <c r="E25" i="11"/>
  <c r="E26" i="11"/>
  <c r="E27" i="11"/>
  <c r="E8" i="11"/>
  <c r="E9" i="11"/>
  <c r="E10" i="11"/>
  <c r="E11" i="11"/>
  <c r="E12" i="11"/>
  <c r="E13" i="11"/>
  <c r="E14" i="11"/>
  <c r="E15" i="11"/>
  <c r="E16" i="11"/>
  <c r="E17" i="11"/>
  <c r="D53" i="11"/>
  <c r="D54" i="11"/>
  <c r="D55" i="11"/>
  <c r="D56" i="11"/>
  <c r="D57" i="11"/>
  <c r="D47" i="11"/>
  <c r="D48" i="11"/>
  <c r="D49" i="11"/>
  <c r="D50" i="11"/>
  <c r="D51" i="11"/>
  <c r="D52" i="11"/>
  <c r="D39" i="11"/>
  <c r="D40" i="11"/>
  <c r="D41" i="11"/>
  <c r="D42" i="11"/>
  <c r="D43" i="11"/>
  <c r="D44" i="11"/>
  <c r="D45" i="11"/>
  <c r="D46" i="11"/>
  <c r="D31" i="11"/>
  <c r="D32" i="11"/>
  <c r="D33" i="11"/>
  <c r="D34" i="11"/>
  <c r="D35" i="11"/>
  <c r="D36" i="11"/>
  <c r="D37" i="11"/>
  <c r="D38" i="11"/>
  <c r="D24" i="11"/>
  <c r="D25" i="11"/>
  <c r="D26" i="11"/>
  <c r="D27" i="11"/>
  <c r="D28" i="11"/>
  <c r="D29" i="11"/>
  <c r="D30" i="11"/>
  <c r="D19" i="11"/>
  <c r="D20" i="11"/>
  <c r="D21" i="11"/>
  <c r="D22" i="11"/>
  <c r="D23" i="11"/>
  <c r="D18" i="11"/>
  <c r="C55" i="11"/>
  <c r="C56" i="11"/>
  <c r="C57" i="11"/>
  <c r="C39" i="11"/>
  <c r="C40" i="11"/>
  <c r="C41" i="11"/>
  <c r="F41" i="11" s="1"/>
  <c r="C42" i="11"/>
  <c r="C43" i="11"/>
  <c r="C44" i="11"/>
  <c r="C45" i="11"/>
  <c r="C46" i="11"/>
  <c r="C47" i="11"/>
  <c r="C48" i="11"/>
  <c r="C49" i="11"/>
  <c r="C50" i="11"/>
  <c r="C51" i="11"/>
  <c r="C52" i="11"/>
  <c r="C53" i="11"/>
  <c r="F53" i="11" s="1"/>
  <c r="C54" i="11"/>
  <c r="C25" i="11"/>
  <c r="F25" i="11" s="1"/>
  <c r="C26" i="11"/>
  <c r="F26" i="11" s="1"/>
  <c r="C27" i="11"/>
  <c r="F27" i="11" s="1"/>
  <c r="C28" i="11"/>
  <c r="C29" i="11"/>
  <c r="C30" i="11"/>
  <c r="C31" i="11"/>
  <c r="C32" i="11"/>
  <c r="C33" i="11"/>
  <c r="C34" i="11"/>
  <c r="C35" i="11"/>
  <c r="C36" i="11"/>
  <c r="C37" i="11"/>
  <c r="C38" i="11"/>
  <c r="C9" i="11"/>
  <c r="C10" i="11"/>
  <c r="C11" i="11"/>
  <c r="F11" i="11" s="1"/>
  <c r="C12" i="11"/>
  <c r="F12" i="11" s="1"/>
  <c r="C13" i="11"/>
  <c r="C14" i="11"/>
  <c r="C15" i="11"/>
  <c r="C16" i="11"/>
  <c r="C17" i="11"/>
  <c r="C18" i="11"/>
  <c r="C19" i="11"/>
  <c r="F19" i="11" s="1"/>
  <c r="C20" i="11"/>
  <c r="C21" i="11"/>
  <c r="C22" i="11"/>
  <c r="C23" i="11"/>
  <c r="C24" i="11"/>
  <c r="C8" i="11"/>
  <c r="F8" i="11" s="1"/>
  <c r="H43" i="6"/>
  <c r="H44" i="6"/>
  <c r="H45" i="6"/>
  <c r="H46" i="6"/>
  <c r="G46" i="3" s="1"/>
  <c r="H47" i="6"/>
  <c r="H48" i="6"/>
  <c r="H49" i="6"/>
  <c r="H50" i="6"/>
  <c r="H51" i="6"/>
  <c r="H52" i="6"/>
  <c r="H53" i="6"/>
  <c r="H54" i="6"/>
  <c r="H55" i="6"/>
  <c r="H56" i="6"/>
  <c r="H57" i="6"/>
  <c r="H30" i="6"/>
  <c r="H31" i="6"/>
  <c r="H32" i="6"/>
  <c r="H33" i="6"/>
  <c r="H34" i="6"/>
  <c r="H35" i="6"/>
  <c r="H36" i="6"/>
  <c r="H37" i="6"/>
  <c r="H38" i="6"/>
  <c r="H39" i="6"/>
  <c r="H40" i="6"/>
  <c r="H41" i="6"/>
  <c r="H42" i="6"/>
  <c r="H21" i="6"/>
  <c r="H22" i="6"/>
  <c r="H23" i="6"/>
  <c r="H24" i="6"/>
  <c r="H25" i="6"/>
  <c r="H26" i="6"/>
  <c r="H27" i="6"/>
  <c r="H28" i="6"/>
  <c r="H29" i="6"/>
  <c r="H9" i="6"/>
  <c r="H10" i="6"/>
  <c r="G10" i="3" s="1"/>
  <c r="H11" i="6"/>
  <c r="H12" i="6"/>
  <c r="H13" i="6"/>
  <c r="H14" i="6"/>
  <c r="H15" i="6"/>
  <c r="H16" i="6"/>
  <c r="H17" i="6"/>
  <c r="H18" i="6"/>
  <c r="H19" i="6"/>
  <c r="H20" i="6"/>
  <c r="H8" i="6"/>
  <c r="G53" i="6"/>
  <c r="G54" i="6"/>
  <c r="F54" i="3" s="1"/>
  <c r="G55" i="6"/>
  <c r="G56" i="6"/>
  <c r="G57" i="6"/>
  <c r="G31" i="6"/>
  <c r="G32" i="6"/>
  <c r="G33" i="6"/>
  <c r="G34" i="6"/>
  <c r="G35" i="6"/>
  <c r="G36" i="6"/>
  <c r="G37" i="6"/>
  <c r="G38" i="6"/>
  <c r="G39" i="6"/>
  <c r="G40" i="6"/>
  <c r="G41" i="6"/>
  <c r="G42" i="6"/>
  <c r="G43" i="6"/>
  <c r="G44" i="6"/>
  <c r="G45" i="6"/>
  <c r="G46" i="6"/>
  <c r="G47" i="6"/>
  <c r="G48" i="6"/>
  <c r="G49" i="6"/>
  <c r="G50" i="6"/>
  <c r="G51" i="6"/>
  <c r="G52" i="6"/>
  <c r="G30" i="6"/>
  <c r="F30" i="3" s="1"/>
  <c r="G25" i="6"/>
  <c r="G26" i="6"/>
  <c r="G27" i="6"/>
  <c r="G28" i="6"/>
  <c r="F28" i="3" s="1"/>
  <c r="G29" i="6"/>
  <c r="G9" i="6"/>
  <c r="G10" i="6"/>
  <c r="G11" i="6"/>
  <c r="G12" i="6"/>
  <c r="G13" i="6"/>
  <c r="G14" i="6"/>
  <c r="G15" i="6"/>
  <c r="G16" i="6"/>
  <c r="G17" i="6"/>
  <c r="G18" i="6"/>
  <c r="G19" i="6"/>
  <c r="G20" i="6"/>
  <c r="G21" i="6"/>
  <c r="G22" i="6"/>
  <c r="G23" i="6"/>
  <c r="G24" i="6"/>
  <c r="G8" i="6"/>
  <c r="E9" i="6"/>
  <c r="E10" i="6"/>
  <c r="E11" i="6"/>
  <c r="E12" i="6"/>
  <c r="E13" i="6"/>
  <c r="E14" i="6"/>
  <c r="E15" i="6"/>
  <c r="E16" i="6"/>
  <c r="E17" i="6"/>
  <c r="E18" i="6"/>
  <c r="E19" i="6"/>
  <c r="D19" i="3" s="1"/>
  <c r="E20" i="6"/>
  <c r="D20" i="3" s="1"/>
  <c r="E21" i="6"/>
  <c r="E22" i="6"/>
  <c r="E23" i="6"/>
  <c r="E24" i="6"/>
  <c r="E25" i="6"/>
  <c r="E26" i="6"/>
  <c r="D26" i="3" s="1"/>
  <c r="E27" i="6"/>
  <c r="E28" i="6"/>
  <c r="E29" i="6"/>
  <c r="E30" i="6"/>
  <c r="E31" i="6"/>
  <c r="D31" i="3" s="1"/>
  <c r="E32" i="6"/>
  <c r="D32" i="3" s="1"/>
  <c r="E33" i="6"/>
  <c r="E34" i="6"/>
  <c r="E35" i="6"/>
  <c r="E36" i="6"/>
  <c r="E37" i="6"/>
  <c r="E38" i="6"/>
  <c r="E39" i="6"/>
  <c r="E40" i="6"/>
  <c r="E41" i="6"/>
  <c r="E42" i="6"/>
  <c r="E43" i="6"/>
  <c r="D43" i="3" s="1"/>
  <c r="E44" i="6"/>
  <c r="D44" i="3" s="1"/>
  <c r="E45" i="6"/>
  <c r="E46" i="6"/>
  <c r="E47" i="6"/>
  <c r="E48" i="6"/>
  <c r="E49" i="6"/>
  <c r="E50" i="6"/>
  <c r="D50" i="3" s="1"/>
  <c r="E51" i="6"/>
  <c r="E52" i="6"/>
  <c r="E53" i="6"/>
  <c r="E54" i="6"/>
  <c r="E55" i="6"/>
  <c r="E56" i="6"/>
  <c r="E57" i="6"/>
  <c r="E8" i="6"/>
  <c r="C54" i="6"/>
  <c r="C55" i="6"/>
  <c r="C56" i="6"/>
  <c r="C57" i="6"/>
  <c r="C46" i="6"/>
  <c r="C47" i="6"/>
  <c r="C48" i="6"/>
  <c r="C49" i="6"/>
  <c r="C50" i="6"/>
  <c r="C51" i="6"/>
  <c r="C52" i="6"/>
  <c r="C53" i="6"/>
  <c r="C42" i="6"/>
  <c r="C43" i="6"/>
  <c r="C44" i="6"/>
  <c r="C45" i="6"/>
  <c r="C34" i="6"/>
  <c r="C35" i="6"/>
  <c r="C36" i="6"/>
  <c r="C37" i="6"/>
  <c r="C38" i="6"/>
  <c r="C39" i="6"/>
  <c r="C40" i="6"/>
  <c r="C41" i="6"/>
  <c r="C24" i="6"/>
  <c r="C25" i="6"/>
  <c r="C26" i="6"/>
  <c r="C27" i="6"/>
  <c r="C28" i="6"/>
  <c r="C29" i="6"/>
  <c r="C30" i="6"/>
  <c r="C31" i="6"/>
  <c r="C32" i="6"/>
  <c r="C33" i="6"/>
  <c r="C17" i="6"/>
  <c r="C18" i="6"/>
  <c r="C19" i="6"/>
  <c r="C20" i="6"/>
  <c r="C21" i="6"/>
  <c r="C22" i="6"/>
  <c r="C23" i="6"/>
  <c r="C9" i="6"/>
  <c r="C10" i="6"/>
  <c r="C11" i="6"/>
  <c r="C12" i="6"/>
  <c r="C13" i="6"/>
  <c r="C14" i="6"/>
  <c r="C15" i="6"/>
  <c r="C16" i="6"/>
  <c r="C8" i="6"/>
  <c r="D9" i="6"/>
  <c r="D10" i="6"/>
  <c r="D11" i="6"/>
  <c r="D12" i="6"/>
  <c r="D13" i="6"/>
  <c r="D14" i="6"/>
  <c r="D15" i="6"/>
  <c r="D16" i="6"/>
  <c r="D17" i="6"/>
  <c r="D18" i="6"/>
  <c r="C18" i="3" s="1"/>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8" i="6"/>
  <c r="C8" i="3" s="1"/>
  <c r="F57" i="10"/>
  <c r="I57" i="10" s="1"/>
  <c r="F56" i="10"/>
  <c r="I56" i="10" s="1"/>
  <c r="F55" i="10"/>
  <c r="I55" i="10" s="1"/>
  <c r="F54" i="10"/>
  <c r="I54" i="10" s="1"/>
  <c r="F53" i="10"/>
  <c r="I53" i="10" s="1"/>
  <c r="F52" i="10"/>
  <c r="I52" i="10" s="1"/>
  <c r="J52" i="10" s="1"/>
  <c r="F51" i="10"/>
  <c r="I51" i="10" s="1"/>
  <c r="F50" i="10"/>
  <c r="I50" i="10" s="1"/>
  <c r="F49" i="10"/>
  <c r="I49" i="10" s="1"/>
  <c r="F48" i="10"/>
  <c r="I48" i="10" s="1"/>
  <c r="F47" i="10"/>
  <c r="I47" i="10" s="1"/>
  <c r="F46" i="10"/>
  <c r="I46" i="10" s="1"/>
  <c r="F45" i="10"/>
  <c r="I45" i="10" s="1"/>
  <c r="F44" i="10"/>
  <c r="I44" i="10" s="1"/>
  <c r="F43" i="10"/>
  <c r="I43" i="10" s="1"/>
  <c r="F42" i="10"/>
  <c r="I42" i="10" s="1"/>
  <c r="F41" i="10"/>
  <c r="I41" i="10" s="1"/>
  <c r="J41" i="10" s="1"/>
  <c r="F40" i="10"/>
  <c r="I40" i="10" s="1"/>
  <c r="J40" i="10" s="1"/>
  <c r="F39" i="10"/>
  <c r="I39" i="10" s="1"/>
  <c r="F38" i="10"/>
  <c r="I38" i="10" s="1"/>
  <c r="J38" i="10" s="1"/>
  <c r="F37" i="10"/>
  <c r="I37" i="10" s="1"/>
  <c r="F36" i="10"/>
  <c r="I36" i="10" s="1"/>
  <c r="F35" i="10"/>
  <c r="I35" i="10" s="1"/>
  <c r="F34" i="10"/>
  <c r="I34" i="10" s="1"/>
  <c r="F33" i="10"/>
  <c r="I33" i="10" s="1"/>
  <c r="F32" i="10"/>
  <c r="I32" i="10" s="1"/>
  <c r="F31" i="10"/>
  <c r="I31" i="10" s="1"/>
  <c r="F30" i="10"/>
  <c r="I30" i="10" s="1"/>
  <c r="F29" i="10"/>
  <c r="I29" i="10" s="1"/>
  <c r="J29" i="10" s="1"/>
  <c r="F28" i="10"/>
  <c r="I28" i="10" s="1"/>
  <c r="J28" i="10" s="1"/>
  <c r="F27" i="10"/>
  <c r="I27" i="10" s="1"/>
  <c r="F26" i="10"/>
  <c r="I26" i="10" s="1"/>
  <c r="J26" i="10" s="1"/>
  <c r="F25" i="10"/>
  <c r="I25" i="10" s="1"/>
  <c r="F24" i="10"/>
  <c r="I24" i="10" s="1"/>
  <c r="F23" i="10"/>
  <c r="I23" i="10" s="1"/>
  <c r="F22" i="10"/>
  <c r="I22" i="10" s="1"/>
  <c r="J22" i="10" s="1"/>
  <c r="F21" i="10"/>
  <c r="I21" i="10" s="1"/>
  <c r="F20" i="10"/>
  <c r="I20" i="10" s="1"/>
  <c r="F19" i="10"/>
  <c r="I19" i="10" s="1"/>
  <c r="F18" i="10"/>
  <c r="I18" i="10" s="1"/>
  <c r="J18" i="10" s="1"/>
  <c r="F17" i="10"/>
  <c r="I17" i="10" s="1"/>
  <c r="F16" i="10"/>
  <c r="I16" i="10" s="1"/>
  <c r="J16" i="10" s="1"/>
  <c r="F15" i="10"/>
  <c r="I15" i="10" s="1"/>
  <c r="F14" i="10"/>
  <c r="I14" i="10" s="1"/>
  <c r="F13" i="10"/>
  <c r="I13" i="10" s="1"/>
  <c r="F12" i="10"/>
  <c r="I12" i="10" s="1"/>
  <c r="F11" i="10"/>
  <c r="I11" i="10" s="1"/>
  <c r="F10" i="10"/>
  <c r="I10" i="10" s="1"/>
  <c r="F9" i="10"/>
  <c r="I9" i="10" s="1"/>
  <c r="F8" i="10"/>
  <c r="I8" i="10" s="1"/>
  <c r="J57" i="10"/>
  <c r="J54" i="10"/>
  <c r="J53" i="10"/>
  <c r="J51" i="10"/>
  <c r="J50" i="10"/>
  <c r="J47" i="10"/>
  <c r="J46" i="10"/>
  <c r="J45" i="10"/>
  <c r="J42" i="10"/>
  <c r="J39" i="10"/>
  <c r="J35" i="10"/>
  <c r="J34" i="10"/>
  <c r="J33" i="10"/>
  <c r="J30" i="10"/>
  <c r="J27" i="10"/>
  <c r="J23" i="10"/>
  <c r="J21" i="10"/>
  <c r="J17" i="10"/>
  <c r="J15" i="10"/>
  <c r="J14" i="10"/>
  <c r="J11" i="10"/>
  <c r="J10" i="10"/>
  <c r="J9" i="10"/>
  <c r="J55" i="9"/>
  <c r="F57" i="9"/>
  <c r="I57" i="9" s="1"/>
  <c r="F56" i="9"/>
  <c r="I56" i="9" s="1"/>
  <c r="J56" i="9" s="1"/>
  <c r="F55" i="9"/>
  <c r="I55" i="9" s="1"/>
  <c r="F54" i="9"/>
  <c r="I54" i="9" s="1"/>
  <c r="J54" i="9" s="1"/>
  <c r="F53" i="9"/>
  <c r="I53" i="9" s="1"/>
  <c r="J53" i="9" s="1"/>
  <c r="F52" i="9"/>
  <c r="I52" i="9" s="1"/>
  <c r="F51" i="9"/>
  <c r="I51" i="9" s="1"/>
  <c r="J51" i="9" s="1"/>
  <c r="F50" i="9"/>
  <c r="I50" i="9" s="1"/>
  <c r="F49" i="9"/>
  <c r="I49" i="9" s="1"/>
  <c r="J49" i="9" s="1"/>
  <c r="F48" i="9"/>
  <c r="I48" i="9" s="1"/>
  <c r="F47" i="9"/>
  <c r="I47" i="9" s="1"/>
  <c r="J47" i="9" s="1"/>
  <c r="F46" i="9"/>
  <c r="I46" i="9" s="1"/>
  <c r="F45" i="9"/>
  <c r="I45" i="9" s="1"/>
  <c r="F44" i="9"/>
  <c r="I44" i="9" s="1"/>
  <c r="F43" i="9"/>
  <c r="I43" i="9" s="1"/>
  <c r="J43" i="9" s="1"/>
  <c r="F42" i="9"/>
  <c r="I42" i="9" s="1"/>
  <c r="J42" i="9" s="1"/>
  <c r="F41" i="9"/>
  <c r="I41" i="9" s="1"/>
  <c r="J41" i="9" s="1"/>
  <c r="F40" i="9"/>
  <c r="I40" i="9" s="1"/>
  <c r="F39" i="9"/>
  <c r="I39" i="9" s="1"/>
  <c r="J39" i="9" s="1"/>
  <c r="F38" i="9"/>
  <c r="I38" i="9" s="1"/>
  <c r="F37" i="9"/>
  <c r="I37" i="9" s="1"/>
  <c r="J37" i="9" s="1"/>
  <c r="F36" i="9"/>
  <c r="I36" i="9" s="1"/>
  <c r="F35" i="9"/>
  <c r="I35" i="9" s="1"/>
  <c r="J35" i="9" s="1"/>
  <c r="F34" i="9"/>
  <c r="I34" i="9" s="1"/>
  <c r="F33" i="9"/>
  <c r="I33" i="9" s="1"/>
  <c r="F32" i="9"/>
  <c r="I32" i="9" s="1"/>
  <c r="F31" i="9"/>
  <c r="I31" i="9" s="1"/>
  <c r="J31" i="9" s="1"/>
  <c r="F30" i="9"/>
  <c r="I30" i="9" s="1"/>
  <c r="J30" i="9" s="1"/>
  <c r="F29" i="9"/>
  <c r="I29" i="9" s="1"/>
  <c r="J29" i="9" s="1"/>
  <c r="F28" i="9"/>
  <c r="I28" i="9" s="1"/>
  <c r="F27" i="9"/>
  <c r="I27" i="9" s="1"/>
  <c r="J27" i="9" s="1"/>
  <c r="F26" i="9"/>
  <c r="I26" i="9" s="1"/>
  <c r="F25" i="9"/>
  <c r="I25" i="9" s="1"/>
  <c r="J25" i="9" s="1"/>
  <c r="F24" i="9"/>
  <c r="I24" i="9" s="1"/>
  <c r="F23" i="9"/>
  <c r="I23" i="9" s="1"/>
  <c r="J23" i="9" s="1"/>
  <c r="F22" i="9"/>
  <c r="I22" i="9" s="1"/>
  <c r="F21" i="9"/>
  <c r="I21" i="9" s="1"/>
  <c r="F20" i="9"/>
  <c r="I20" i="9" s="1"/>
  <c r="F19" i="9"/>
  <c r="I19" i="9" s="1"/>
  <c r="J19" i="9" s="1"/>
  <c r="F18" i="9"/>
  <c r="I18" i="9" s="1"/>
  <c r="J18" i="9" s="1"/>
  <c r="F17" i="9"/>
  <c r="I17" i="9" s="1"/>
  <c r="J17" i="9" s="1"/>
  <c r="F16" i="9"/>
  <c r="I16" i="9" s="1"/>
  <c r="F15" i="9"/>
  <c r="I15" i="9" s="1"/>
  <c r="J15" i="9" s="1"/>
  <c r="F14" i="9"/>
  <c r="I14" i="9" s="1"/>
  <c r="F13" i="9"/>
  <c r="I13" i="9" s="1"/>
  <c r="J13" i="9" s="1"/>
  <c r="F12" i="9"/>
  <c r="I12" i="9" s="1"/>
  <c r="F11" i="9"/>
  <c r="I11" i="9" s="1"/>
  <c r="J11" i="9" s="1"/>
  <c r="F10" i="9"/>
  <c r="I10" i="9" s="1"/>
  <c r="F9" i="9"/>
  <c r="I9" i="9" s="1"/>
  <c r="F8" i="9"/>
  <c r="I8" i="9" s="1"/>
  <c r="J8" i="9"/>
  <c r="J9" i="9"/>
  <c r="J10" i="9"/>
  <c r="J12" i="9"/>
  <c r="J14" i="9"/>
  <c r="J16" i="9"/>
  <c r="J20" i="9"/>
  <c r="J21" i="9"/>
  <c r="J22" i="9"/>
  <c r="J24" i="9"/>
  <c r="J26" i="9"/>
  <c r="J28" i="9"/>
  <c r="J32" i="9"/>
  <c r="J33" i="9"/>
  <c r="J34" i="9"/>
  <c r="J36" i="9"/>
  <c r="J38" i="9"/>
  <c r="J40" i="9"/>
  <c r="J44" i="9"/>
  <c r="J45" i="9"/>
  <c r="J46" i="9"/>
  <c r="J48" i="9"/>
  <c r="J50" i="9"/>
  <c r="J52" i="9"/>
  <c r="J57" i="9"/>
  <c r="J10" i="8"/>
  <c r="E8" i="1" s="1"/>
  <c r="J13" i="8"/>
  <c r="E11" i="1" s="1"/>
  <c r="J12" i="8"/>
  <c r="E10" i="1" s="1"/>
  <c r="J11" i="8"/>
  <c r="E9" i="1" s="1"/>
  <c r="J9" i="8"/>
  <c r="E7" i="1" s="1"/>
  <c r="J8" i="8"/>
  <c r="E6" i="1" s="1"/>
  <c r="J58" i="8"/>
  <c r="E56" i="1" s="1"/>
  <c r="J47" i="8"/>
  <c r="E45" i="1" s="1"/>
  <c r="J48" i="8"/>
  <c r="E46" i="1" s="1"/>
  <c r="J49" i="8"/>
  <c r="E47" i="1" s="1"/>
  <c r="J50" i="8"/>
  <c r="E48" i="1" s="1"/>
  <c r="J51" i="8"/>
  <c r="E49" i="1" s="1"/>
  <c r="J52" i="8"/>
  <c r="E50" i="1" s="1"/>
  <c r="J53" i="8"/>
  <c r="E51" i="1" s="1"/>
  <c r="J54" i="8"/>
  <c r="E52" i="1" s="1"/>
  <c r="J55" i="8"/>
  <c r="E53" i="1" s="1"/>
  <c r="J56" i="8"/>
  <c r="E54" i="1" s="1"/>
  <c r="J57" i="8"/>
  <c r="E55" i="1" s="1"/>
  <c r="J14" i="8"/>
  <c r="E12" i="1" s="1"/>
  <c r="J15" i="8"/>
  <c r="E13" i="1" s="1"/>
  <c r="J16" i="8"/>
  <c r="E14" i="1" s="1"/>
  <c r="J17" i="8"/>
  <c r="E15" i="1" s="1"/>
  <c r="J18" i="8"/>
  <c r="E16" i="1" s="1"/>
  <c r="J19" i="8"/>
  <c r="E17" i="1" s="1"/>
  <c r="J20" i="8"/>
  <c r="E18" i="1" s="1"/>
  <c r="J21" i="8"/>
  <c r="E19" i="1" s="1"/>
  <c r="J22" i="8"/>
  <c r="E20" i="1" s="1"/>
  <c r="J23" i="8"/>
  <c r="E21" i="1" s="1"/>
  <c r="J24" i="8"/>
  <c r="E22" i="1" s="1"/>
  <c r="J25" i="8"/>
  <c r="E23" i="1" s="1"/>
  <c r="J26" i="8"/>
  <c r="E24" i="1" s="1"/>
  <c r="J27" i="8"/>
  <c r="E25" i="1" s="1"/>
  <c r="J28" i="8"/>
  <c r="E26" i="1" s="1"/>
  <c r="J29" i="8"/>
  <c r="E27" i="1" s="1"/>
  <c r="J30" i="8"/>
  <c r="E28" i="1" s="1"/>
  <c r="J31" i="8"/>
  <c r="E29" i="1" s="1"/>
  <c r="J32" i="8"/>
  <c r="E30" i="1" s="1"/>
  <c r="J33" i="8"/>
  <c r="E31" i="1" s="1"/>
  <c r="J34" i="8"/>
  <c r="E32" i="1" s="1"/>
  <c r="J35" i="8"/>
  <c r="E33" i="1" s="1"/>
  <c r="J36" i="8"/>
  <c r="E34" i="1" s="1"/>
  <c r="J37" i="8"/>
  <c r="E35" i="1" s="1"/>
  <c r="J38" i="8"/>
  <c r="E36" i="1" s="1"/>
  <c r="J39" i="8"/>
  <c r="E37" i="1" s="1"/>
  <c r="J40" i="8"/>
  <c r="E38" i="1" s="1"/>
  <c r="J41" i="8"/>
  <c r="E39" i="1" s="1"/>
  <c r="J42" i="8"/>
  <c r="E40" i="1" s="1"/>
  <c r="J43" i="8"/>
  <c r="E41" i="1" s="1"/>
  <c r="J44" i="8"/>
  <c r="E42" i="1" s="1"/>
  <c r="J45" i="8"/>
  <c r="E43" i="1" s="1"/>
  <c r="J46" i="8"/>
  <c r="E44" i="1" s="1"/>
  <c r="J8" i="7"/>
  <c r="D6" i="1" s="1"/>
  <c r="J9" i="7"/>
  <c r="D7" i="1" s="1"/>
  <c r="J10" i="7"/>
  <c r="D8" i="1" s="1"/>
  <c r="J11" i="7"/>
  <c r="D9" i="1" s="1"/>
  <c r="J12" i="7"/>
  <c r="D10" i="1" s="1"/>
  <c r="J13" i="7"/>
  <c r="D11" i="1" s="1"/>
  <c r="J14" i="7"/>
  <c r="D12" i="1" s="1"/>
  <c r="J15" i="7"/>
  <c r="D13" i="1" s="1"/>
  <c r="J16" i="7"/>
  <c r="D14" i="1" s="1"/>
  <c r="J17" i="7"/>
  <c r="D15" i="1" s="1"/>
  <c r="J18" i="7"/>
  <c r="D16" i="1" s="1"/>
  <c r="J19" i="7"/>
  <c r="D17" i="1" s="1"/>
  <c r="J20" i="7"/>
  <c r="D18" i="1" s="1"/>
  <c r="J21" i="7"/>
  <c r="D19" i="1" s="1"/>
  <c r="J22" i="7"/>
  <c r="D20" i="1" s="1"/>
  <c r="J23" i="7"/>
  <c r="D21" i="1" s="1"/>
  <c r="J24" i="7"/>
  <c r="D22" i="1" s="1"/>
  <c r="J25" i="7"/>
  <c r="D23" i="1" s="1"/>
  <c r="J26" i="7"/>
  <c r="D24" i="1" s="1"/>
  <c r="J27" i="7"/>
  <c r="D25" i="1" s="1"/>
  <c r="J28" i="7"/>
  <c r="D26" i="1" s="1"/>
  <c r="J29" i="7"/>
  <c r="D27" i="1" s="1"/>
  <c r="J30" i="7"/>
  <c r="D28" i="1" s="1"/>
  <c r="J31" i="7"/>
  <c r="D29" i="1" s="1"/>
  <c r="J32" i="7"/>
  <c r="D30" i="1" s="1"/>
  <c r="J33" i="7"/>
  <c r="D31" i="1" s="1"/>
  <c r="J34" i="7"/>
  <c r="D32" i="1" s="1"/>
  <c r="J35" i="7"/>
  <c r="D33" i="1" s="1"/>
  <c r="J36" i="7"/>
  <c r="D34" i="1" s="1"/>
  <c r="J37" i="7"/>
  <c r="D35" i="1" s="1"/>
  <c r="J38" i="7"/>
  <c r="D36" i="1" s="1"/>
  <c r="J39" i="7"/>
  <c r="D37" i="1" s="1"/>
  <c r="J40" i="7"/>
  <c r="D38" i="1" s="1"/>
  <c r="J41" i="7"/>
  <c r="D39" i="1" s="1"/>
  <c r="J42" i="7"/>
  <c r="D40" i="1" s="1"/>
  <c r="J43" i="7"/>
  <c r="D41" i="1" s="1"/>
  <c r="J44" i="7"/>
  <c r="D42" i="1" s="1"/>
  <c r="J45" i="7"/>
  <c r="D43" i="1" s="1"/>
  <c r="J46" i="7"/>
  <c r="D44" i="1" s="1"/>
  <c r="J47" i="7"/>
  <c r="D45" i="1" s="1"/>
  <c r="J48" i="7"/>
  <c r="D46" i="1" s="1"/>
  <c r="J49" i="7"/>
  <c r="D47" i="1" s="1"/>
  <c r="J50" i="7"/>
  <c r="D48" i="1" s="1"/>
  <c r="J51" i="7"/>
  <c r="D49" i="1" s="1"/>
  <c r="J52" i="7"/>
  <c r="D50" i="1" s="1"/>
  <c r="J53" i="7"/>
  <c r="D51" i="1" s="1"/>
  <c r="J54" i="7"/>
  <c r="D52" i="1" s="1"/>
  <c r="J55" i="7"/>
  <c r="D53" i="1" s="1"/>
  <c r="J56" i="7"/>
  <c r="D54" i="1" s="1"/>
  <c r="J57" i="7"/>
  <c r="D55" i="1" s="1"/>
  <c r="J58" i="7"/>
  <c r="D56" i="1" s="1"/>
  <c r="F58" i="6"/>
  <c r="B55" i="3" l="1"/>
  <c r="F56" i="27"/>
  <c r="F44" i="27"/>
  <c r="F53" i="27"/>
  <c r="I53" i="27" s="1"/>
  <c r="F47" i="27"/>
  <c r="I47" i="27" s="1"/>
  <c r="F35" i="27"/>
  <c r="I35" i="27" s="1"/>
  <c r="F26" i="3"/>
  <c r="F41" i="27"/>
  <c r="F31" i="24"/>
  <c r="F19" i="24"/>
  <c r="F48" i="24"/>
  <c r="F36" i="24"/>
  <c r="F24" i="24"/>
  <c r="F55" i="24"/>
  <c r="F43" i="24"/>
  <c r="F51" i="24"/>
  <c r="I51" i="24" s="1"/>
  <c r="F39" i="24"/>
  <c r="I39" i="24" s="1"/>
  <c r="F27" i="24"/>
  <c r="I27" i="24" s="1"/>
  <c r="F15" i="24"/>
  <c r="I15" i="24" s="1"/>
  <c r="I57" i="24"/>
  <c r="I45" i="24"/>
  <c r="I33" i="24"/>
  <c r="I21" i="24"/>
  <c r="B31" i="3"/>
  <c r="C30" i="3"/>
  <c r="F20" i="16"/>
  <c r="I20" i="16" s="1"/>
  <c r="I52" i="16"/>
  <c r="F49" i="16"/>
  <c r="I49" i="16" s="1"/>
  <c r="F37" i="16"/>
  <c r="I37" i="16" s="1"/>
  <c r="F25" i="16"/>
  <c r="I25" i="16" s="1"/>
  <c r="F48" i="16"/>
  <c r="I48" i="16" s="1"/>
  <c r="F36" i="16"/>
  <c r="I36" i="16" s="1"/>
  <c r="F24" i="16"/>
  <c r="I24" i="16" s="1"/>
  <c r="I40" i="16"/>
  <c r="I28" i="16"/>
  <c r="J28" i="16" s="1"/>
  <c r="I26" i="1" s="1"/>
  <c r="D12" i="3"/>
  <c r="F54" i="16"/>
  <c r="I54" i="16" s="1"/>
  <c r="J54" i="16" s="1"/>
  <c r="I52" i="1" s="1"/>
  <c r="F42" i="16"/>
  <c r="I42" i="16" s="1"/>
  <c r="J42" i="16" s="1"/>
  <c r="I40" i="1" s="1"/>
  <c r="F30" i="16"/>
  <c r="F37" i="11"/>
  <c r="I37" i="11" s="1"/>
  <c r="F54" i="11"/>
  <c r="I54" i="11" s="1"/>
  <c r="J54" i="11" s="1"/>
  <c r="F52" i="1" s="1"/>
  <c r="F40" i="11"/>
  <c r="I40" i="11" s="1"/>
  <c r="F15" i="11"/>
  <c r="F33" i="11"/>
  <c r="I33" i="11" s="1"/>
  <c r="F51" i="11"/>
  <c r="F57" i="11"/>
  <c r="F23" i="11"/>
  <c r="F47" i="11"/>
  <c r="I47" i="11" s="1"/>
  <c r="J47" i="11" s="1"/>
  <c r="F45" i="1" s="1"/>
  <c r="F10" i="11"/>
  <c r="I10" i="11" s="1"/>
  <c r="J10" i="11" s="1"/>
  <c r="F8" i="1" s="1"/>
  <c r="F42" i="3"/>
  <c r="F44" i="11"/>
  <c r="I44" i="11" s="1"/>
  <c r="J44" i="11" s="1"/>
  <c r="F42" i="1" s="1"/>
  <c r="I25" i="11"/>
  <c r="F30" i="11"/>
  <c r="I30" i="11" s="1"/>
  <c r="J30" i="11" s="1"/>
  <c r="F28" i="1" s="1"/>
  <c r="F24" i="3"/>
  <c r="F12" i="3"/>
  <c r="F16" i="11"/>
  <c r="I16" i="11" s="1"/>
  <c r="F34" i="11"/>
  <c r="I34" i="11" s="1"/>
  <c r="F52" i="11"/>
  <c r="I52" i="11" s="1"/>
  <c r="I15" i="11"/>
  <c r="I51" i="11"/>
  <c r="F39" i="11"/>
  <c r="I39" i="11" s="1"/>
  <c r="J39" i="11" s="1"/>
  <c r="F37" i="1" s="1"/>
  <c r="D56" i="3"/>
  <c r="D55" i="3"/>
  <c r="F48" i="3"/>
  <c r="F36" i="3"/>
  <c r="G39" i="3"/>
  <c r="F48" i="11"/>
  <c r="F55" i="11"/>
  <c r="D38" i="3"/>
  <c r="G51" i="3"/>
  <c r="B43" i="3"/>
  <c r="D48" i="3"/>
  <c r="D24" i="3"/>
  <c r="G15" i="3"/>
  <c r="I27" i="11"/>
  <c r="J27" i="11" s="1"/>
  <c r="F25" i="1" s="1"/>
  <c r="C19" i="3"/>
  <c r="B19" i="3"/>
  <c r="F38" i="11"/>
  <c r="I38" i="11" s="1"/>
  <c r="I26" i="11"/>
  <c r="F44" i="3"/>
  <c r="F32" i="3"/>
  <c r="G57" i="3"/>
  <c r="G45" i="3"/>
  <c r="B11" i="3"/>
  <c r="D54" i="3"/>
  <c r="D42" i="3"/>
  <c r="D30" i="3"/>
  <c r="D18" i="3"/>
  <c r="G9" i="3"/>
  <c r="B47" i="3"/>
  <c r="B35" i="3"/>
  <c r="C47" i="3"/>
  <c r="C35" i="3"/>
  <c r="C23" i="3"/>
  <c r="C11" i="3"/>
  <c r="B23" i="3"/>
  <c r="G27" i="3"/>
  <c r="B44" i="3"/>
  <c r="B56" i="3"/>
  <c r="C17" i="3"/>
  <c r="G21" i="3"/>
  <c r="J47" i="27"/>
  <c r="O45" i="1" s="1"/>
  <c r="I41" i="27"/>
  <c r="J41" i="27" s="1"/>
  <c r="O39" i="1" s="1"/>
  <c r="F38" i="27"/>
  <c r="F48" i="27"/>
  <c r="I48" i="27" s="1"/>
  <c r="F36" i="27"/>
  <c r="I36" i="27" s="1"/>
  <c r="I23" i="27"/>
  <c r="J23" i="27" s="1"/>
  <c r="O21" i="1" s="1"/>
  <c r="I30" i="27"/>
  <c r="J30" i="27" s="1"/>
  <c r="O28" i="1" s="1"/>
  <c r="I18" i="27"/>
  <c r="F17" i="27"/>
  <c r="I17" i="27" s="1"/>
  <c r="F28" i="27"/>
  <c r="I28" i="27" s="1"/>
  <c r="F16" i="27"/>
  <c r="I16" i="27" s="1"/>
  <c r="J16" i="27" s="1"/>
  <c r="O14" i="1" s="1"/>
  <c r="G14" i="3"/>
  <c r="C54" i="3"/>
  <c r="C42" i="3"/>
  <c r="B41" i="3"/>
  <c r="B53" i="3"/>
  <c r="F56" i="3"/>
  <c r="G32" i="3"/>
  <c r="I50" i="27"/>
  <c r="J50" i="27" s="1"/>
  <c r="O48" i="1" s="1"/>
  <c r="I38" i="27"/>
  <c r="J38" i="27" s="1"/>
  <c r="O36" i="1" s="1"/>
  <c r="I26" i="27"/>
  <c r="I14" i="27"/>
  <c r="J14" i="27" s="1"/>
  <c r="O12" i="1" s="1"/>
  <c r="C53" i="3"/>
  <c r="C41" i="3"/>
  <c r="B17" i="3"/>
  <c r="F14" i="3"/>
  <c r="F8" i="27"/>
  <c r="I8" i="27" s="1"/>
  <c r="F50" i="3"/>
  <c r="F38" i="3"/>
  <c r="G56" i="3"/>
  <c r="G44" i="3"/>
  <c r="F29" i="27"/>
  <c r="I29" i="27" s="1"/>
  <c r="J29" i="27" s="1"/>
  <c r="O27" i="1" s="1"/>
  <c r="G20" i="3"/>
  <c r="B29" i="3"/>
  <c r="I56" i="27"/>
  <c r="J56" i="27" s="1"/>
  <c r="O54" i="1" s="1"/>
  <c r="I44" i="27"/>
  <c r="J44" i="27" s="1"/>
  <c r="O42" i="1" s="1"/>
  <c r="I32" i="27"/>
  <c r="J32" i="27" s="1"/>
  <c r="O30" i="1" s="1"/>
  <c r="I20" i="27"/>
  <c r="J20" i="27" s="1"/>
  <c r="O18" i="1" s="1"/>
  <c r="F20" i="3"/>
  <c r="J46" i="26"/>
  <c r="F54" i="27"/>
  <c r="I54" i="27" s="1"/>
  <c r="J54" i="27" s="1"/>
  <c r="O52" i="1" s="1"/>
  <c r="F42" i="27"/>
  <c r="I42" i="27" s="1"/>
  <c r="J42" i="27" s="1"/>
  <c r="O40" i="1" s="1"/>
  <c r="F52" i="27"/>
  <c r="I52" i="27" s="1"/>
  <c r="J52" i="27" s="1"/>
  <c r="O50" i="1" s="1"/>
  <c r="F40" i="27"/>
  <c r="I40" i="27" s="1"/>
  <c r="F15" i="27"/>
  <c r="I15" i="27" s="1"/>
  <c r="F39" i="27"/>
  <c r="I39" i="27" s="1"/>
  <c r="J39" i="27" s="1"/>
  <c r="O37" i="1" s="1"/>
  <c r="I49" i="27"/>
  <c r="J49" i="27" s="1"/>
  <c r="O47" i="1" s="1"/>
  <c r="I37" i="27"/>
  <c r="J37" i="27" s="1"/>
  <c r="O35" i="1" s="1"/>
  <c r="I25" i="27"/>
  <c r="J25" i="27" s="1"/>
  <c r="O23" i="1" s="1"/>
  <c r="I13" i="27"/>
  <c r="J13" i="27" s="1"/>
  <c r="O11" i="1" s="1"/>
  <c r="F27" i="27"/>
  <c r="I27" i="27" s="1"/>
  <c r="I57" i="27"/>
  <c r="I45" i="27"/>
  <c r="J45" i="27" s="1"/>
  <c r="O43" i="1" s="1"/>
  <c r="I33" i="27"/>
  <c r="J33" i="27" s="1"/>
  <c r="O31" i="1" s="1"/>
  <c r="F55" i="27"/>
  <c r="I55" i="27" s="1"/>
  <c r="J55" i="27" s="1"/>
  <c r="O53" i="1" s="1"/>
  <c r="F43" i="27"/>
  <c r="I43" i="27" s="1"/>
  <c r="J43" i="27" s="1"/>
  <c r="O41" i="1" s="1"/>
  <c r="I31" i="27"/>
  <c r="I19" i="27"/>
  <c r="J19" i="27" s="1"/>
  <c r="O17" i="1" s="1"/>
  <c r="J51" i="27"/>
  <c r="O49" i="1" s="1"/>
  <c r="F9" i="24"/>
  <c r="I9" i="24" s="1"/>
  <c r="F46" i="24"/>
  <c r="I46" i="24" s="1"/>
  <c r="F34" i="24"/>
  <c r="I34" i="24" s="1"/>
  <c r="F22" i="24"/>
  <c r="I22" i="24" s="1"/>
  <c r="F10" i="24"/>
  <c r="I10" i="24" s="1"/>
  <c r="C45" i="3"/>
  <c r="C33" i="3"/>
  <c r="C21" i="3"/>
  <c r="C9" i="3"/>
  <c r="B21" i="3"/>
  <c r="F56" i="24"/>
  <c r="I56" i="24" s="1"/>
  <c r="F44" i="24"/>
  <c r="I44" i="24" s="1"/>
  <c r="J44" i="24" s="1"/>
  <c r="N42" i="1" s="1"/>
  <c r="F32" i="24"/>
  <c r="I32" i="24" s="1"/>
  <c r="F20" i="24"/>
  <c r="I20" i="24" s="1"/>
  <c r="G34" i="3"/>
  <c r="C57" i="3"/>
  <c r="G22" i="3"/>
  <c r="G31" i="3"/>
  <c r="F38" i="24"/>
  <c r="I38" i="24" s="1"/>
  <c r="F26" i="24"/>
  <c r="I26" i="24" s="1"/>
  <c r="J26" i="24" s="1"/>
  <c r="N24" i="1" s="1"/>
  <c r="J22" i="22"/>
  <c r="J34" i="22"/>
  <c r="J46" i="22"/>
  <c r="J24" i="22"/>
  <c r="J36" i="22"/>
  <c r="J48" i="22"/>
  <c r="J16" i="22"/>
  <c r="J18" i="22"/>
  <c r="F50" i="24"/>
  <c r="I50" i="24" s="1"/>
  <c r="F14" i="24"/>
  <c r="I14" i="24" s="1"/>
  <c r="J14" i="24" s="1"/>
  <c r="N12" i="1" s="1"/>
  <c r="C51" i="3"/>
  <c r="C27" i="3"/>
  <c r="G55" i="3"/>
  <c r="I36" i="24"/>
  <c r="J36" i="24" s="1"/>
  <c r="N34" i="1" s="1"/>
  <c r="I24" i="24"/>
  <c r="J24" i="24" s="1"/>
  <c r="N22" i="1" s="1"/>
  <c r="G19" i="3"/>
  <c r="D16" i="3"/>
  <c r="G37" i="3"/>
  <c r="C39" i="3"/>
  <c r="D52" i="3"/>
  <c r="B27" i="3"/>
  <c r="G25" i="3"/>
  <c r="C15" i="3"/>
  <c r="F31" i="3"/>
  <c r="I55" i="24"/>
  <c r="J55" i="24" s="1"/>
  <c r="N53" i="1" s="1"/>
  <c r="I43" i="24"/>
  <c r="J43" i="24" s="1"/>
  <c r="N41" i="1" s="1"/>
  <c r="I31" i="24"/>
  <c r="J31" i="24" s="1"/>
  <c r="N29" i="1" s="1"/>
  <c r="I19" i="24"/>
  <c r="J19" i="24" s="1"/>
  <c r="N17" i="1" s="1"/>
  <c r="D40" i="3"/>
  <c r="F19" i="3"/>
  <c r="F25" i="3"/>
  <c r="G49" i="3"/>
  <c r="D28" i="3"/>
  <c r="F52" i="24"/>
  <c r="I52" i="24" s="1"/>
  <c r="J52" i="24" s="1"/>
  <c r="N50" i="1" s="1"/>
  <c r="F40" i="24"/>
  <c r="I40" i="24" s="1"/>
  <c r="J40" i="24" s="1"/>
  <c r="N38" i="1" s="1"/>
  <c r="F28" i="24"/>
  <c r="I28" i="24" s="1"/>
  <c r="J28" i="24" s="1"/>
  <c r="N26" i="1" s="1"/>
  <c r="F16" i="24"/>
  <c r="I16" i="24" s="1"/>
  <c r="J16" i="24" s="1"/>
  <c r="N14" i="1" s="1"/>
  <c r="F49" i="24"/>
  <c r="I49" i="24" s="1"/>
  <c r="J49" i="24" s="1"/>
  <c r="N47" i="1" s="1"/>
  <c r="F37" i="24"/>
  <c r="I37" i="24" s="1"/>
  <c r="J37" i="24" s="1"/>
  <c r="N35" i="1" s="1"/>
  <c r="F25" i="24"/>
  <c r="I25" i="24" s="1"/>
  <c r="J25" i="24" s="1"/>
  <c r="N23" i="1" s="1"/>
  <c r="F13" i="24"/>
  <c r="J35" i="23"/>
  <c r="J12" i="23"/>
  <c r="I54" i="24"/>
  <c r="J54" i="24" s="1"/>
  <c r="N52" i="1" s="1"/>
  <c r="I42" i="24"/>
  <c r="J42" i="24" s="1"/>
  <c r="N40" i="1" s="1"/>
  <c r="I30" i="24"/>
  <c r="I18" i="24"/>
  <c r="J18" i="24" s="1"/>
  <c r="N16" i="1" s="1"/>
  <c r="J40" i="23"/>
  <c r="J52" i="23"/>
  <c r="J17" i="23"/>
  <c r="J29" i="23"/>
  <c r="D11" i="3"/>
  <c r="D23" i="3"/>
  <c r="D34" i="3"/>
  <c r="D10" i="3"/>
  <c r="I53" i="24"/>
  <c r="J53" i="24" s="1"/>
  <c r="N51" i="1" s="1"/>
  <c r="I41" i="24"/>
  <c r="J41" i="24" s="1"/>
  <c r="N39" i="1" s="1"/>
  <c r="I29" i="24"/>
  <c r="J29" i="24" s="1"/>
  <c r="N27" i="1" s="1"/>
  <c r="I17" i="24"/>
  <c r="J17" i="24" s="1"/>
  <c r="N15" i="1" s="1"/>
  <c r="F8" i="24"/>
  <c r="I8" i="24" s="1"/>
  <c r="J8" i="24" s="1"/>
  <c r="N6" i="1" s="1"/>
  <c r="B9" i="3"/>
  <c r="D47" i="3"/>
  <c r="F12" i="24"/>
  <c r="I12" i="24" s="1"/>
  <c r="B45" i="3"/>
  <c r="B57" i="3"/>
  <c r="G17" i="3"/>
  <c r="F47" i="24"/>
  <c r="I47" i="24" s="1"/>
  <c r="J47" i="24" s="1"/>
  <c r="N45" i="1" s="1"/>
  <c r="F35" i="24"/>
  <c r="I35" i="24" s="1"/>
  <c r="J35" i="24" s="1"/>
  <c r="N33" i="1" s="1"/>
  <c r="F23" i="24"/>
  <c r="I23" i="24" s="1"/>
  <c r="J23" i="24" s="1"/>
  <c r="N21" i="1" s="1"/>
  <c r="F11" i="24"/>
  <c r="I11" i="24" s="1"/>
  <c r="J11" i="24" s="1"/>
  <c r="N9" i="1" s="1"/>
  <c r="I48" i="24"/>
  <c r="J48" i="24" s="1"/>
  <c r="N46" i="1" s="1"/>
  <c r="J38" i="24"/>
  <c r="N36" i="1" s="1"/>
  <c r="J50" i="24"/>
  <c r="N48" i="1" s="1"/>
  <c r="F18" i="3"/>
  <c r="J15" i="24"/>
  <c r="N13" i="1" s="1"/>
  <c r="J27" i="24"/>
  <c r="N25" i="1" s="1"/>
  <c r="J39" i="24"/>
  <c r="N37" i="1" s="1"/>
  <c r="J51" i="24"/>
  <c r="N49" i="1" s="1"/>
  <c r="F43" i="3"/>
  <c r="G33" i="3"/>
  <c r="G13" i="3"/>
  <c r="J30" i="24"/>
  <c r="N28" i="1" s="1"/>
  <c r="J38" i="23"/>
  <c r="J50" i="23"/>
  <c r="C52" i="3"/>
  <c r="J15" i="23"/>
  <c r="J27" i="23"/>
  <c r="J20" i="24"/>
  <c r="N18" i="1" s="1"/>
  <c r="J32" i="24"/>
  <c r="N30" i="1" s="1"/>
  <c r="J56" i="24"/>
  <c r="N54" i="1" s="1"/>
  <c r="J9" i="24"/>
  <c r="N7" i="1" s="1"/>
  <c r="J21" i="24"/>
  <c r="N19" i="1" s="1"/>
  <c r="J33" i="24"/>
  <c r="N31" i="1" s="1"/>
  <c r="J45" i="24"/>
  <c r="N43" i="1" s="1"/>
  <c r="J57" i="24"/>
  <c r="N55" i="1" s="1"/>
  <c r="J53" i="23"/>
  <c r="J10" i="24"/>
  <c r="N8" i="1" s="1"/>
  <c r="J22" i="24"/>
  <c r="N20" i="1" s="1"/>
  <c r="J34" i="24"/>
  <c r="N32" i="1" s="1"/>
  <c r="J46" i="24"/>
  <c r="N44" i="1" s="1"/>
  <c r="J58" i="24"/>
  <c r="N56" i="1" s="1"/>
  <c r="J12" i="24"/>
  <c r="N10" i="1" s="1"/>
  <c r="B46" i="3"/>
  <c r="C46" i="3"/>
  <c r="C34" i="3"/>
  <c r="C22" i="3"/>
  <c r="C10" i="3"/>
  <c r="B22" i="3"/>
  <c r="G26" i="3"/>
  <c r="G50" i="3"/>
  <c r="F13" i="3"/>
  <c r="F49" i="3"/>
  <c r="F37" i="3"/>
  <c r="G8" i="3"/>
  <c r="B10" i="3"/>
  <c r="G38" i="3"/>
  <c r="G52" i="3"/>
  <c r="D49" i="3"/>
  <c r="D37" i="3"/>
  <c r="D25" i="3"/>
  <c r="F27" i="3"/>
  <c r="G16" i="3"/>
  <c r="B24" i="3"/>
  <c r="D8" i="3"/>
  <c r="F15" i="3"/>
  <c r="F51" i="3"/>
  <c r="F39" i="3"/>
  <c r="B12" i="3"/>
  <c r="G40" i="3"/>
  <c r="B36" i="3"/>
  <c r="B48" i="3"/>
  <c r="C48" i="3"/>
  <c r="C36" i="3"/>
  <c r="C12" i="3"/>
  <c r="G28" i="3"/>
  <c r="C24" i="3"/>
  <c r="C44" i="3"/>
  <c r="B20" i="3"/>
  <c r="C56" i="3"/>
  <c r="C20" i="3"/>
  <c r="D57" i="3"/>
  <c r="D33" i="3"/>
  <c r="D9" i="3"/>
  <c r="B32" i="3"/>
  <c r="F23" i="3"/>
  <c r="F11" i="3"/>
  <c r="F47" i="3"/>
  <c r="F35" i="3"/>
  <c r="J25" i="18"/>
  <c r="J17" i="18"/>
  <c r="J15" i="19"/>
  <c r="J27" i="19"/>
  <c r="J39" i="19"/>
  <c r="F55" i="3"/>
  <c r="C40" i="3"/>
  <c r="C16" i="3"/>
  <c r="J34" i="19"/>
  <c r="J46" i="19"/>
  <c r="D53" i="3"/>
  <c r="D41" i="3"/>
  <c r="D29" i="3"/>
  <c r="D17" i="3"/>
  <c r="J12" i="19"/>
  <c r="J36" i="19"/>
  <c r="J48" i="19"/>
  <c r="J24" i="19"/>
  <c r="B28" i="3"/>
  <c r="B8" i="3"/>
  <c r="B25" i="3"/>
  <c r="F17" i="3"/>
  <c r="F16" i="3"/>
  <c r="F41" i="3"/>
  <c r="B14" i="3"/>
  <c r="F52" i="3"/>
  <c r="F40" i="3"/>
  <c r="B13" i="3"/>
  <c r="G42" i="3"/>
  <c r="G30" i="3"/>
  <c r="B38" i="3"/>
  <c r="B50" i="3"/>
  <c r="F53" i="3"/>
  <c r="C26" i="3"/>
  <c r="C37" i="3"/>
  <c r="C25" i="3"/>
  <c r="C13" i="3"/>
  <c r="C14" i="3"/>
  <c r="B37" i="3"/>
  <c r="G54" i="3"/>
  <c r="B26" i="3"/>
  <c r="C38" i="3"/>
  <c r="B49" i="3"/>
  <c r="D51" i="3"/>
  <c r="D39" i="3"/>
  <c r="D27" i="3"/>
  <c r="D15" i="3"/>
  <c r="F29" i="3"/>
  <c r="G18" i="3"/>
  <c r="I30" i="16"/>
  <c r="J30" i="16" s="1"/>
  <c r="I28" i="1" s="1"/>
  <c r="I18" i="16"/>
  <c r="F17" i="16"/>
  <c r="I17" i="16" s="1"/>
  <c r="J17" i="16" s="1"/>
  <c r="I15" i="1" s="1"/>
  <c r="F16" i="16"/>
  <c r="I16" i="16" s="1"/>
  <c r="J16" i="16" s="1"/>
  <c r="I14" i="1" s="1"/>
  <c r="F51" i="16"/>
  <c r="I51" i="16" s="1"/>
  <c r="J51" i="16" s="1"/>
  <c r="I49" i="1" s="1"/>
  <c r="F39" i="16"/>
  <c r="I39" i="16" s="1"/>
  <c r="J39" i="16" s="1"/>
  <c r="I37" i="1" s="1"/>
  <c r="F27" i="16"/>
  <c r="I27" i="16" s="1"/>
  <c r="J27" i="16" s="1"/>
  <c r="I25" i="1" s="1"/>
  <c r="F15" i="16"/>
  <c r="I15" i="16" s="1"/>
  <c r="F13" i="16"/>
  <c r="I13" i="16" s="1"/>
  <c r="F12" i="16"/>
  <c r="I12" i="16" s="1"/>
  <c r="J12" i="16" s="1"/>
  <c r="I10" i="1" s="1"/>
  <c r="F8" i="16"/>
  <c r="I8" i="16" s="1"/>
  <c r="J8" i="16" s="1"/>
  <c r="I6" i="1" s="1"/>
  <c r="F46" i="16"/>
  <c r="I46" i="16" s="1"/>
  <c r="F34" i="16"/>
  <c r="I34" i="16" s="1"/>
  <c r="I10" i="16"/>
  <c r="J10" i="16" s="1"/>
  <c r="I8" i="1" s="1"/>
  <c r="F56" i="16"/>
  <c r="I56" i="16" s="1"/>
  <c r="J56" i="16" s="1"/>
  <c r="I54" i="1" s="1"/>
  <c r="F44" i="16"/>
  <c r="I44" i="16" s="1"/>
  <c r="J44" i="16" s="1"/>
  <c r="I42" i="1" s="1"/>
  <c r="F32" i="16"/>
  <c r="I32" i="16" s="1"/>
  <c r="J32" i="16" s="1"/>
  <c r="I30" i="1" s="1"/>
  <c r="I53" i="16"/>
  <c r="I41" i="16"/>
  <c r="J41" i="16" s="1"/>
  <c r="I39" i="1" s="1"/>
  <c r="I29" i="16"/>
  <c r="C55" i="3"/>
  <c r="C43" i="3"/>
  <c r="B42" i="3"/>
  <c r="B54" i="3"/>
  <c r="B18" i="3"/>
  <c r="F50" i="16"/>
  <c r="I50" i="16" s="1"/>
  <c r="F38" i="16"/>
  <c r="I38" i="16" s="1"/>
  <c r="J38" i="16" s="1"/>
  <c r="I36" i="1" s="1"/>
  <c r="F26" i="16"/>
  <c r="I26" i="16" s="1"/>
  <c r="J26" i="16" s="1"/>
  <c r="I24" i="1" s="1"/>
  <c r="F14" i="16"/>
  <c r="I14" i="16" s="1"/>
  <c r="J14" i="16" s="1"/>
  <c r="I12" i="1" s="1"/>
  <c r="G41" i="3"/>
  <c r="B30" i="3"/>
  <c r="G29" i="3"/>
  <c r="J18" i="15"/>
  <c r="J30" i="15"/>
  <c r="J42" i="15"/>
  <c r="J54" i="15"/>
  <c r="G53" i="3"/>
  <c r="F55" i="16"/>
  <c r="I55" i="16" s="1"/>
  <c r="F43" i="16"/>
  <c r="I43" i="16" s="1"/>
  <c r="J43" i="16" s="1"/>
  <c r="I41" i="1" s="1"/>
  <c r="F31" i="16"/>
  <c r="I31" i="16" s="1"/>
  <c r="J31" i="16" s="1"/>
  <c r="I29" i="1" s="1"/>
  <c r="J11" i="12"/>
  <c r="G9" i="1" s="1"/>
  <c r="J23" i="12"/>
  <c r="G21" i="1" s="1"/>
  <c r="J35" i="12"/>
  <c r="G33" i="1" s="1"/>
  <c r="J47" i="12"/>
  <c r="G45" i="1" s="1"/>
  <c r="C49" i="3"/>
  <c r="F21" i="3"/>
  <c r="F9" i="3"/>
  <c r="F45" i="3"/>
  <c r="F33" i="3"/>
  <c r="I23" i="11"/>
  <c r="J23" i="11" s="1"/>
  <c r="F21" i="1" s="1"/>
  <c r="I11" i="11"/>
  <c r="J11" i="11" s="1"/>
  <c r="F9" i="1" s="1"/>
  <c r="D13" i="3"/>
  <c r="G35" i="3"/>
  <c r="C31" i="3"/>
  <c r="D35" i="3"/>
  <c r="F57" i="3"/>
  <c r="G23" i="3"/>
  <c r="B15" i="3"/>
  <c r="D45" i="3"/>
  <c r="D21" i="3"/>
  <c r="G47" i="3"/>
  <c r="C28" i="3"/>
  <c r="B33" i="3"/>
  <c r="B39" i="3"/>
  <c r="B51" i="3"/>
  <c r="G11" i="3"/>
  <c r="I57" i="11"/>
  <c r="J57" i="11" s="1"/>
  <c r="F55" i="1" s="1"/>
  <c r="F13" i="11"/>
  <c r="I13" i="11" s="1"/>
  <c r="J13" i="11" s="1"/>
  <c r="F11" i="1" s="1"/>
  <c r="F21" i="11"/>
  <c r="I21" i="11" s="1"/>
  <c r="F45" i="11"/>
  <c r="I45" i="11" s="1"/>
  <c r="J45" i="11" s="1"/>
  <c r="F43" i="1" s="1"/>
  <c r="G43" i="3"/>
  <c r="J13" i="10"/>
  <c r="J25" i="10"/>
  <c r="J37" i="10"/>
  <c r="J49" i="10"/>
  <c r="F24" i="11"/>
  <c r="I24" i="11" s="1"/>
  <c r="J24" i="11" s="1"/>
  <c r="F22" i="1" s="1"/>
  <c r="I55" i="11"/>
  <c r="J55" i="11" s="1"/>
  <c r="F53" i="1" s="1"/>
  <c r="F9" i="11"/>
  <c r="I9" i="11" s="1"/>
  <c r="J9" i="11" s="1"/>
  <c r="F7" i="1" s="1"/>
  <c r="I19" i="11"/>
  <c r="J19" i="11" s="1"/>
  <c r="F17" i="1" s="1"/>
  <c r="F43" i="11"/>
  <c r="I43" i="11" s="1"/>
  <c r="F18" i="11"/>
  <c r="I18" i="11" s="1"/>
  <c r="J18" i="11" s="1"/>
  <c r="F16" i="1" s="1"/>
  <c r="F42" i="11"/>
  <c r="I42" i="11" s="1"/>
  <c r="J42" i="11" s="1"/>
  <c r="F40" i="1" s="1"/>
  <c r="I53" i="11"/>
  <c r="J53" i="11" s="1"/>
  <c r="F51" i="1" s="1"/>
  <c r="I41" i="11"/>
  <c r="J8" i="10"/>
  <c r="J20" i="10"/>
  <c r="J32" i="10"/>
  <c r="J44" i="10"/>
  <c r="J56" i="10"/>
  <c r="F22" i="3"/>
  <c r="F10" i="3"/>
  <c r="F14" i="11"/>
  <c r="I14" i="11" s="1"/>
  <c r="F32" i="11"/>
  <c r="I32" i="11" s="1"/>
  <c r="J32" i="11" s="1"/>
  <c r="F30" i="1" s="1"/>
  <c r="F50" i="11"/>
  <c r="I50" i="11" s="1"/>
  <c r="J50" i="11" s="1"/>
  <c r="F48" i="1" s="1"/>
  <c r="I8" i="11"/>
  <c r="J8" i="11" s="1"/>
  <c r="F6" i="1" s="1"/>
  <c r="F31" i="11"/>
  <c r="I31" i="11" s="1"/>
  <c r="J31" i="11" s="1"/>
  <c r="F29" i="1" s="1"/>
  <c r="F49" i="11"/>
  <c r="I49" i="11" s="1"/>
  <c r="F56" i="11"/>
  <c r="I56" i="11" s="1"/>
  <c r="J56" i="11" s="1"/>
  <c r="F54" i="1" s="1"/>
  <c r="C50" i="3"/>
  <c r="B34" i="3"/>
  <c r="F46" i="3"/>
  <c r="F34" i="3"/>
  <c r="I12" i="11"/>
  <c r="J12" i="11" s="1"/>
  <c r="F10" i="1" s="1"/>
  <c r="I48" i="11"/>
  <c r="J48" i="11" s="1"/>
  <c r="F46" i="1" s="1"/>
  <c r="D14" i="3"/>
  <c r="G36" i="3"/>
  <c r="F29" i="11"/>
  <c r="I29" i="11" s="1"/>
  <c r="J29" i="11" s="1"/>
  <c r="F27" i="1" s="1"/>
  <c r="F22" i="11"/>
  <c r="I22" i="11" s="1"/>
  <c r="F28" i="11"/>
  <c r="I28" i="11" s="1"/>
  <c r="J28" i="11" s="1"/>
  <c r="F26" i="1" s="1"/>
  <c r="F46" i="11"/>
  <c r="I46" i="11" s="1"/>
  <c r="J46" i="11" s="1"/>
  <c r="F44" i="1" s="1"/>
  <c r="C32" i="3"/>
  <c r="D36" i="3"/>
  <c r="G24" i="3"/>
  <c r="B16" i="3"/>
  <c r="F20" i="11"/>
  <c r="I20" i="11" s="1"/>
  <c r="J20" i="11" s="1"/>
  <c r="F18" i="1" s="1"/>
  <c r="G48" i="3"/>
  <c r="D46" i="3"/>
  <c r="D22" i="3"/>
  <c r="C29" i="3"/>
  <c r="B40" i="3"/>
  <c r="B52" i="3"/>
  <c r="G12" i="3"/>
  <c r="F36" i="11"/>
  <c r="I36" i="11" s="1"/>
  <c r="J36" i="11" s="1"/>
  <c r="F34" i="1" s="1"/>
  <c r="F8" i="3"/>
  <c r="F17" i="11"/>
  <c r="I17" i="11" s="1"/>
  <c r="J17" i="11" s="1"/>
  <c r="F15" i="1" s="1"/>
  <c r="F35" i="11"/>
  <c r="I35" i="11" s="1"/>
  <c r="J35" i="11" s="1"/>
  <c r="F33" i="1" s="1"/>
  <c r="J34" i="11"/>
  <c r="F32" i="1" s="1"/>
  <c r="J14" i="11"/>
  <c r="F12" i="1" s="1"/>
  <c r="J26" i="11"/>
  <c r="F24" i="1" s="1"/>
  <c r="J38" i="11"/>
  <c r="F36" i="1" s="1"/>
  <c r="J19" i="10"/>
  <c r="J31" i="10"/>
  <c r="J43" i="10"/>
  <c r="J55" i="10"/>
  <c r="J15" i="11"/>
  <c r="F13" i="1" s="1"/>
  <c r="J16" i="11"/>
  <c r="F14" i="1" s="1"/>
  <c r="J12" i="10"/>
  <c r="J24" i="10"/>
  <c r="J36" i="10"/>
  <c r="J48" i="10"/>
  <c r="J25" i="11"/>
  <c r="F23" i="1" s="1"/>
  <c r="J37" i="11"/>
  <c r="F35" i="1" s="1"/>
  <c r="I58" i="6"/>
  <c r="E58" i="3"/>
  <c r="J53" i="18"/>
  <c r="J31" i="18"/>
  <c r="J42" i="18"/>
  <c r="J43" i="18"/>
  <c r="J55" i="18"/>
  <c r="J40" i="11"/>
  <c r="F38" i="1" s="1"/>
  <c r="J18" i="13"/>
  <c r="H16" i="1" s="1"/>
  <c r="J54" i="18"/>
  <c r="J20" i="18"/>
  <c r="J32" i="18"/>
  <c r="J58" i="12"/>
  <c r="G56" i="1" s="1"/>
  <c r="J15" i="16"/>
  <c r="I13" i="1" s="1"/>
  <c r="J9" i="18"/>
  <c r="J21" i="18"/>
  <c r="J33" i="18"/>
  <c r="J44" i="18"/>
  <c r="J56" i="18"/>
  <c r="J8" i="25"/>
  <c r="J44" i="25"/>
  <c r="J56" i="25"/>
  <c r="J16" i="13"/>
  <c r="H14" i="1" s="1"/>
  <c r="J28" i="13"/>
  <c r="H26" i="1" s="1"/>
  <c r="J40" i="13"/>
  <c r="H38" i="1" s="1"/>
  <c r="J52" i="13"/>
  <c r="H50" i="1" s="1"/>
  <c r="J50" i="16"/>
  <c r="I48" i="1" s="1"/>
  <c r="J37" i="16"/>
  <c r="I35" i="1" s="1"/>
  <c r="J41" i="19"/>
  <c r="J9" i="25"/>
  <c r="J21" i="25"/>
  <c r="J33" i="25"/>
  <c r="J45" i="25"/>
  <c r="J57" i="25"/>
  <c r="J17" i="13"/>
  <c r="H15" i="1" s="1"/>
  <c r="J29" i="13"/>
  <c r="H27" i="1" s="1"/>
  <c r="J41" i="13"/>
  <c r="H39" i="1" s="1"/>
  <c r="J53" i="13"/>
  <c r="H51" i="1" s="1"/>
  <c r="J49" i="16"/>
  <c r="I47" i="1" s="1"/>
  <c r="J25" i="16"/>
  <c r="I23" i="1" s="1"/>
  <c r="J13" i="16"/>
  <c r="I11" i="1" s="1"/>
  <c r="J30" i="19"/>
  <c r="J42" i="19"/>
  <c r="J30" i="13"/>
  <c r="H28" i="1" s="1"/>
  <c r="J42" i="13"/>
  <c r="H40" i="1" s="1"/>
  <c r="J54" i="13"/>
  <c r="H52" i="1" s="1"/>
  <c r="J17" i="26"/>
  <c r="J29" i="26"/>
  <c r="J41" i="26"/>
  <c r="J35" i="27"/>
  <c r="O33" i="1" s="1"/>
  <c r="J28" i="27"/>
  <c r="O26" i="1" s="1"/>
  <c r="J18" i="26"/>
  <c r="J30" i="26"/>
  <c r="J42" i="26"/>
  <c r="J54" i="26"/>
  <c r="J24" i="27"/>
  <c r="O22" i="1" s="1"/>
  <c r="J12" i="27"/>
  <c r="O10" i="1" s="1"/>
  <c r="J31" i="26"/>
  <c r="J55" i="26"/>
  <c r="J8" i="27"/>
  <c r="O6" i="1" s="1"/>
  <c r="J41" i="11"/>
  <c r="F39" i="1" s="1"/>
  <c r="J43" i="11"/>
  <c r="F41" i="1" s="1"/>
  <c r="F28" i="20"/>
  <c r="F26" i="20"/>
  <c r="F14" i="20"/>
  <c r="F38" i="20"/>
  <c r="F52" i="20"/>
  <c r="I52" i="20" s="1"/>
  <c r="F40" i="20"/>
  <c r="I40" i="20" s="1"/>
  <c r="F16" i="20"/>
  <c r="F51" i="20"/>
  <c r="F15" i="20"/>
  <c r="F8" i="20"/>
  <c r="F37" i="20"/>
  <c r="F25" i="20"/>
  <c r="F13" i="20"/>
  <c r="F49" i="20"/>
  <c r="F57" i="20"/>
  <c r="F36" i="20"/>
  <c r="F24" i="20"/>
  <c r="F48" i="20"/>
  <c r="F47" i="20"/>
  <c r="F35" i="20"/>
  <c r="J38" i="18"/>
  <c r="F34" i="20"/>
  <c r="F22" i="20"/>
  <c r="F46" i="20"/>
  <c r="F45" i="20"/>
  <c r="F33" i="20"/>
  <c r="F21" i="20"/>
  <c r="F27" i="20"/>
  <c r="F44" i="20"/>
  <c r="F20" i="20"/>
  <c r="F56" i="20"/>
  <c r="F55" i="20"/>
  <c r="F43" i="20"/>
  <c r="J18" i="18"/>
  <c r="F18" i="20"/>
  <c r="F54" i="20"/>
  <c r="F53" i="20"/>
  <c r="I53" i="20" s="1"/>
  <c r="J53" i="20" s="1"/>
  <c r="L51" i="1" s="1"/>
  <c r="F41" i="20"/>
  <c r="I41" i="20" s="1"/>
  <c r="F29" i="20"/>
  <c r="I29" i="20" s="1"/>
  <c r="F17" i="20"/>
  <c r="F19" i="20"/>
  <c r="J52" i="16"/>
  <c r="I50" i="1" s="1"/>
  <c r="J40" i="16"/>
  <c r="I38" i="1" s="1"/>
  <c r="J10" i="18"/>
  <c r="J22" i="18"/>
  <c r="J34" i="18"/>
  <c r="J19" i="13"/>
  <c r="H17" i="1" s="1"/>
  <c r="J31" i="13"/>
  <c r="H29" i="1" s="1"/>
  <c r="J43" i="13"/>
  <c r="H41" i="1" s="1"/>
  <c r="J55" i="13"/>
  <c r="H53" i="1" s="1"/>
  <c r="J19" i="19"/>
  <c r="J31" i="19"/>
  <c r="J43" i="19"/>
  <c r="J20" i="19"/>
  <c r="J32" i="19"/>
  <c r="J10" i="25"/>
  <c r="J22" i="25"/>
  <c r="J34" i="25"/>
  <c r="J46" i="25"/>
  <c r="J49" i="11"/>
  <c r="F47" i="1" s="1"/>
  <c r="J8" i="13"/>
  <c r="H6" i="1" s="1"/>
  <c r="J20" i="13"/>
  <c r="H18" i="1" s="1"/>
  <c r="J32" i="13"/>
  <c r="H30" i="1" s="1"/>
  <c r="J44" i="13"/>
  <c r="H42" i="1" s="1"/>
  <c r="J56" i="13"/>
  <c r="H54" i="1" s="1"/>
  <c r="J48" i="16"/>
  <c r="I46" i="1" s="1"/>
  <c r="J36" i="16"/>
  <c r="I34" i="1" s="1"/>
  <c r="J24" i="16"/>
  <c r="I22" i="1" s="1"/>
  <c r="J12" i="18"/>
  <c r="J35" i="18"/>
  <c r="J45" i="18"/>
  <c r="J57" i="18"/>
  <c r="J9" i="19"/>
  <c r="J33" i="19"/>
  <c r="J11" i="25"/>
  <c r="J23" i="25"/>
  <c r="J35" i="25"/>
  <c r="J47" i="25"/>
  <c r="J20" i="26"/>
  <c r="J44" i="26"/>
  <c r="J56" i="26"/>
  <c r="J31" i="27"/>
  <c r="O29" i="1" s="1"/>
  <c r="J27" i="27"/>
  <c r="O25" i="1" s="1"/>
  <c r="J33" i="13"/>
  <c r="H31" i="1" s="1"/>
  <c r="J45" i="13"/>
  <c r="H43" i="1" s="1"/>
  <c r="J47" i="16"/>
  <c r="I45" i="1" s="1"/>
  <c r="J35" i="16"/>
  <c r="I33" i="1" s="1"/>
  <c r="J23" i="16"/>
  <c r="I21" i="1" s="1"/>
  <c r="J11" i="16"/>
  <c r="I9" i="1" s="1"/>
  <c r="J13" i="18"/>
  <c r="J24" i="18"/>
  <c r="J46" i="18"/>
  <c r="J10" i="19"/>
  <c r="J22" i="19"/>
  <c r="J58" i="21"/>
  <c r="M56" i="1" s="1"/>
  <c r="J12" i="25"/>
  <c r="J24" i="25"/>
  <c r="J36" i="25"/>
  <c r="J48" i="25"/>
  <c r="J9" i="26"/>
  <c r="J21" i="26"/>
  <c r="J33" i="26"/>
  <c r="J45" i="26"/>
  <c r="J57" i="26"/>
  <c r="J58" i="27"/>
  <c r="O56" i="1" s="1"/>
  <c r="J46" i="27"/>
  <c r="O44" i="1" s="1"/>
  <c r="J26" i="27"/>
  <c r="O24" i="1" s="1"/>
  <c r="J15" i="27"/>
  <c r="O13" i="1" s="1"/>
  <c r="J10" i="13"/>
  <c r="H8" i="1" s="1"/>
  <c r="J34" i="13"/>
  <c r="H32" i="1" s="1"/>
  <c r="J46" i="13"/>
  <c r="H44" i="1" s="1"/>
  <c r="J58" i="13"/>
  <c r="H56" i="1" s="1"/>
  <c r="J58" i="16"/>
  <c r="I56" i="1" s="1"/>
  <c r="J46" i="16"/>
  <c r="I44" i="1" s="1"/>
  <c r="J34" i="16"/>
  <c r="I32" i="1" s="1"/>
  <c r="J22" i="16"/>
  <c r="I20" i="1" s="1"/>
  <c r="J14" i="18"/>
  <c r="J37" i="18"/>
  <c r="J11" i="19"/>
  <c r="J13" i="25"/>
  <c r="J25" i="25"/>
  <c r="J37" i="25"/>
  <c r="J10" i="26"/>
  <c r="J22" i="26"/>
  <c r="J34" i="26"/>
  <c r="J58" i="11"/>
  <c r="F56" i="1" s="1"/>
  <c r="J22" i="11"/>
  <c r="F20" i="1" s="1"/>
  <c r="J52" i="11"/>
  <c r="F50" i="1" s="1"/>
  <c r="J11" i="13"/>
  <c r="H9" i="1" s="1"/>
  <c r="J23" i="13"/>
  <c r="H21" i="1" s="1"/>
  <c r="J35" i="13"/>
  <c r="H33" i="1" s="1"/>
  <c r="J47" i="13"/>
  <c r="H45" i="1" s="1"/>
  <c r="J57" i="16"/>
  <c r="I55" i="1" s="1"/>
  <c r="J45" i="16"/>
  <c r="I43" i="1" s="1"/>
  <c r="J33" i="16"/>
  <c r="I31" i="1" s="1"/>
  <c r="J21" i="16"/>
  <c r="I19" i="1" s="1"/>
  <c r="J9" i="16"/>
  <c r="I7" i="1" s="1"/>
  <c r="J15" i="18"/>
  <c r="J26" i="18"/>
  <c r="J48" i="18"/>
  <c r="J14" i="25"/>
  <c r="J26" i="25"/>
  <c r="J38" i="25"/>
  <c r="J50" i="25"/>
  <c r="J11" i="26"/>
  <c r="J23" i="26"/>
  <c r="J35" i="26"/>
  <c r="J34" i="27"/>
  <c r="O32" i="1" s="1"/>
  <c r="J33" i="11"/>
  <c r="F31" i="1" s="1"/>
  <c r="J21" i="11"/>
  <c r="F19" i="1" s="1"/>
  <c r="J51" i="11"/>
  <c r="F49" i="1" s="1"/>
  <c r="J12" i="13"/>
  <c r="H10" i="1" s="1"/>
  <c r="J24" i="13"/>
  <c r="H22" i="1" s="1"/>
  <c r="J36" i="13"/>
  <c r="H34" i="1" s="1"/>
  <c r="J20" i="16"/>
  <c r="I18" i="1" s="1"/>
  <c r="J16" i="18"/>
  <c r="J27" i="18"/>
  <c r="J39" i="18"/>
  <c r="J49" i="18"/>
  <c r="J13" i="19"/>
  <c r="J49" i="19"/>
  <c r="J15" i="25"/>
  <c r="J27" i="25"/>
  <c r="J51" i="25"/>
  <c r="J12" i="26"/>
  <c r="J24" i="26"/>
  <c r="J36" i="26"/>
  <c r="J48" i="26"/>
  <c r="J57" i="27"/>
  <c r="O55" i="1" s="1"/>
  <c r="J53" i="27"/>
  <c r="O51" i="1" s="1"/>
  <c r="J22" i="27"/>
  <c r="O20" i="1" s="1"/>
  <c r="J18" i="27"/>
  <c r="O16" i="1" s="1"/>
  <c r="J10" i="27"/>
  <c r="O8" i="1" s="1"/>
  <c r="J25" i="13"/>
  <c r="H23" i="1" s="1"/>
  <c r="J37" i="13"/>
  <c r="H35" i="1" s="1"/>
  <c r="J49" i="13"/>
  <c r="H47" i="1" s="1"/>
  <c r="J55" i="16"/>
  <c r="I53" i="1" s="1"/>
  <c r="J19" i="16"/>
  <c r="I17" i="1" s="1"/>
  <c r="J28" i="18"/>
  <c r="J50" i="18"/>
  <c r="J50" i="19"/>
  <c r="J16" i="25"/>
  <c r="J28" i="25"/>
  <c r="J52" i="25"/>
  <c r="J13" i="26"/>
  <c r="J49" i="26"/>
  <c r="J14" i="13"/>
  <c r="H12" i="1" s="1"/>
  <c r="J26" i="13"/>
  <c r="H24" i="1" s="1"/>
  <c r="J38" i="13"/>
  <c r="H36" i="1" s="1"/>
  <c r="J50" i="13"/>
  <c r="H48" i="1" s="1"/>
  <c r="J18" i="16"/>
  <c r="I16" i="1" s="1"/>
  <c r="J29" i="18"/>
  <c r="J40" i="18"/>
  <c r="J51" i="18"/>
  <c r="J51" i="19"/>
  <c r="J29" i="25"/>
  <c r="J53" i="25"/>
  <c r="J14" i="26"/>
  <c r="J26" i="26"/>
  <c r="J50" i="26"/>
  <c r="J15" i="13"/>
  <c r="H13" i="1" s="1"/>
  <c r="J27" i="13"/>
  <c r="H25" i="1" s="1"/>
  <c r="J39" i="13"/>
  <c r="H37" i="1" s="1"/>
  <c r="J51" i="13"/>
  <c r="H49" i="1" s="1"/>
  <c r="J53" i="16"/>
  <c r="I51" i="1" s="1"/>
  <c r="J29" i="16"/>
  <c r="I27" i="1" s="1"/>
  <c r="J19" i="18"/>
  <c r="J30" i="18"/>
  <c r="J41" i="18"/>
  <c r="J52" i="18"/>
  <c r="J40" i="19"/>
  <c r="J18" i="25"/>
  <c r="J42" i="25"/>
  <c r="J15" i="26"/>
  <c r="J27" i="26"/>
  <c r="J39" i="26"/>
  <c r="J48" i="27"/>
  <c r="O46" i="1" s="1"/>
  <c r="J21" i="27"/>
  <c r="O19" i="1" s="1"/>
  <c r="J17" i="27"/>
  <c r="O15" i="1" s="1"/>
  <c r="J9" i="27"/>
  <c r="O7" i="1" s="1"/>
  <c r="J43" i="25"/>
  <c r="J55" i="25"/>
  <c r="J16" i="26"/>
  <c r="J28" i="26"/>
  <c r="J40" i="26"/>
  <c r="J52" i="26"/>
  <c r="J40" i="27"/>
  <c r="O38" i="1" s="1"/>
  <c r="J36" i="27"/>
  <c r="O34" i="1" s="1"/>
  <c r="I11" i="27"/>
  <c r="J11" i="27" s="1"/>
  <c r="O9" i="1" s="1"/>
  <c r="I13" i="24"/>
  <c r="J13" i="24" s="1"/>
  <c r="N11" i="1" s="1"/>
  <c r="F50" i="20"/>
  <c r="F42" i="20"/>
  <c r="F39" i="20"/>
  <c r="F31" i="20"/>
  <c r="F30" i="20"/>
  <c r="F32" i="20"/>
  <c r="F23" i="20"/>
  <c r="F10" i="20"/>
  <c r="F11" i="20"/>
  <c r="F12" i="20"/>
  <c r="F9" i="20"/>
  <c r="J58" i="6" l="1"/>
  <c r="H58" i="3"/>
  <c r="I23" i="20"/>
  <c r="J52" i="20"/>
  <c r="L50" i="1" s="1"/>
  <c r="I44" i="20"/>
  <c r="I13" i="20"/>
  <c r="I38" i="20"/>
  <c r="I19" i="20"/>
  <c r="I54" i="20"/>
  <c r="I55" i="20"/>
  <c r="I46" i="20"/>
  <c r="I36" i="20"/>
  <c r="I14" i="20"/>
  <c r="I32" i="20"/>
  <c r="I18" i="20"/>
  <c r="J41" i="20"/>
  <c r="L39" i="1" s="1"/>
  <c r="I22" i="20"/>
  <c r="I30" i="20"/>
  <c r="J29" i="20"/>
  <c r="L27" i="1" s="1"/>
  <c r="I37" i="20"/>
  <c r="I26" i="20"/>
  <c r="I31" i="20"/>
  <c r="I21" i="20"/>
  <c r="I34" i="20"/>
  <c r="I16" i="20"/>
  <c r="I25" i="20"/>
  <c r="I39" i="20"/>
  <c r="I8" i="20"/>
  <c r="J40" i="20"/>
  <c r="L38" i="1" s="1"/>
  <c r="I33" i="20"/>
  <c r="I15" i="20"/>
  <c r="I9" i="20"/>
  <c r="I56" i="20"/>
  <c r="I57" i="20"/>
  <c r="I17" i="20"/>
  <c r="I47" i="20"/>
  <c r="I12" i="20"/>
  <c r="I42" i="20"/>
  <c r="I45" i="20"/>
  <c r="I48" i="20"/>
  <c r="I11" i="20"/>
  <c r="I50" i="20"/>
  <c r="I20" i="20"/>
  <c r="I49" i="20"/>
  <c r="I35" i="20"/>
  <c r="I27" i="20"/>
  <c r="I10" i="20"/>
  <c r="I51" i="20"/>
  <c r="I43" i="20"/>
  <c r="I24" i="20"/>
  <c r="I28" i="20"/>
  <c r="I58" i="3" l="1"/>
  <c r="B56" i="1"/>
  <c r="S56" i="1" s="1"/>
  <c r="J19" i="20"/>
  <c r="L17" i="1" s="1"/>
  <c r="J18" i="20"/>
  <c r="L16" i="1" s="1"/>
  <c r="J35" i="20"/>
  <c r="L33" i="1" s="1"/>
  <c r="J45" i="20"/>
  <c r="L43" i="1" s="1"/>
  <c r="J56" i="20"/>
  <c r="L54" i="1" s="1"/>
  <c r="J39" i="20"/>
  <c r="L37" i="1" s="1"/>
  <c r="J26" i="20"/>
  <c r="L24" i="1" s="1"/>
  <c r="J32" i="20"/>
  <c r="L30" i="1" s="1"/>
  <c r="J28" i="20"/>
  <c r="L26" i="1" s="1"/>
  <c r="J38" i="20"/>
  <c r="L36" i="1" s="1"/>
  <c r="J27" i="20"/>
  <c r="L25" i="1" s="1"/>
  <c r="J31" i="20"/>
  <c r="L29" i="1" s="1"/>
  <c r="J49" i="20"/>
  <c r="L47" i="1" s="1"/>
  <c r="J42" i="20"/>
  <c r="L40" i="1" s="1"/>
  <c r="J9" i="20"/>
  <c r="L7" i="1" s="1"/>
  <c r="J25" i="20"/>
  <c r="L23" i="1" s="1"/>
  <c r="J37" i="20"/>
  <c r="L35" i="1" s="1"/>
  <c r="J14" i="20"/>
  <c r="L12" i="1" s="1"/>
  <c r="J8" i="20"/>
  <c r="L6" i="1" s="1"/>
  <c r="J20" i="20"/>
  <c r="L18" i="1" s="1"/>
  <c r="J12" i="20"/>
  <c r="L10" i="1" s="1"/>
  <c r="J15" i="20"/>
  <c r="L13" i="1" s="1"/>
  <c r="J16" i="20"/>
  <c r="L14" i="1" s="1"/>
  <c r="J36" i="20"/>
  <c r="L34" i="1" s="1"/>
  <c r="J57" i="20"/>
  <c r="L55" i="1" s="1"/>
  <c r="J43" i="20"/>
  <c r="L41" i="1" s="1"/>
  <c r="J30" i="20"/>
  <c r="L28" i="1" s="1"/>
  <c r="J44" i="20"/>
  <c r="L42" i="1" s="1"/>
  <c r="J48" i="20"/>
  <c r="L46" i="1" s="1"/>
  <c r="J24" i="20"/>
  <c r="L22" i="1" s="1"/>
  <c r="J13" i="20"/>
  <c r="L11" i="1" s="1"/>
  <c r="J51" i="20"/>
  <c r="L49" i="1" s="1"/>
  <c r="J50" i="20"/>
  <c r="L48" i="1" s="1"/>
  <c r="J47" i="20"/>
  <c r="L45" i="1" s="1"/>
  <c r="J33" i="20"/>
  <c r="L31" i="1" s="1"/>
  <c r="J34" i="20"/>
  <c r="L32" i="1" s="1"/>
  <c r="J46" i="20"/>
  <c r="L44" i="1" s="1"/>
  <c r="J54" i="20"/>
  <c r="L52" i="1" s="1"/>
  <c r="J22" i="20"/>
  <c r="L20" i="1" s="1"/>
  <c r="J10" i="20"/>
  <c r="L8" i="1" s="1"/>
  <c r="J11" i="20"/>
  <c r="L9" i="1" s="1"/>
  <c r="J17" i="20"/>
  <c r="L15" i="1" s="1"/>
  <c r="J21" i="20"/>
  <c r="L19" i="1" s="1"/>
  <c r="J55" i="20"/>
  <c r="L53" i="1" s="1"/>
  <c r="J23" i="20"/>
  <c r="L21" i="1" s="1"/>
  <c r="F40" i="6" l="1"/>
  <c r="F52" i="6"/>
  <c r="F42" i="6"/>
  <c r="F54" i="6"/>
  <c r="F32" i="6"/>
  <c r="F33" i="6"/>
  <c r="F34" i="6"/>
  <c r="F35" i="6"/>
  <c r="F36" i="6"/>
  <c r="F37" i="6"/>
  <c r="F38" i="6"/>
  <c r="F39" i="6"/>
  <c r="F41" i="6"/>
  <c r="F43" i="6"/>
  <c r="F44" i="6"/>
  <c r="F45" i="6"/>
  <c r="F46" i="6"/>
  <c r="F47" i="6"/>
  <c r="F48" i="6"/>
  <c r="F49" i="6"/>
  <c r="F50" i="6"/>
  <c r="F51" i="6"/>
  <c r="F53" i="6"/>
  <c r="F55" i="6"/>
  <c r="F56" i="6"/>
  <c r="F57" i="6"/>
  <c r="F29" i="6"/>
  <c r="F30" i="6"/>
  <c r="F31" i="6"/>
  <c r="F16" i="6"/>
  <c r="F17" i="6"/>
  <c r="F18" i="6"/>
  <c r="F19" i="6"/>
  <c r="F20" i="6"/>
  <c r="F21" i="6"/>
  <c r="F22" i="6"/>
  <c r="F23" i="6"/>
  <c r="F24" i="6"/>
  <c r="F25" i="6"/>
  <c r="F26" i="6"/>
  <c r="F27" i="6"/>
  <c r="F28" i="6"/>
  <c r="F9" i="6"/>
  <c r="F10" i="6"/>
  <c r="F11" i="6"/>
  <c r="F12" i="6"/>
  <c r="F13" i="6"/>
  <c r="F14" i="6"/>
  <c r="F15" i="6"/>
  <c r="F8" i="6"/>
  <c r="E8" i="3" s="1"/>
  <c r="I20" i="6" l="1"/>
  <c r="E20" i="3"/>
  <c r="I13" i="6"/>
  <c r="E13" i="3"/>
  <c r="I22" i="6"/>
  <c r="E22" i="3"/>
  <c r="I35" i="6"/>
  <c r="E35" i="3"/>
  <c r="I39" i="6"/>
  <c r="E39" i="3"/>
  <c r="I12" i="6"/>
  <c r="E12" i="3"/>
  <c r="I19" i="6"/>
  <c r="E19" i="3"/>
  <c r="I34" i="6"/>
  <c r="E34" i="3"/>
  <c r="I37" i="6"/>
  <c r="E37" i="3"/>
  <c r="I18" i="6"/>
  <c r="E18" i="3"/>
  <c r="I33" i="6"/>
  <c r="E33" i="3"/>
  <c r="I21" i="6"/>
  <c r="E21" i="3"/>
  <c r="I50" i="6"/>
  <c r="E50" i="3"/>
  <c r="I48" i="6"/>
  <c r="E48" i="3"/>
  <c r="I46" i="6"/>
  <c r="E46" i="3"/>
  <c r="I32" i="6"/>
  <c r="E32" i="3"/>
  <c r="I38" i="6"/>
  <c r="E38" i="3"/>
  <c r="I11" i="6"/>
  <c r="E11" i="3"/>
  <c r="I49" i="6"/>
  <c r="E49" i="3"/>
  <c r="I28" i="6"/>
  <c r="E28" i="3"/>
  <c r="I27" i="6"/>
  <c r="E27" i="3"/>
  <c r="I30" i="6"/>
  <c r="E30" i="3"/>
  <c r="I45" i="6"/>
  <c r="E45" i="3"/>
  <c r="I54" i="6"/>
  <c r="E54" i="3"/>
  <c r="I14" i="6"/>
  <c r="E14" i="3"/>
  <c r="I53" i="6"/>
  <c r="E53" i="3"/>
  <c r="I36" i="6"/>
  <c r="E36" i="3"/>
  <c r="I17" i="6"/>
  <c r="E17" i="3"/>
  <c r="I47" i="6"/>
  <c r="E47" i="3"/>
  <c r="I25" i="6"/>
  <c r="E25" i="3"/>
  <c r="I44" i="6"/>
  <c r="E44" i="3"/>
  <c r="I42" i="6"/>
  <c r="E42" i="3"/>
  <c r="I55" i="6"/>
  <c r="E55" i="3"/>
  <c r="I51" i="6"/>
  <c r="E51" i="3"/>
  <c r="I10" i="6"/>
  <c r="E10" i="3"/>
  <c r="I9" i="6"/>
  <c r="E9" i="3"/>
  <c r="I16" i="6"/>
  <c r="E16" i="3"/>
  <c r="I31" i="6"/>
  <c r="E31" i="3"/>
  <c r="I26" i="6"/>
  <c r="E26" i="3"/>
  <c r="I29" i="6"/>
  <c r="E29" i="3"/>
  <c r="I57" i="6"/>
  <c r="E57" i="3"/>
  <c r="I43" i="6"/>
  <c r="E43" i="3"/>
  <c r="I52" i="6"/>
  <c r="E52" i="3"/>
  <c r="I24" i="6"/>
  <c r="E24" i="3"/>
  <c r="I15" i="6"/>
  <c r="E15" i="3"/>
  <c r="I23" i="6"/>
  <c r="E23" i="3"/>
  <c r="I56" i="6"/>
  <c r="E56" i="3"/>
  <c r="I41" i="6"/>
  <c r="E41" i="3"/>
  <c r="I40" i="6"/>
  <c r="E40" i="3"/>
  <c r="I8" i="6"/>
  <c r="J41" i="6" l="1"/>
  <c r="H41" i="3"/>
  <c r="J43" i="6"/>
  <c r="H43" i="3"/>
  <c r="J9" i="6"/>
  <c r="H9" i="3"/>
  <c r="J25" i="6"/>
  <c r="H25" i="3"/>
  <c r="J54" i="6"/>
  <c r="H54" i="3"/>
  <c r="J11" i="6"/>
  <c r="H11" i="3"/>
  <c r="J21" i="6"/>
  <c r="H21" i="3"/>
  <c r="J12" i="6"/>
  <c r="H12" i="3"/>
  <c r="J56" i="6"/>
  <c r="H56" i="3"/>
  <c r="J57" i="6"/>
  <c r="H57" i="3"/>
  <c r="J10" i="6"/>
  <c r="H10" i="3"/>
  <c r="J47" i="6"/>
  <c r="H47" i="3"/>
  <c r="J45" i="6"/>
  <c r="H45" i="3"/>
  <c r="J38" i="6"/>
  <c r="H38" i="3"/>
  <c r="J33" i="6"/>
  <c r="H33" i="3"/>
  <c r="J39" i="6"/>
  <c r="H39" i="3"/>
  <c r="J23" i="6"/>
  <c r="H23" i="3"/>
  <c r="J29" i="6"/>
  <c r="H29" i="3"/>
  <c r="J51" i="6"/>
  <c r="H51" i="3"/>
  <c r="J17" i="6"/>
  <c r="H17" i="3"/>
  <c r="J30" i="6"/>
  <c r="H30" i="3"/>
  <c r="J32" i="6"/>
  <c r="H32" i="3"/>
  <c r="J18" i="6"/>
  <c r="H18" i="3"/>
  <c r="J35" i="6"/>
  <c r="H35" i="3"/>
  <c r="J15" i="6"/>
  <c r="H15" i="3"/>
  <c r="J26" i="6"/>
  <c r="H26" i="3"/>
  <c r="J55" i="6"/>
  <c r="H55" i="3"/>
  <c r="J36" i="6"/>
  <c r="H36" i="3"/>
  <c r="J27" i="6"/>
  <c r="H27" i="3"/>
  <c r="J46" i="6"/>
  <c r="H46" i="3"/>
  <c r="J37" i="6"/>
  <c r="H37" i="3"/>
  <c r="J22" i="6"/>
  <c r="H22" i="3"/>
  <c r="J8" i="6"/>
  <c r="H8" i="3"/>
  <c r="J24" i="6"/>
  <c r="H24" i="3"/>
  <c r="J31" i="6"/>
  <c r="H31" i="3"/>
  <c r="J42" i="6"/>
  <c r="H42" i="3"/>
  <c r="J53" i="6"/>
  <c r="H53" i="3"/>
  <c r="J28" i="6"/>
  <c r="H28" i="3"/>
  <c r="J48" i="6"/>
  <c r="H48" i="3"/>
  <c r="J34" i="6"/>
  <c r="H34" i="3"/>
  <c r="J13" i="6"/>
  <c r="H13" i="3"/>
  <c r="J40" i="6"/>
  <c r="H40" i="3"/>
  <c r="J52" i="6"/>
  <c r="H52" i="3"/>
  <c r="J16" i="6"/>
  <c r="H16" i="3"/>
  <c r="J44" i="6"/>
  <c r="H44" i="3"/>
  <c r="J14" i="6"/>
  <c r="H14" i="3"/>
  <c r="J49" i="6"/>
  <c r="H49" i="3"/>
  <c r="J50" i="6"/>
  <c r="H50" i="3"/>
  <c r="J19" i="6"/>
  <c r="H19" i="3"/>
  <c r="J20" i="6"/>
  <c r="H20" i="3"/>
  <c r="B48" i="1" l="1"/>
  <c r="S48" i="1" s="1"/>
  <c r="I50" i="3"/>
  <c r="B38" i="1"/>
  <c r="S38" i="1" s="1"/>
  <c r="I40" i="3"/>
  <c r="B40" i="1"/>
  <c r="S40" i="1" s="1"/>
  <c r="I42" i="3"/>
  <c r="I46" i="3"/>
  <c r="B44" i="1"/>
  <c r="S44" i="1" s="1"/>
  <c r="I35" i="3"/>
  <c r="B33" i="1"/>
  <c r="S33" i="1" s="1"/>
  <c r="I29" i="3"/>
  <c r="B27" i="1"/>
  <c r="S27" i="1" s="1"/>
  <c r="I47" i="3"/>
  <c r="B45" i="1"/>
  <c r="S45" i="1" s="1"/>
  <c r="I11" i="3"/>
  <c r="B9" i="1"/>
  <c r="S9" i="1" s="1"/>
  <c r="B47" i="1"/>
  <c r="S47" i="1" s="1"/>
  <c r="I49" i="3"/>
  <c r="B11" i="1"/>
  <c r="S11" i="1" s="1"/>
  <c r="I13" i="3"/>
  <c r="I31" i="3"/>
  <c r="B29" i="1"/>
  <c r="S29" i="1" s="1"/>
  <c r="B25" i="1"/>
  <c r="S25" i="1" s="1"/>
  <c r="I27" i="3"/>
  <c r="I18" i="3"/>
  <c r="B16" i="1"/>
  <c r="S16" i="1" s="1"/>
  <c r="I23" i="3"/>
  <c r="B21" i="1"/>
  <c r="S21" i="1" s="1"/>
  <c r="I10" i="3"/>
  <c r="B8" i="1"/>
  <c r="S8" i="1" s="1"/>
  <c r="B52" i="1"/>
  <c r="S52" i="1" s="1"/>
  <c r="I54" i="3"/>
  <c r="B12" i="1"/>
  <c r="S12" i="1" s="1"/>
  <c r="I14" i="3"/>
  <c r="I34" i="3"/>
  <c r="B32" i="1"/>
  <c r="S32" i="1" s="1"/>
  <c r="B22" i="1"/>
  <c r="S22" i="1" s="1"/>
  <c r="I24" i="3"/>
  <c r="B34" i="1"/>
  <c r="S34" i="1" s="1"/>
  <c r="I36" i="3"/>
  <c r="I32" i="3"/>
  <c r="B30" i="1"/>
  <c r="S30" i="1" s="1"/>
  <c r="B37" i="1"/>
  <c r="S37" i="1" s="1"/>
  <c r="I39" i="3"/>
  <c r="I57" i="3"/>
  <c r="B55" i="1"/>
  <c r="S55" i="1" s="1"/>
  <c r="B23" i="1"/>
  <c r="S23" i="1" s="1"/>
  <c r="I25" i="3"/>
  <c r="I44" i="3"/>
  <c r="B42" i="1"/>
  <c r="S42" i="1" s="1"/>
  <c r="B46" i="1"/>
  <c r="S46" i="1" s="1"/>
  <c r="I48" i="3"/>
  <c r="B6" i="1"/>
  <c r="S6" i="1" s="1"/>
  <c r="I8" i="3"/>
  <c r="I55" i="3"/>
  <c r="B53" i="1"/>
  <c r="S53" i="1" s="1"/>
  <c r="I30" i="3"/>
  <c r="B28" i="1"/>
  <c r="S28" i="1" s="1"/>
  <c r="I33" i="3"/>
  <c r="B31" i="1"/>
  <c r="S31" i="1" s="1"/>
  <c r="I56" i="3"/>
  <c r="B54" i="1"/>
  <c r="S54" i="1" s="1"/>
  <c r="I9" i="3"/>
  <c r="B7" i="1"/>
  <c r="S7" i="1" s="1"/>
  <c r="I20" i="3"/>
  <c r="B18" i="1"/>
  <c r="S18" i="1" s="1"/>
  <c r="B14" i="1"/>
  <c r="S14" i="1" s="1"/>
  <c r="I16" i="3"/>
  <c r="B26" i="1"/>
  <c r="S26" i="1" s="1"/>
  <c r="I28" i="3"/>
  <c r="I22" i="3"/>
  <c r="B20" i="1"/>
  <c r="S20" i="1" s="1"/>
  <c r="B24" i="1"/>
  <c r="S24" i="1" s="1"/>
  <c r="I26" i="3"/>
  <c r="I17" i="3"/>
  <c r="B15" i="1"/>
  <c r="S15" i="1" s="1"/>
  <c r="B36" i="1"/>
  <c r="S36" i="1" s="1"/>
  <c r="I38" i="3"/>
  <c r="B10" i="1"/>
  <c r="S10" i="1" s="1"/>
  <c r="I12" i="3"/>
  <c r="I43" i="3"/>
  <c r="B41" i="1"/>
  <c r="S41" i="1" s="1"/>
  <c r="I19" i="3"/>
  <c r="B17" i="1"/>
  <c r="S17" i="1" s="1"/>
  <c r="B50" i="1"/>
  <c r="S50" i="1" s="1"/>
  <c r="I52" i="3"/>
  <c r="B51" i="1"/>
  <c r="S51" i="1" s="1"/>
  <c r="I53" i="3"/>
  <c r="B35" i="1"/>
  <c r="S35" i="1" s="1"/>
  <c r="I37" i="3"/>
  <c r="B13" i="1"/>
  <c r="S13" i="1" s="1"/>
  <c r="I15" i="3"/>
  <c r="B49" i="1"/>
  <c r="S49" i="1" s="1"/>
  <c r="I51" i="3"/>
  <c r="I45" i="3"/>
  <c r="B43" i="1"/>
  <c r="S43" i="1" s="1"/>
  <c r="I21" i="3"/>
  <c r="B19" i="1"/>
  <c r="S19" i="1" s="1"/>
  <c r="B39" i="1"/>
  <c r="S39" i="1" s="1"/>
  <c r="I41" i="3"/>
</calcChain>
</file>

<file path=xl/sharedStrings.xml><?xml version="1.0" encoding="utf-8"?>
<sst xmlns="http://schemas.openxmlformats.org/spreadsheetml/2006/main" count="2717" uniqueCount="175">
  <si>
    <t>Year</t>
  </si>
  <si>
    <t>Asparagus</t>
  </si>
  <si>
    <t>Snap beans</t>
  </si>
  <si>
    <t>Carrots</t>
  </si>
  <si>
    <t>Sweet corn</t>
  </si>
  <si>
    <t>Green peas</t>
  </si>
  <si>
    <t>Mushrooms</t>
  </si>
  <si>
    <t>Chile peppers</t>
  </si>
  <si>
    <t>Spinach</t>
  </si>
  <si>
    <t>Total</t>
  </si>
  <si>
    <t>Supply</t>
  </si>
  <si>
    <t>Nonfood use</t>
  </si>
  <si>
    <t>Food availability</t>
  </si>
  <si>
    <r>
      <t>Production</t>
    </r>
    <r>
      <rPr>
        <vertAlign val="superscript"/>
        <sz val="8"/>
        <rFont val="Arial"/>
        <family val="2"/>
      </rPr>
      <t>2</t>
    </r>
  </si>
  <si>
    <r>
      <t>Imports</t>
    </r>
    <r>
      <rPr>
        <vertAlign val="superscript"/>
        <sz val="8"/>
        <rFont val="Arial"/>
        <family val="2"/>
      </rPr>
      <t>3</t>
    </r>
  </si>
  <si>
    <r>
      <t>Beginning stocks</t>
    </r>
    <r>
      <rPr>
        <vertAlign val="superscript"/>
        <sz val="8"/>
        <rFont val="Arial"/>
        <family val="2"/>
      </rPr>
      <t>4</t>
    </r>
  </si>
  <si>
    <r>
      <t>Total supply</t>
    </r>
    <r>
      <rPr>
        <vertAlign val="superscript"/>
        <sz val="8"/>
        <rFont val="Arial"/>
        <family val="2"/>
      </rPr>
      <t>6</t>
    </r>
  </si>
  <si>
    <r>
      <t>Exports</t>
    </r>
    <r>
      <rPr>
        <vertAlign val="superscript"/>
        <sz val="8"/>
        <rFont val="Arial"/>
        <family val="2"/>
      </rPr>
      <t>3</t>
    </r>
  </si>
  <si>
    <r>
      <t>Ending stocks</t>
    </r>
    <r>
      <rPr>
        <vertAlign val="superscript"/>
        <sz val="8"/>
        <rFont val="Arial"/>
        <family val="2"/>
      </rPr>
      <t>4</t>
    </r>
  </si>
  <si>
    <t>Per capita availability</t>
  </si>
  <si>
    <t>Farm</t>
  </si>
  <si>
    <t xml:space="preserve">   --------------------------------------------------------------------------------- Million pounds ----------------------------------------------------------------------------------</t>
  </si>
  <si>
    <t>----- Pounds ----</t>
  </si>
  <si>
    <r>
      <t>U.S. population, July 1</t>
    </r>
    <r>
      <rPr>
        <vertAlign val="superscript"/>
        <sz val="8"/>
        <rFont val="Arial"/>
        <family val="2"/>
      </rPr>
      <t>1</t>
    </r>
  </si>
  <si>
    <r>
      <t>Total supply</t>
    </r>
    <r>
      <rPr>
        <vertAlign val="superscript"/>
        <sz val="8"/>
        <rFont val="Arial"/>
        <family val="2"/>
      </rPr>
      <t>5</t>
    </r>
  </si>
  <si>
    <r>
      <t>Total</t>
    </r>
    <r>
      <rPr>
        <vertAlign val="superscript"/>
        <sz val="8"/>
        <rFont val="Arial"/>
        <family val="2"/>
      </rPr>
      <t>5</t>
    </r>
  </si>
  <si>
    <t>---- Millions ----</t>
  </si>
  <si>
    <t>-------------------------------------------------------------------------------- Million pounds ---------------------------------------------------------------------------------</t>
  </si>
  <si>
    <t>----- Pounds -----</t>
  </si>
  <si>
    <t>NA</t>
  </si>
  <si>
    <r>
      <t>Beginning stocks</t>
    </r>
    <r>
      <rPr>
        <vertAlign val="superscript"/>
        <sz val="8"/>
        <rFont val="Arial"/>
        <family val="2"/>
      </rPr>
      <t>2</t>
    </r>
  </si>
  <si>
    <r>
      <t>Total supply</t>
    </r>
    <r>
      <rPr>
        <vertAlign val="superscript"/>
        <sz val="8"/>
        <rFont val="Arial"/>
        <family val="2"/>
      </rPr>
      <t>4</t>
    </r>
  </si>
  <si>
    <r>
      <t>Ending stocks</t>
    </r>
    <r>
      <rPr>
        <vertAlign val="superscript"/>
        <sz val="8"/>
        <rFont val="Arial"/>
        <family val="2"/>
      </rPr>
      <t>2</t>
    </r>
  </si>
  <si>
    <r>
      <t>Total</t>
    </r>
    <r>
      <rPr>
        <vertAlign val="superscript"/>
        <sz val="8"/>
        <rFont val="Arial"/>
        <family val="2"/>
      </rPr>
      <t>4</t>
    </r>
  </si>
  <si>
    <t>--- Millions ---</t>
  </si>
  <si>
    <t>Filename: VEGPRC</t>
  </si>
  <si>
    <r>
      <t>Total</t>
    </r>
    <r>
      <rPr>
        <vertAlign val="superscript"/>
        <sz val="8"/>
        <rFont val="Arial"/>
        <family val="2"/>
      </rPr>
      <t>5,6</t>
    </r>
  </si>
  <si>
    <r>
      <t>U.S. population, July 1</t>
    </r>
    <r>
      <rPr>
        <vertAlign val="superscript"/>
        <sz val="8"/>
        <rFont val="Arial"/>
        <family val="2"/>
      </rPr>
      <t>2</t>
    </r>
  </si>
  <si>
    <r>
      <t>Food availability</t>
    </r>
    <r>
      <rPr>
        <vertAlign val="superscript"/>
        <sz val="8"/>
        <rFont val="Arial"/>
        <family val="2"/>
      </rPr>
      <t>7</t>
    </r>
  </si>
  <si>
    <r>
      <t>Production</t>
    </r>
    <r>
      <rPr>
        <vertAlign val="superscript"/>
        <sz val="8"/>
        <rFont val="Arial"/>
        <family val="2"/>
      </rPr>
      <t>3</t>
    </r>
  </si>
  <si>
    <r>
      <t>Beginning stocks</t>
    </r>
    <r>
      <rPr>
        <vertAlign val="superscript"/>
        <sz val="8"/>
        <rFont val="Arial"/>
        <family val="2"/>
      </rPr>
      <t>6</t>
    </r>
  </si>
  <si>
    <r>
      <t>Total supply</t>
    </r>
    <r>
      <rPr>
        <vertAlign val="superscript"/>
        <sz val="8"/>
        <rFont val="Arial"/>
        <family val="2"/>
      </rPr>
      <t>7</t>
    </r>
  </si>
  <si>
    <r>
      <t>Ending stocks</t>
    </r>
    <r>
      <rPr>
        <vertAlign val="superscript"/>
        <sz val="8"/>
        <rFont val="Arial"/>
        <family val="2"/>
      </rPr>
      <t>6</t>
    </r>
  </si>
  <si>
    <r>
      <t>Shrink and loss</t>
    </r>
    <r>
      <rPr>
        <vertAlign val="superscript"/>
        <sz val="8"/>
        <rFont val="Arial"/>
        <family val="2"/>
      </rPr>
      <t>8</t>
    </r>
  </si>
  <si>
    <t>---- Pounds ----</t>
  </si>
  <si>
    <t>Source: USDA, Economic Research Service - based on data from various sources as documented on the Food Availability Data System home page. Data last updated December 1, 2021.</t>
  </si>
  <si>
    <r>
      <t>Dehydrating onions for processing: Supply and use</t>
    </r>
    <r>
      <rPr>
        <b/>
        <vertAlign val="superscript"/>
        <sz val="8"/>
        <rFont val="Arial"/>
        <family val="2"/>
      </rPr>
      <t>1</t>
    </r>
  </si>
  <si>
    <r>
      <t>Other vegetables for canning: Supply and use</t>
    </r>
    <r>
      <rPr>
        <b/>
        <vertAlign val="superscript"/>
        <sz val="8"/>
        <rFont val="Arial"/>
        <family val="2"/>
      </rPr>
      <t>1</t>
    </r>
  </si>
  <si>
    <t>Beets</t>
  </si>
  <si>
    <t>Broccoli</t>
  </si>
  <si>
    <t>Cabbage</t>
  </si>
  <si>
    <t>Cauliflower</t>
  </si>
  <si>
    <t>Cucumbers</t>
  </si>
  <si>
    <t>Green lima beans</t>
  </si>
  <si>
    <t>----------------------------------------------------------------------------------------------------------------------------------------------------------------------------------------------- Pounds -----------------------------------------------------------------------------------------------------------------------------------------------------------------------------------------------</t>
  </si>
  <si>
    <t>Filename:</t>
  </si>
  <si>
    <t>Worksheets:</t>
  </si>
  <si>
    <t>vegprc.xlsx</t>
  </si>
  <si>
    <t>Canning estimates discontinued after 2019.</t>
  </si>
  <si>
    <t xml:space="preserve">Asparagus for freezing: Supply and use </t>
  </si>
  <si>
    <t>Freezing estimates discontinued after 2019.</t>
  </si>
  <si>
    <t>NA = Not available.</t>
  </si>
  <si>
    <t>Asparagus for canning: Supply and use</t>
  </si>
  <si>
    <t>Asparagus for processing: Supply and use</t>
  </si>
  <si>
    <t>Imports</t>
  </si>
  <si>
    <t>Beginning stocks</t>
  </si>
  <si>
    <t>Exports</t>
  </si>
  <si>
    <t>Ending stocks</t>
  </si>
  <si>
    <r>
      <t>Imports</t>
    </r>
    <r>
      <rPr>
        <vertAlign val="superscript"/>
        <sz val="8"/>
        <rFont val="Arial"/>
        <family val="2"/>
      </rPr>
      <t>4</t>
    </r>
  </si>
  <si>
    <r>
      <t>Beginning stocks</t>
    </r>
    <r>
      <rPr>
        <vertAlign val="superscript"/>
        <sz val="8"/>
        <rFont val="Arial"/>
        <family val="2"/>
      </rPr>
      <t>5</t>
    </r>
  </si>
  <si>
    <r>
      <t>Exports</t>
    </r>
    <r>
      <rPr>
        <vertAlign val="superscript"/>
        <sz val="8"/>
        <rFont val="Arial"/>
        <family val="2"/>
      </rPr>
      <t>4</t>
    </r>
  </si>
  <si>
    <r>
      <t>Ending stocks</t>
    </r>
    <r>
      <rPr>
        <vertAlign val="superscript"/>
        <sz val="8"/>
        <rFont val="Arial"/>
        <family val="2"/>
      </rPr>
      <t>5</t>
    </r>
  </si>
  <si>
    <r>
      <t>Total</t>
    </r>
    <r>
      <rPr>
        <vertAlign val="superscript"/>
        <sz val="8"/>
        <rFont val="Arial"/>
        <family val="2"/>
      </rPr>
      <t>6</t>
    </r>
  </si>
  <si>
    <t>Carrots for canning: Supply and use</t>
  </si>
  <si>
    <t>Carrots for freezing: Supply and use</t>
  </si>
  <si>
    <t>Carrots for processing: Supply and use</t>
  </si>
  <si>
    <t>Production</t>
  </si>
  <si>
    <t>Green lima beans for canning: Supply and use</t>
  </si>
  <si>
    <t>Individual estimates for asparagus for canning and freezing are not available after 2019. This table contains aggregated data for all processed asparagus from 1970 to 2020.</t>
  </si>
  <si>
    <t>Individual estimates for carrots for canning and freezing are not available after 2019. This table contains aggregated data for all processed carrots from 1970 to 2020.</t>
  </si>
  <si>
    <t>Green lima beans for freezing: Supply and use</t>
  </si>
  <si>
    <t>Green lima beans for processing: Supply and use</t>
  </si>
  <si>
    <r>
      <t>Year</t>
    </r>
    <r>
      <rPr>
        <vertAlign val="superscript"/>
        <sz val="8"/>
        <rFont val="Arial"/>
        <family val="2"/>
      </rPr>
      <t>1</t>
    </r>
  </si>
  <si>
    <r>
      <t>U.S. population, January 1 of following year</t>
    </r>
    <r>
      <rPr>
        <vertAlign val="superscript"/>
        <sz val="8"/>
        <rFont val="Arial"/>
        <family val="2"/>
      </rPr>
      <t>2</t>
    </r>
  </si>
  <si>
    <t xml:space="preserve">NA = Not available. </t>
  </si>
  <si>
    <r>
      <t>Exports</t>
    </r>
    <r>
      <rPr>
        <vertAlign val="superscript"/>
        <sz val="8"/>
        <rFont val="Arial"/>
        <family val="2"/>
      </rPr>
      <t>6</t>
    </r>
  </si>
  <si>
    <r>
      <t>Imports</t>
    </r>
    <r>
      <rPr>
        <vertAlign val="superscript"/>
        <sz val="8"/>
        <rFont val="Arial"/>
        <family val="2"/>
      </rPr>
      <t>4,5</t>
    </r>
  </si>
  <si>
    <r>
      <t>Exports</t>
    </r>
    <r>
      <rPr>
        <vertAlign val="superscript"/>
        <sz val="8"/>
        <rFont val="Arial"/>
        <family val="2"/>
      </rPr>
      <t>4,5</t>
    </r>
  </si>
  <si>
    <t>Green peas for canning: Supply and use</t>
  </si>
  <si>
    <t>Green peas for freezing: Supply and use</t>
  </si>
  <si>
    <r>
      <t>Beginning stocks</t>
    </r>
    <r>
      <rPr>
        <vertAlign val="superscript"/>
        <sz val="8"/>
        <rFont val="Arial"/>
        <family val="2"/>
      </rPr>
      <t>2,4</t>
    </r>
  </si>
  <si>
    <r>
      <t>Ending stocks</t>
    </r>
    <r>
      <rPr>
        <vertAlign val="superscript"/>
        <sz val="8"/>
        <rFont val="Arial"/>
        <family val="2"/>
      </rPr>
      <t>2,4</t>
    </r>
  </si>
  <si>
    <t>Individual estimates for green lima beans for canning and freezing are not available after 2019. This table contains aggregated data for all processed green lima beans from 1970 to 2020.</t>
  </si>
  <si>
    <t>Individual estimates for green peas for canning and freezing are not available after 2019. This table contains aggregated data for all processed green peas from 1970 to 2020.</t>
  </si>
  <si>
    <t>Green peas for processing: Supply and use</t>
  </si>
  <si>
    <r>
      <t>Farm</t>
    </r>
    <r>
      <rPr>
        <vertAlign val="superscript"/>
        <sz val="8"/>
        <rFont val="Arial"/>
        <family val="2"/>
      </rPr>
      <t>5</t>
    </r>
  </si>
  <si>
    <t>Snap beans for canning: Supply and use</t>
  </si>
  <si>
    <t>Snap beans for freezing: Supply and use</t>
  </si>
  <si>
    <t>Individual estimates for snap beans for canning and freezing are not available after 2019. This table contains aggregated data for all processed snap beans from 1970 to 2020.</t>
  </si>
  <si>
    <t>Snap beans for processing: Supply and use</t>
  </si>
  <si>
    <t>Spinach for canning: Supply and use</t>
  </si>
  <si>
    <t>Spinach for freezing: Supply and use</t>
  </si>
  <si>
    <t>Individual estimates for spinach for canning and freezing are not available after 2019. This table contains aggregated data for all processed spinach from 1970 to 2020.</t>
  </si>
  <si>
    <t>Spinach for processing: Supply and use</t>
  </si>
  <si>
    <t>Sweet corn for canning: Supply and use</t>
  </si>
  <si>
    <t>Sweet corn for freezing: Supply and use</t>
  </si>
  <si>
    <t>Sweet corn for processing: Supply and use</t>
  </si>
  <si>
    <t>Individual estimates for sweet corn for canning and freezing are not available after 2019. This table contains aggregated data for all processed sweet corn from 1970 to 2020.</t>
  </si>
  <si>
    <t>Tomatoes for processing: Supply and use</t>
  </si>
  <si>
    <r>
      <t>Miscellaneous vegetables for dehydration: Supply and use</t>
    </r>
    <r>
      <rPr>
        <b/>
        <vertAlign val="superscript"/>
        <sz val="8"/>
        <rFont val="Arial"/>
        <family val="2"/>
      </rPr>
      <t>1</t>
    </r>
  </si>
  <si>
    <t>This table contains aggregated data for other vegetables for canning and miscellaneous vegetables for freezing from 1970 to 2020. Additionally, from 2000 miscellaneous vegetables for dehydration are also included.</t>
  </si>
  <si>
    <r>
      <t>Total supply</t>
    </r>
    <r>
      <rPr>
        <vertAlign val="superscript"/>
        <sz val="8"/>
        <rFont val="Arial"/>
        <family val="2"/>
      </rPr>
      <t>2</t>
    </r>
  </si>
  <si>
    <r>
      <t>Total</t>
    </r>
    <r>
      <rPr>
        <vertAlign val="superscript"/>
        <sz val="8"/>
        <rFont val="Arial"/>
        <family val="2"/>
      </rPr>
      <t>2</t>
    </r>
  </si>
  <si>
    <r>
      <rPr>
        <vertAlign val="superscript"/>
        <sz val="8"/>
        <rFont val="Arial"/>
        <family val="2"/>
      </rPr>
      <t>1</t>
    </r>
    <r>
      <rPr>
        <sz val="8"/>
        <rFont val="Arial"/>
        <family val="2"/>
      </rPr>
      <t xml:space="preserve">Resident plus the Armed Forces overseas. </t>
    </r>
    <r>
      <rPr>
        <vertAlign val="superscript"/>
        <sz val="8"/>
        <rFont val="Arial"/>
        <family val="2"/>
      </rPr>
      <t>2</t>
    </r>
    <r>
      <rPr>
        <sz val="8"/>
        <rFont val="Arial"/>
        <family val="2"/>
      </rPr>
      <t>Computed from unrounded data.</t>
    </r>
  </si>
  <si>
    <r>
      <t>Beginning stocks</t>
    </r>
    <r>
      <rPr>
        <vertAlign val="superscript"/>
        <sz val="8"/>
        <rFont val="Arial"/>
        <family val="2"/>
      </rPr>
      <t>3</t>
    </r>
  </si>
  <si>
    <r>
      <t>Ending stocks</t>
    </r>
    <r>
      <rPr>
        <vertAlign val="superscript"/>
        <sz val="8"/>
        <rFont val="Arial"/>
        <family val="2"/>
      </rPr>
      <t>3</t>
    </r>
  </si>
  <si>
    <r>
      <t>Exports</t>
    </r>
    <r>
      <rPr>
        <vertAlign val="superscript"/>
        <sz val="8"/>
        <rFont val="Arial"/>
        <family val="2"/>
      </rPr>
      <t>5</t>
    </r>
  </si>
  <si>
    <t>Asparagus for freezing: Supply and use</t>
  </si>
  <si>
    <t>Dehydrating onions for processing: Supply and use</t>
  </si>
  <si>
    <t>Other vegetables for canning: Supply and use</t>
  </si>
  <si>
    <t>Miscellaneous vegetables for freezing: Supply and use</t>
  </si>
  <si>
    <t>Miscellaneous vegetables for dehydration: Supply and use</t>
  </si>
  <si>
    <r>
      <t>Vegetables for processing (excluding potatoes): Supply and use</t>
    </r>
    <r>
      <rPr>
        <b/>
        <vertAlign val="superscript"/>
        <sz val="8"/>
        <rFont val="Arial"/>
        <family val="2"/>
      </rPr>
      <t>1</t>
    </r>
  </si>
  <si>
    <t>Vegetables for processing (excluding potatoes): Supply and use</t>
  </si>
  <si>
    <t>Tomatoes</t>
  </si>
  <si>
    <t>Other</t>
  </si>
  <si>
    <t>Individual estimates for vegetables for canning and freezing are not available after 2019. This table contains aggregated data for all processed vegetables from 1970 to 2020.</t>
  </si>
  <si>
    <r>
      <t>Vegetables for processing (excluding potatoes), farm weight: Per capita availability</t>
    </r>
    <r>
      <rPr>
        <b/>
        <vertAlign val="superscript"/>
        <sz val="8"/>
        <color theme="1"/>
        <rFont val="Arial"/>
        <family val="2"/>
      </rPr>
      <t>1, 2</t>
    </r>
  </si>
  <si>
    <t>Vegetables for processing (excluding potatoes): Per capita availability, farm weight</t>
  </si>
  <si>
    <t>Dehydrating onions</t>
  </si>
  <si>
    <r>
      <rPr>
        <vertAlign val="superscript"/>
        <sz val="8"/>
        <rFont val="Arial"/>
        <family val="2"/>
      </rPr>
      <t>1</t>
    </r>
    <r>
      <rPr>
        <sz val="8"/>
        <rFont val="Arial"/>
        <family val="2"/>
      </rPr>
      <t xml:space="preserve">Data are on a fresh-weight basis. However, due to the unknown characteristics (water content) of covered commodities represented here, a conservative conversion factor of 3.0 was assumed.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No data available. </t>
    </r>
    <r>
      <rPr>
        <vertAlign val="superscript"/>
        <sz val="8"/>
        <rFont val="Arial"/>
        <family val="2"/>
      </rPr>
      <t>4</t>
    </r>
    <r>
      <rPr>
        <sz val="8"/>
        <rFont val="Arial"/>
        <family val="2"/>
      </rPr>
      <t xml:space="preserve">Imports and exports are sourced from USDA, Foreign Agricultural Service - Global Agricultural Trade System.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</si>
  <si>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Mainly for freezing. USDA, NASS changed the reporting states for 2016.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1.43.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</si>
  <si>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1984-present). ERS estimates for 1982-83.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0.744. Data are on a calendar year. Imports for 1970-76 were estimated as 15 percent of a miscellaneous pickled vegetable category. </t>
    </r>
    <r>
      <rPr>
        <vertAlign val="superscript"/>
        <sz val="8"/>
        <rFont val="Arial"/>
        <family val="2"/>
      </rPr>
      <t>4</t>
    </r>
    <r>
      <rPr>
        <sz val="8"/>
        <rFont val="Arial"/>
        <family val="2"/>
      </rPr>
      <t xml:space="preserve">Brine stocks on October 1 from 1970-82 as reported by the Pickle Packers International, Inc. Stocks in tanks, barrels, and fresh pack on December 1 as reported by USDA, NASS after 1982. All stocks data have been converted to a fresh-weight basis using a factor of 0.744. Stocks not available in 1983-85 and after 2019.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</si>
  <si>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1.05.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</si>
  <si>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All product-weight data have been converted to fresh-weight (farm). ERS no longer estimates canned and frozen breakouts for processing vegetables due to a lack of production information. </t>
    </r>
    <r>
      <rPr>
        <vertAlign val="superscript"/>
        <sz val="8"/>
        <rFont val="Arial"/>
        <family val="2"/>
      </rPr>
      <t>2</t>
    </r>
    <r>
      <rPr>
        <sz val="8"/>
        <rFont val="Arial"/>
        <family val="2"/>
      </rPr>
      <t xml:space="preserve">Compiled and computed by ERS from data of USDA, National Agricultural Statistics Service (NASS). </t>
    </r>
    <r>
      <rPr>
        <vertAlign val="superscript"/>
        <sz val="8"/>
        <rFont val="Arial"/>
        <family val="2"/>
      </rPr>
      <t>3</t>
    </r>
    <r>
      <rPr>
        <sz val="8"/>
        <rFont val="Arial"/>
        <family val="2"/>
      </rPr>
      <t xml:space="preserve">Compiled and computed by ERS from data of U.S. Department of Commerce, U.S. Census Bureau. Includes canned, frozen, and dehydrated vegetables converted to a fresh-weight basis.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</si>
  <si>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1982-83 and 2016-19 estimated by ERS. </t>
    </r>
    <r>
      <rPr>
        <vertAlign val="superscript"/>
        <sz val="8"/>
        <rFont val="Arial"/>
        <family val="2"/>
      </rPr>
      <t>3</t>
    </r>
    <r>
      <rPr>
        <sz val="8"/>
        <rFont val="Arial"/>
        <family val="2"/>
      </rPr>
      <t xml:space="preserve">Source: U.S. Department of Commerce, U.S. Census Bureau. Converted to a fresh-weight basis using a conversion factor of 1.22. </t>
    </r>
    <r>
      <rPr>
        <vertAlign val="superscript"/>
        <sz val="8"/>
        <rFont val="Arial"/>
        <family val="2"/>
      </rPr>
      <t>4</t>
    </r>
    <r>
      <rPr>
        <sz val="8"/>
        <rFont val="Arial"/>
        <family val="2"/>
      </rPr>
      <t xml:space="preserve">Calculated based on data provided by the National Food Processors Association through 1988. Assumes 23.4 pounds per case. Since 1989, the percentage of the crop held in stocks has been held constant at 1988 levels.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</si>
  <si>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for 1982-83 and 2016-19 estimated by ERS.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1.92.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</si>
  <si>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Mainly for freezing.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1.33. </t>
    </r>
    <r>
      <rPr>
        <vertAlign val="superscript"/>
        <sz val="8"/>
        <rFont val="Arial"/>
        <family val="2"/>
      </rPr>
      <t>4</t>
    </r>
    <r>
      <rPr>
        <sz val="8"/>
        <rFont val="Arial"/>
        <family val="2"/>
      </rPr>
      <t>Computed from unrounded data.</t>
    </r>
  </si>
  <si>
    <r>
      <rPr>
        <vertAlign val="superscript"/>
        <sz val="8"/>
        <rFont val="Arial"/>
        <family val="2"/>
      </rPr>
      <t>1</t>
    </r>
    <r>
      <rPr>
        <sz val="8"/>
        <rFont val="Arial"/>
        <family val="2"/>
      </rPr>
      <t xml:space="preserve">Cabbage produced for processing into sauerkraut.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Data estimated by ERS for 1981-91, 2001-2015 and 2019 based on available State reports or Census data. </t>
    </r>
    <r>
      <rPr>
        <vertAlign val="superscript"/>
        <sz val="8"/>
        <rFont val="Arial"/>
        <family val="2"/>
      </rPr>
      <t>4</t>
    </r>
    <r>
      <rPr>
        <sz val="8"/>
        <rFont val="Arial"/>
        <family val="2"/>
      </rPr>
      <t xml:space="preserve">Source: U.S. Department of Commerce, U.S. Census Bureau. All product-weight data have been converted to a fresh-weight using a factor of 1.859. </t>
    </r>
    <r>
      <rPr>
        <vertAlign val="superscript"/>
        <sz val="8"/>
        <rFont val="Arial"/>
        <family val="2"/>
      </rPr>
      <t>5</t>
    </r>
    <r>
      <rPr>
        <sz val="8"/>
        <rFont val="Arial"/>
        <family val="2"/>
      </rPr>
      <t xml:space="preserve">Based on data from the National Kraut Packers Association through 1998. Estimated by ERS from 1990-2019. Estimates discontinued after 2019.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</si>
  <si>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Derived from pack data published by the American Frozen Food Institute through 2000. After 2000, AFFI ceased reporting frozen pack, so the share of processing carrots use for freezing was set at 66 percent (the average share packed basis for freezing from 1994-2000). Data for 2016-19 estimated by ERS. </t>
    </r>
    <r>
      <rPr>
        <vertAlign val="superscript"/>
        <sz val="8"/>
        <rFont val="Arial"/>
        <family val="2"/>
      </rPr>
      <t>3</t>
    </r>
    <r>
      <rPr>
        <sz val="8"/>
        <rFont val="Arial"/>
        <family val="2"/>
      </rPr>
      <t xml:space="preserve">Source: U.S. Department of Commerce, U.S. Census Bureau. All product-weight data in this table have been converted to a fresh-weight basis using a factor of 1.82. </t>
    </r>
    <r>
      <rPr>
        <vertAlign val="superscript"/>
        <sz val="8"/>
        <rFont val="Arial"/>
        <family val="2"/>
      </rPr>
      <t>4</t>
    </r>
    <r>
      <rPr>
        <sz val="8"/>
        <rFont val="Arial"/>
        <family val="2"/>
      </rPr>
      <t xml:space="preserve">Source: USDA, National Agricultural Statistics Service (NASS). End of December stocks (converted to fresh-weight basis).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</si>
  <si>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Crop year begins July 1 of the year listed and ends June 30 of the following year. Due to lack of data, this table excludes processed mushroom stocks.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U.S. Census Bureau. Includes canned, frozen, and dried mushrooms. Canned converted to fresh-weight basis using a factor of 1.538, frozen factor is 1.5, dried factor is 10.0. Dried exports adjusted using Canadian data from 1979-88.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Source: U.S. Census Bureau. Includes dried/dehydrated mushrooms. Canadian dried mushroom imports are added to exports from 1979-88.</t>
    </r>
  </si>
  <si>
    <r>
      <rPr>
        <vertAlign val="superscript"/>
        <sz val="8"/>
        <rFont val="Arial"/>
        <family val="2"/>
      </rPr>
      <t>1</t>
    </r>
    <r>
      <rPr>
        <sz val="8"/>
        <rFont val="Arial"/>
        <family val="2"/>
      </rPr>
      <t xml:space="preserve">Farm weight. Excludes onions for fresh, canning and freezing.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From 1979-1992 estimated as 76 percent of California summer crop. After 1992, production for processing estimated by USDA, National Agricultural Statistics Service (NASS). </t>
    </r>
    <r>
      <rPr>
        <vertAlign val="superscript"/>
        <sz val="8"/>
        <rFont val="Arial"/>
        <family val="2"/>
      </rPr>
      <t>4</t>
    </r>
    <r>
      <rPr>
        <sz val="8"/>
        <rFont val="Arial"/>
        <family val="2"/>
      </rPr>
      <t xml:space="preserve">Product-weight data have been converted to fresh (farm) basis using a factor of 9.0. </t>
    </r>
    <r>
      <rPr>
        <vertAlign val="superscript"/>
        <sz val="8"/>
        <rFont val="Arial"/>
        <family val="2"/>
      </rPr>
      <t>5</t>
    </r>
    <r>
      <rPr>
        <sz val="8"/>
        <rFont val="Arial"/>
        <family val="2"/>
      </rPr>
      <t xml:space="preserve">Source: U.S. Department of Commerce, U.S. Census Bureau. </t>
    </r>
    <r>
      <rPr>
        <vertAlign val="superscript"/>
        <sz val="8"/>
        <rFont val="Arial"/>
        <family val="2"/>
      </rPr>
      <t>6</t>
    </r>
    <r>
      <rPr>
        <sz val="8"/>
        <rFont val="Arial"/>
        <family val="2"/>
      </rPr>
      <t xml:space="preserve">Stocks are for raw product to be processed and do not include finished inventory. Estimated by ERS as 80 percent of California summer onion stocks from 1970-80. Since 1980, estimated as 2.5 percent of the U.S. January 1 onion inventory. </t>
    </r>
    <r>
      <rPr>
        <vertAlign val="superscript"/>
        <sz val="8"/>
        <rFont val="Arial"/>
        <family val="2"/>
      </rPr>
      <t>7</t>
    </r>
    <r>
      <rPr>
        <sz val="8"/>
        <rFont val="Arial"/>
        <family val="2"/>
      </rPr>
      <t xml:space="preserve">Computed from unrounded data. </t>
    </r>
    <r>
      <rPr>
        <vertAlign val="superscript"/>
        <sz val="8"/>
        <rFont val="Arial"/>
        <family val="2"/>
      </rPr>
      <t>8</t>
    </r>
    <r>
      <rPr>
        <sz val="8"/>
        <rFont val="Arial"/>
        <family val="2"/>
      </rPr>
      <t>Estimated by ERS as 50 percent of California's summer crop shrinkage and loss through 1998 and 2 percent of national dry-bulb shrink and loss thereafter.</t>
    </r>
  </si>
  <si>
    <r>
      <rPr>
        <vertAlign val="superscript"/>
        <sz val="8"/>
        <color indexed="8"/>
        <rFont val="Arial"/>
        <family val="2"/>
      </rPr>
      <t>1</t>
    </r>
    <r>
      <rPr>
        <sz val="8"/>
        <color indexed="8"/>
        <rFont val="Arial"/>
        <family val="2"/>
      </rPr>
      <t xml:space="preserve">Resident plus the Armed Forces overseas. </t>
    </r>
    <r>
      <rPr>
        <vertAlign val="superscript"/>
        <sz val="8"/>
        <color indexed="8"/>
        <rFont val="Arial"/>
        <family val="2"/>
      </rPr>
      <t>2</t>
    </r>
    <r>
      <rPr>
        <sz val="8"/>
        <color indexed="8"/>
        <rFont val="Arial"/>
        <family val="2"/>
      </rPr>
      <t xml:space="preserve">Source: USDA, National Agricultural Statistics Service (NASS). Data estimated by ERS for 2016-19. </t>
    </r>
    <r>
      <rPr>
        <vertAlign val="superscript"/>
        <sz val="8"/>
        <color indexed="8"/>
        <rFont val="Arial"/>
        <family val="2"/>
      </rPr>
      <t>3</t>
    </r>
    <r>
      <rPr>
        <sz val="8"/>
        <color indexed="8"/>
        <rFont val="Arial"/>
        <family val="2"/>
      </rPr>
      <t xml:space="preserve">Source: U.S. Department of Commerce, U.S. Census Bureau. All product-weight data have been converted to a fresh (shelled) weight basis using a factor of 0.739 through 2004. After 2004, the factor was updated to 1.25. </t>
    </r>
    <r>
      <rPr>
        <vertAlign val="superscript"/>
        <sz val="8"/>
        <color indexed="8"/>
        <rFont val="Arial"/>
        <family val="2"/>
      </rPr>
      <t>4</t>
    </r>
    <r>
      <rPr>
        <sz val="8"/>
        <color indexed="8"/>
        <rFont val="Arial"/>
        <family val="2"/>
      </rPr>
      <t xml:space="preserve">Computed from data provided by the National Food Processors Association through 1989. Estimated by ERS after 1989. From 2000 forward, December 31 stocks estimated as 40 percent of annual production.  </t>
    </r>
    <r>
      <rPr>
        <vertAlign val="superscript"/>
        <sz val="8"/>
        <color indexed="8"/>
        <rFont val="Arial"/>
        <family val="2"/>
      </rPr>
      <t>5</t>
    </r>
    <r>
      <rPr>
        <sz val="8"/>
        <color indexed="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</si>
  <si>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in this table have been converted to a fresh-weight (shelled) basis using a factor of 1.09 through 2004. Beginning in 2005, the factor was updated to 1.11. </t>
    </r>
    <r>
      <rPr>
        <vertAlign val="superscript"/>
        <sz val="8"/>
        <rFont val="Arial"/>
        <family val="2"/>
      </rPr>
      <t>4</t>
    </r>
    <r>
      <rPr>
        <sz val="8"/>
        <rFont val="Arial"/>
        <family val="2"/>
      </rPr>
      <t xml:space="preserve">Excludes green pea stocks used in mixed pea/carrot products. </t>
    </r>
    <r>
      <rPr>
        <vertAlign val="superscript"/>
        <sz val="8"/>
        <rFont val="Arial"/>
        <family val="2"/>
      </rPr>
      <t>5</t>
    </r>
    <r>
      <rPr>
        <sz val="8"/>
        <rFont val="Arial"/>
        <family val="2"/>
      </rPr>
      <t>Computed from unrounded data.</t>
    </r>
  </si>
  <si>
    <r>
      <rPr>
        <vertAlign val="superscript"/>
        <sz val="8"/>
        <color indexed="8"/>
        <rFont val="Arial"/>
        <family val="2"/>
      </rPr>
      <t>1</t>
    </r>
    <r>
      <rPr>
        <sz val="8"/>
        <color indexed="8"/>
        <rFont val="Arial"/>
        <family val="2"/>
      </rPr>
      <t xml:space="preserve">Resident plus the Armed Forces overseas. </t>
    </r>
    <r>
      <rPr>
        <vertAlign val="superscript"/>
        <sz val="8"/>
        <color indexed="8"/>
        <rFont val="Arial"/>
        <family val="2"/>
      </rPr>
      <t>2</t>
    </r>
    <r>
      <rPr>
        <sz val="8"/>
        <color indexed="8"/>
        <rFont val="Arial"/>
        <family val="2"/>
      </rPr>
      <t xml:space="preserve">Source: USDA, National Agricultural Statistics Service (NASS). Data estimated by ERS for 2016-19. </t>
    </r>
    <r>
      <rPr>
        <vertAlign val="superscript"/>
        <sz val="8"/>
        <color indexed="8"/>
        <rFont val="Arial"/>
        <family val="2"/>
      </rPr>
      <t>3</t>
    </r>
    <r>
      <rPr>
        <sz val="8"/>
        <color indexed="8"/>
        <rFont val="Arial"/>
        <family val="2"/>
      </rPr>
      <t xml:space="preserve">Source: U.S. Department of Commerce, U.S. Census Bureau. All canned product-weight data have been converted to a fresh (shelled) weight basis using a factor of 0.739 through 2004. After 2004, the canned factor was updated to 1.25. Frozen product-weight data have been converted to a fresh (shelled) weight using a factor of 1.09 through 2004. After 2004, factor was updated to 1.11. </t>
    </r>
    <r>
      <rPr>
        <vertAlign val="superscript"/>
        <sz val="8"/>
        <color indexed="8"/>
        <rFont val="Arial"/>
        <family val="2"/>
      </rPr>
      <t>4</t>
    </r>
    <r>
      <rPr>
        <sz val="8"/>
        <color indexed="8"/>
        <rFont val="Arial"/>
        <family val="2"/>
      </rPr>
      <t xml:space="preserve">Canned stocks computed from data provided by the National Food Processors Association through 1989 and estimated by ERS after 1989. From 2000-19, canned stocks estimated as 40 percent of annual production. Canned stocks estimates discontinued after 2019. Frozen stocks are from USDA, NASS and exclude green peas used in mixed pea/carrot products. </t>
    </r>
    <r>
      <rPr>
        <vertAlign val="superscript"/>
        <sz val="8"/>
        <color indexed="8"/>
        <rFont val="Arial"/>
        <family val="2"/>
      </rPr>
      <t>5</t>
    </r>
    <r>
      <rPr>
        <sz val="8"/>
        <color indexed="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</si>
  <si>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0.712 through 2005. After 2005, the factor was updated to 1.25. </t>
    </r>
    <r>
      <rPr>
        <vertAlign val="superscript"/>
        <sz val="8"/>
        <rFont val="Arial"/>
        <family val="2"/>
      </rPr>
      <t>4</t>
    </r>
    <r>
      <rPr>
        <sz val="8"/>
        <rFont val="Arial"/>
        <family val="2"/>
      </rPr>
      <t xml:space="preserve">Calculated based on data provided by the National Food Processors Association through 1989. Estimated by ERS after 1989. From 2000 forward, December 31 stocks were estimated as 60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</si>
  <si>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1.18 through 2005. Beginning with 2006, the factor was updated to 1.11. </t>
    </r>
    <r>
      <rPr>
        <vertAlign val="superscript"/>
        <sz val="8"/>
        <rFont val="Arial"/>
        <family val="2"/>
      </rPr>
      <t>4</t>
    </r>
    <r>
      <rPr>
        <sz val="8"/>
        <rFont val="Arial"/>
        <family val="2"/>
      </rPr>
      <t xml:space="preserve">December 31 stocks.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</si>
  <si>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for 1970-81 and 1992-2003, other years are ERS estimates based mostly on State supplied data. </t>
    </r>
    <r>
      <rPr>
        <vertAlign val="superscript"/>
        <sz val="8"/>
        <rFont val="Arial"/>
        <family val="2"/>
      </rPr>
      <t>3</t>
    </r>
    <r>
      <rPr>
        <sz val="8"/>
        <rFont val="Arial"/>
        <family val="2"/>
      </rPr>
      <t xml:space="preserve">Source: Statistics Canada. Exports for 1978-89 are Canadian imports of U.S. spinach as reported by Statistics Canada. The U.S. does not report canned spinach imports. </t>
    </r>
    <r>
      <rPr>
        <vertAlign val="superscript"/>
        <sz val="8"/>
        <rFont val="Arial"/>
        <family val="2"/>
      </rPr>
      <t>4</t>
    </r>
    <r>
      <rPr>
        <sz val="8"/>
        <rFont val="Arial"/>
        <family val="2"/>
      </rPr>
      <t xml:space="preserve">Stocks data from the National Canners Association (NFPA). Stocks no longer reported after 1982.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</si>
  <si>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plus the Armed Forces overseas. </t>
    </r>
    <r>
      <rPr>
        <vertAlign val="superscript"/>
        <sz val="8"/>
        <rFont val="Arial"/>
        <family val="2"/>
      </rPr>
      <t>2</t>
    </r>
    <r>
      <rPr>
        <sz val="8"/>
        <rFont val="Arial"/>
        <family val="2"/>
      </rPr>
      <t xml:space="preserve">Source: USDA, National Agricultural Statistics Service (NASS) for 1977-81 and 1992 to 2019; other years are ERS estimates.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1.43. </t>
    </r>
    <r>
      <rPr>
        <vertAlign val="superscript"/>
        <sz val="8"/>
        <rFont val="Arial"/>
        <family val="2"/>
      </rPr>
      <t>4</t>
    </r>
    <r>
      <rPr>
        <sz val="8"/>
        <rFont val="Arial"/>
        <family val="2"/>
      </rPr>
      <t xml:space="preserve">Source: USDA, NASS, December 31 stocks on a fresh-weight basis.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</si>
  <si>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for 1970-81 and 1992 to present. Other years estimated by ERS. </t>
    </r>
    <r>
      <rPr>
        <vertAlign val="superscript"/>
        <sz val="8"/>
        <rFont val="Arial"/>
        <family val="2"/>
      </rPr>
      <t>3</t>
    </r>
    <r>
      <rPr>
        <sz val="8"/>
        <rFont val="Arial"/>
        <family val="2"/>
      </rPr>
      <t xml:space="preserve">Source: U.S. Department of Commerce, U.S. Census Bureau. All frozen product-weight data have been converted to a fresh-weight basis using a factor of 1.43. Canned exports for 1978-89 are Canadian imports of U.S. spinach as reported by Statistics Canada. The U.S. does not report canned spinach imports. </t>
    </r>
    <r>
      <rPr>
        <vertAlign val="superscript"/>
        <sz val="8"/>
        <rFont val="Arial"/>
        <family val="2"/>
      </rPr>
      <t>4</t>
    </r>
    <r>
      <rPr>
        <sz val="8"/>
        <rFont val="Arial"/>
        <family val="2"/>
      </rPr>
      <t xml:space="preserve">Frozen stocks for December 31 are from USDA, NASS, Cold Storage. Includes canned stocks from the National Canners Association (NFPA) through 1982.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</si>
  <si>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2.463. </t>
    </r>
    <r>
      <rPr>
        <vertAlign val="superscript"/>
        <sz val="8"/>
        <rFont val="Arial"/>
        <family val="2"/>
      </rPr>
      <t>4</t>
    </r>
    <r>
      <rPr>
        <sz val="8"/>
        <rFont val="Arial"/>
        <family val="2"/>
      </rPr>
      <t xml:space="preserve">Computed from data provided by the National Food Processors Association through 1989. Estimated by ERS after 1989. From 2000 forward, December 31 stocks were estimated by ERS as 40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</si>
  <si>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3.7 through 2007. Since 2008, the factor was updated to 3.33. </t>
    </r>
    <r>
      <rPr>
        <vertAlign val="superscript"/>
        <sz val="8"/>
        <rFont val="Arial"/>
        <family val="2"/>
      </rPr>
      <t>4</t>
    </r>
    <r>
      <rPr>
        <sz val="8"/>
        <rFont val="Arial"/>
        <family val="2"/>
      </rPr>
      <t xml:space="preserve">USDA, NASS - December 31 stocks.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</si>
  <si>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canned product-weight data have been converted to a fresh-weight basis using a factor of 2.463. All frozen product-weight data have been converted to a fresh-weight basis using a factor of 3.7 through 2007. After 2007, the factor was updated to 3.33. </t>
    </r>
    <r>
      <rPr>
        <vertAlign val="superscript"/>
        <sz val="8"/>
        <rFont val="Arial"/>
        <family val="2"/>
      </rPr>
      <t>4</t>
    </r>
    <r>
      <rPr>
        <sz val="8"/>
        <rFont val="Arial"/>
        <family val="2"/>
      </rPr>
      <t xml:space="preserve">Canned stocks computed from data provided by the National Food Processors Association through 1989. Estimated by ERS after 1989. From 2000-19, December 31 stocks were estimated by ERS as 40 percent of production. Canned stocks estimate discontinued after 2019. Frozen stocks on December 31 are from USDA, NASS, Cold Storage.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</si>
  <si>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plus the Armed Forces overseas. </t>
    </r>
    <r>
      <rPr>
        <vertAlign val="superscript"/>
        <sz val="8"/>
        <rFont val="Arial"/>
        <family val="2"/>
      </rPr>
      <t>2</t>
    </r>
    <r>
      <rPr>
        <sz val="8"/>
        <rFont val="Arial"/>
        <family val="2"/>
      </rPr>
      <t xml:space="preserve">Source: Converted from American Frozen Food Institute pack data. Includes collards, kale, mustard greens, okra, blackeye peas, pumpkin, rhubarb, summer squash, turnip greens, turnips, and miscellaneous vegetables. After 2004, estimated by ERS based on the relationship of historical production to imports and ending stocks.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1.50. </t>
    </r>
    <r>
      <rPr>
        <vertAlign val="superscript"/>
        <sz val="8"/>
        <rFont val="Arial"/>
        <family val="2"/>
      </rPr>
      <t>4</t>
    </r>
    <r>
      <rPr>
        <sz val="8"/>
        <rFont val="Arial"/>
        <family val="2"/>
      </rPr>
      <t xml:space="preserve">Source: USDA, National Agricultural Statistics Service (NASS). Includes cold storage data for okra, blackeye peas, squash, southern greens, and miscelleneous frozen vegetables. </t>
    </r>
    <r>
      <rPr>
        <vertAlign val="superscript"/>
        <sz val="8"/>
        <rFont val="Arial"/>
        <family val="2"/>
      </rPr>
      <t>5</t>
    </r>
    <r>
      <rPr>
        <sz val="8"/>
        <rFont val="Arial"/>
        <family val="2"/>
      </rPr>
      <t>Computed from unrounded data.</t>
    </r>
  </si>
  <si>
    <t>Other and miscellaneous vegetables for processing: Supply and use</t>
  </si>
  <si>
    <r>
      <t>Beets for canning: Supply and use</t>
    </r>
    <r>
      <rPr>
        <b/>
        <vertAlign val="superscript"/>
        <sz val="8"/>
        <rFont val="Arial"/>
        <family val="2"/>
      </rPr>
      <t xml:space="preserve"> </t>
    </r>
  </si>
  <si>
    <t>Beets for canning: Supply and use</t>
  </si>
  <si>
    <t>Cabbage for sauerkraut: Supply and use</t>
  </si>
  <si>
    <r>
      <t>Cabbage for sauerkraut: Supply and use</t>
    </r>
    <r>
      <rPr>
        <b/>
        <vertAlign val="superscript"/>
        <sz val="8"/>
        <rFont val="Arial"/>
        <family val="2"/>
      </rPr>
      <t>1</t>
    </r>
  </si>
  <si>
    <t>Cauliflower for freezing: Supply and use</t>
  </si>
  <si>
    <t>Cucumbers for pickles: Supply and use</t>
  </si>
  <si>
    <t>Mushrooms for canning: Supply and use</t>
  </si>
  <si>
    <t>Chile peppers, all uses - fresh-weight (wet-basis): Supply and use</t>
  </si>
  <si>
    <t>Broccoli for freezing: Supply and use</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</si>
  <si>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1982-83 and 2016-19 estimated by ERS. </t>
    </r>
    <r>
      <rPr>
        <vertAlign val="superscript"/>
        <sz val="8"/>
        <rFont val="Arial"/>
        <family val="2"/>
      </rPr>
      <t>3</t>
    </r>
    <r>
      <rPr>
        <sz val="8"/>
        <rFont val="Arial"/>
        <family val="2"/>
      </rPr>
      <t xml:space="preserve">Source: U.S. Department of Commerce, U.S. Census Bureau. All product-weight data have been converted to a fresh (farm) weight using a factor of 1.92 (freezing) or 1.22 (canning). </t>
    </r>
    <r>
      <rPr>
        <vertAlign val="superscript"/>
        <sz val="8"/>
        <rFont val="Arial"/>
        <family val="2"/>
      </rPr>
      <t>4</t>
    </r>
    <r>
      <rPr>
        <sz val="8"/>
        <rFont val="Arial"/>
        <family val="2"/>
      </rPr>
      <t>After 2019, frozen stocks only.</t>
    </r>
    <r>
      <rPr>
        <vertAlign val="superscript"/>
        <sz val="8"/>
        <rFont val="Arial"/>
        <family val="2"/>
      </rPr>
      <t xml:space="preserve"> 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</si>
  <si>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&amp; 1992-2001), ERS estimates for 1982-91 and after 2001 based on data from the New York Agricultural Statistics Service. </t>
    </r>
    <r>
      <rPr>
        <vertAlign val="superscript"/>
        <sz val="8"/>
        <rFont val="Arial"/>
        <family val="2"/>
      </rPr>
      <t>3</t>
    </r>
    <r>
      <rPr>
        <sz val="8"/>
        <rFont val="Arial"/>
        <family val="2"/>
      </rPr>
      <t xml:space="preserve">Trade data are not available. </t>
    </r>
    <r>
      <rPr>
        <vertAlign val="superscript"/>
        <sz val="8"/>
        <rFont val="Arial"/>
        <family val="2"/>
      </rPr>
      <t>4</t>
    </r>
    <r>
      <rPr>
        <sz val="8"/>
        <rFont val="Arial"/>
        <family val="2"/>
      </rPr>
      <t xml:space="preserve">Stocks data not available after 1987.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</si>
  <si>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1982-91 and 2016-present are estimated by ERS, based on all green lima beans, as reported by the California County Agricultural Commissioner and the Census of Agriculture data sets. </t>
    </r>
    <r>
      <rPr>
        <vertAlign val="superscript"/>
        <sz val="8"/>
        <rFont val="Arial"/>
        <family val="2"/>
      </rPr>
      <t>3</t>
    </r>
    <r>
      <rPr>
        <sz val="8"/>
        <rFont val="Arial"/>
        <family val="2"/>
      </rPr>
      <t xml:space="preserve">There are no trade codes specific to canned green lima beans. </t>
    </r>
    <r>
      <rPr>
        <vertAlign val="superscript"/>
        <sz val="8"/>
        <rFont val="Arial"/>
        <family val="2"/>
      </rPr>
      <t>4</t>
    </r>
    <r>
      <rPr>
        <sz val="8"/>
        <rFont val="Arial"/>
        <family val="2"/>
      </rPr>
      <t xml:space="preserve">Stocks data are not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</si>
  <si>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1982-91 and 2016-present are estimated by ERS, based on all green lima beans, as reported by the California County Agricultural Commissioner and the Census of Agriculture data sets. </t>
    </r>
    <r>
      <rPr>
        <vertAlign val="superscript"/>
        <sz val="8"/>
        <rFont val="Arial"/>
        <family val="2"/>
      </rPr>
      <t>3</t>
    </r>
    <r>
      <rPr>
        <sz val="8"/>
        <rFont val="Arial"/>
        <family val="2"/>
      </rPr>
      <t xml:space="preserve">Source: U.S. Department of Commerce, U.S. Census Bureau. Represents frozen imports converted to a fresh-weight basis using a factor of 1.05. There are no trade codes specific to canned green lima beans. </t>
    </r>
    <r>
      <rPr>
        <vertAlign val="superscript"/>
        <sz val="8"/>
        <rFont val="Arial"/>
        <family val="2"/>
      </rPr>
      <t>4</t>
    </r>
    <r>
      <rPr>
        <sz val="8"/>
        <rFont val="Arial"/>
        <family val="2"/>
      </rPr>
      <t xml:space="preserve">Frozen stocks only converted to a fresh-weight basis. Canned stocks data are not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</si>
  <si>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canned product-weight data have been converted to a fresh-weight basis using a factor of 0.712 through 2005. After 2005, the factor was updated to 1.25. All frozen data have been converted to a fresh-weight basis using a factor of 1.18 through 2005. Beginning with 2006, the factor was updated to 1.11. </t>
    </r>
    <r>
      <rPr>
        <vertAlign val="superscript"/>
        <sz val="8"/>
        <rFont val="Arial"/>
        <family val="2"/>
      </rPr>
      <t>4</t>
    </r>
    <r>
      <rPr>
        <sz val="8"/>
        <rFont val="Arial"/>
        <family val="2"/>
      </rPr>
      <t xml:space="preserve">Canned stocks calculated based on data provided by the National Food Processors Association through 1989. Estimated by ERS after 1989. From 2000-19, December 31 stocks were estimated as 60 percent of production. Canned stocks estimate discontinued after 2019. Frozen stocks for December 31 are from USDA, NASS, Cold Storage.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</si>
  <si>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2019 to account for States not included in USDA, NASS estimates.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1.553 for whole; 5.432 for paste; 3.247 for sauce; 1.527 for juice; 2.457 for catsup. </t>
    </r>
    <r>
      <rPr>
        <vertAlign val="superscript"/>
        <sz val="8"/>
        <rFont val="Arial"/>
        <family val="2"/>
      </rPr>
      <t>4</t>
    </r>
    <r>
      <rPr>
        <sz val="8"/>
        <rFont val="Arial"/>
        <family val="2"/>
      </rPr>
      <t xml:space="preserve">Stocks are estimated based on a weighted average January 1 stocks to pack. Source: California League of Food Processors. Stocks for 1989-91 were estimated by ERS based on past relationship to production. After 1991, stocks based on estimates published by the California League of Food Processors. December 1 stocks data for 1994 to the present were adjusted to January 1 by removing an estimate of December shipments.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Excludes shipments to U.S. territories from 1978-88.</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</si>
  <si>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t>
    </r>
    <r>
      <rPr>
        <vertAlign val="superscript"/>
        <sz val="8"/>
        <rFont val="Arial"/>
        <family val="2"/>
      </rPr>
      <t>3</t>
    </r>
    <r>
      <rPr>
        <sz val="8"/>
        <rFont val="Arial"/>
        <family val="2"/>
      </rPr>
      <t xml:space="preserve">Source: U.S. Department of Commerce, U.S. Census Bureau. All product-weight data have been converted to a fresh (farm) weight using a factor of 1.82 for freezing. For canning, a factor of 1.33 was utilized through 2005. After 2005, the factor was revised to 1.18. </t>
    </r>
    <r>
      <rPr>
        <vertAlign val="superscript"/>
        <sz val="8"/>
        <rFont val="Arial"/>
        <family val="2"/>
      </rPr>
      <t>4</t>
    </r>
    <r>
      <rPr>
        <sz val="8"/>
        <rFont val="Arial"/>
        <family val="2"/>
      </rPr>
      <t xml:space="preserve">Frozen stocks are from USDA, NASS with end of December stocks converted to fresh-weight basis. Canning stocks were estimated by ERS, based on data from the National Food Processors Association through 1989, when reporting of canned stocks ceased. Thus, stocks after 1989 are solely for frozen carrots.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</si>
  <si>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Estimated by ERS based on data from USDA, National Agricultural Statistics Service (NASS), and the American Frozen Food Institute through 2000. After 2000, shelf-stable processing is set at 34 percent of processing carrot production (the share of the processing carrot packed frozen between 1994-2000). Data for 2016-19 estimated by ERS.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1.33 through 2005. After 2005, the factor was revised to 1.18. </t>
    </r>
    <r>
      <rPr>
        <vertAlign val="superscript"/>
        <sz val="8"/>
        <rFont val="Arial"/>
        <family val="2"/>
      </rPr>
      <t>4</t>
    </r>
    <r>
      <rPr>
        <sz val="8"/>
        <rFont val="Arial"/>
        <family val="2"/>
      </rPr>
      <t xml:space="preserve">Estimated by ERS, based on data from the National Food Processors Association through 1989, when reporting ceased. Canned stocks data are no longer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</si>
  <si>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This is a net import table representing all items not explicitly accounted for in individual commodity S&amp;Us. Data are on a product-weight basis due to lack of conversion factors. With a wide range of commodities represented here, a conversion factor of 1.0 may be a reasonable estimate.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No data are available. </t>
    </r>
    <r>
      <rPr>
        <vertAlign val="superscript"/>
        <sz val="8"/>
        <rFont val="Arial"/>
        <family val="2"/>
      </rPr>
      <t>4</t>
    </r>
    <r>
      <rPr>
        <sz val="8"/>
        <rFont val="Arial"/>
        <family val="2"/>
      </rPr>
      <t xml:space="preserve">Imports includes pulses, capers, pimentos, waterchestnuts, bambooshoots, juices, and other miscellaneous vegetables. </t>
    </r>
    <r>
      <rPr>
        <vertAlign val="superscript"/>
        <sz val="8"/>
        <rFont val="Arial"/>
        <family val="2"/>
      </rPr>
      <t>5</t>
    </r>
    <r>
      <rPr>
        <sz val="8"/>
        <rFont val="Arial"/>
        <family val="2"/>
      </rPr>
      <t xml:space="preserve">Exports include capers, vegetable mixtures, pulses, juices, homogenized vegetables, and other miscellaneous vegetables.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</si>
  <si>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All product-weight data in this table have been converted to a fresh-weight (farm) basis. Per capita calculations use U.S. resident population plus the Armed Forces overseas as of July 1, for everything except mushrooms, which use January 1 of the following year. </t>
    </r>
    <r>
      <rPr>
        <vertAlign val="superscript"/>
        <sz val="8"/>
        <rFont val="Arial"/>
        <family val="2"/>
      </rPr>
      <t>2</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</si>
  <si>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ERS estimates based on published and unpublished State production data and USDA, Agricultural Marketing Service fresh shipments. California data included pimientos through 1999. For 2018-20 estimates from USDA, National Agricultural Statistics Service (NASS). </t>
    </r>
    <r>
      <rPr>
        <vertAlign val="superscript"/>
        <sz val="8"/>
        <rFont val="Arial"/>
        <family val="2"/>
      </rPr>
      <t>3</t>
    </r>
    <r>
      <rPr>
        <sz val="8"/>
        <rFont val="Arial"/>
        <family val="2"/>
      </rPr>
      <t xml:space="preserve">Computed by ERS from data of U.S. Department of Commerce, U.S. Census Bureau, after 1988. Imports for 1980-88 were estimated by ERS. Imports include fresh, canned (conversion factor=2.41), and dehydrated products (factor=8.0) on a fresh-weight basis. Imports exclude pimientos and paprika powder. Exports consist of dehydrated converted to a fresh-weight basis, plus 10 percent of the fresh pepper/pimiento export category since chile exports are combined with bell peppers by U.S. Census. </t>
    </r>
    <r>
      <rPr>
        <vertAlign val="superscript"/>
        <sz val="8"/>
        <rFont val="Arial"/>
        <family val="2"/>
      </rPr>
      <t>4</t>
    </r>
    <r>
      <rPr>
        <sz val="8"/>
        <rFont val="Arial"/>
        <family val="2"/>
      </rPr>
      <t>Computed from unrounded data.</t>
    </r>
    <r>
      <rPr>
        <vertAlign val="superscript"/>
        <sz val="8"/>
        <rFont val="Arial"/>
        <family val="2"/>
      </rPr>
      <t xml:space="preserve"> 5</t>
    </r>
    <r>
      <rPr>
        <sz val="8"/>
        <rFont val="Arial"/>
        <family val="2"/>
      </rPr>
      <t>Converted from dry-weight to a fresh-weight equivalent using a factor of 5.0 through 1988 and 8.0 thereafter.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</si>
</sst>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6" x14ac:knownFonts="1">
    <font>
      <sz val="11"/>
      <color theme="1"/>
      <name val="Calibri"/>
      <family val="2"/>
      <scheme val="minor"/>
    </font>
    <font>
      <b/>
      <sz val="8"/>
      <name val="Arial"/>
      <family val="2"/>
    </font>
    <font>
      <b/>
      <vertAlign val="superscript"/>
      <sz val="8"/>
      <name val="Arial"/>
      <family val="2"/>
    </font>
    <font>
      <b/>
      <sz val="8"/>
      <color theme="1"/>
      <name val="Arial"/>
      <family val="2"/>
    </font>
    <font>
      <b/>
      <vertAlign val="superscript"/>
      <sz val="8"/>
      <color theme="1"/>
      <name val="Arial"/>
      <family val="2"/>
    </font>
    <font>
      <sz val="8"/>
      <name val="Arial"/>
      <family val="2"/>
    </font>
    <font>
      <vertAlign val="superscript"/>
      <sz val="8"/>
      <name val="Arial"/>
      <family val="2"/>
    </font>
    <font>
      <i/>
      <sz val="8"/>
      <name val="Arial"/>
      <family val="2"/>
    </font>
    <font>
      <sz val="10"/>
      <name val="Arial"/>
      <family val="2"/>
    </font>
    <font>
      <sz val="7"/>
      <name val="Arial"/>
      <family val="2"/>
    </font>
    <font>
      <b/>
      <sz val="10"/>
      <name val="Arial"/>
      <family val="2"/>
    </font>
    <font>
      <sz val="8"/>
      <color theme="1"/>
      <name val="Arial"/>
      <family val="2"/>
    </font>
    <font>
      <sz val="8"/>
      <color indexed="8"/>
      <name val="Arial"/>
      <family val="2"/>
    </font>
    <font>
      <vertAlign val="superscript"/>
      <sz val="8"/>
      <color indexed="8"/>
      <name val="Arial"/>
      <family val="2"/>
    </font>
    <font>
      <u/>
      <sz val="11"/>
      <color theme="10"/>
      <name val="Calibri"/>
      <family val="2"/>
      <scheme val="minor"/>
    </font>
    <font>
      <u/>
      <sz val="10"/>
      <color theme="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98">
    <border>
      <left/>
      <right/>
      <top/>
      <bottom/>
      <diagonal/>
    </border>
    <border>
      <left/>
      <right/>
      <top/>
      <bottom style="double">
        <color indexed="64"/>
      </bottom>
      <diagonal/>
    </border>
    <border>
      <left/>
      <right style="thin">
        <color auto="1"/>
      </right>
      <top style="double">
        <color indexed="64"/>
      </top>
      <bottom/>
      <diagonal/>
    </border>
    <border>
      <left style="thin">
        <color auto="1"/>
      </left>
      <right style="thin">
        <color auto="1"/>
      </right>
      <top style="double">
        <color indexed="64"/>
      </top>
      <bottom/>
      <diagonal/>
    </border>
    <border>
      <left style="thin">
        <color auto="1"/>
      </left>
      <right/>
      <top style="double">
        <color indexed="64"/>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thin">
        <color auto="1"/>
      </left>
      <right/>
      <top style="double">
        <color indexed="64"/>
      </top>
      <bottom style="thin">
        <color auto="1"/>
      </bottom>
      <diagonal/>
    </border>
    <border>
      <left/>
      <right/>
      <top style="double">
        <color indexed="64"/>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tint="-0.499984740745262"/>
      </left>
      <right style="thin">
        <color theme="0" tint="-0.499984740745262"/>
      </right>
      <top/>
      <bottom style="double">
        <color indexed="64"/>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double">
        <color indexed="64"/>
      </bottom>
      <diagonal/>
    </border>
    <border>
      <left/>
      <right/>
      <top style="thin">
        <color indexed="55"/>
      </top>
      <bottom style="double">
        <color indexed="64"/>
      </bottom>
      <diagonal/>
    </border>
    <border>
      <left style="thin">
        <color theme="0" tint="-0.499984740745262"/>
      </left>
      <right style="thin">
        <color theme="0" tint="-0.499984740745262"/>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diagonal/>
    </border>
    <border>
      <left/>
      <right/>
      <top style="thin">
        <color indexed="55"/>
      </top>
      <bottom style="double">
        <color indexed="64"/>
      </bottom>
      <diagonal/>
    </border>
    <border>
      <left style="thin">
        <color indexed="55"/>
      </left>
      <right style="thin">
        <color indexed="55"/>
      </right>
      <top style="thin">
        <color indexed="55"/>
      </top>
      <bottom style="double">
        <color indexed="64"/>
      </bottom>
      <diagonal/>
    </border>
    <border>
      <left/>
      <right/>
      <top style="thin">
        <color indexed="55"/>
      </top>
      <bottom style="thin">
        <color indexed="55"/>
      </bottom>
      <diagonal/>
    </border>
    <border>
      <left style="thin">
        <color indexed="55"/>
      </left>
      <right style="thin">
        <color indexed="55"/>
      </right>
      <top/>
      <bottom style="double">
        <color indexed="64"/>
      </bottom>
      <diagonal/>
    </border>
    <border>
      <left style="thin">
        <color theme="0" tint="-0.499984740745262"/>
      </left>
      <right style="thin">
        <color indexed="55"/>
      </right>
      <top style="thin">
        <color indexed="55"/>
      </top>
      <bottom style="thin">
        <color theme="0" tint="-0.499984740745262"/>
      </bottom>
      <diagonal/>
    </border>
    <border>
      <left style="thin">
        <color indexed="55"/>
      </left>
      <right style="thin">
        <color indexed="55"/>
      </right>
      <top style="thin">
        <color indexed="55"/>
      </top>
      <bottom style="thin">
        <color theme="0" tint="-0.499984740745262"/>
      </bottom>
      <diagonal/>
    </border>
    <border>
      <left style="thin">
        <color theme="0" tint="-0.499984740745262"/>
      </left>
      <right style="thin">
        <color indexed="55"/>
      </right>
      <top style="thin">
        <color theme="0" tint="-0.499984740745262"/>
      </top>
      <bottom style="double">
        <color indexed="64"/>
      </bottom>
      <diagonal/>
    </border>
    <border>
      <left style="thin">
        <color indexed="55"/>
      </left>
      <right style="thin">
        <color indexed="55"/>
      </right>
      <top style="thin">
        <color theme="0" tint="-0.499984740745262"/>
      </top>
      <bottom style="double">
        <color indexed="64"/>
      </bottom>
      <diagonal/>
    </border>
    <border>
      <left/>
      <right/>
      <top style="double">
        <color indexed="64"/>
      </top>
      <bottom/>
      <diagonal/>
    </border>
    <border>
      <left style="thin">
        <color indexed="64"/>
      </left>
      <right/>
      <top style="thin">
        <color indexed="64"/>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55"/>
      </left>
      <right style="thin">
        <color indexed="55"/>
      </right>
      <top/>
      <bottom/>
      <diagonal/>
    </border>
    <border>
      <left style="thin">
        <color theme="0" tint="-0.499984740745262"/>
      </left>
      <right style="thin">
        <color indexed="55"/>
      </right>
      <top style="thin">
        <color theme="0" tint="-0.499984740745262"/>
      </top>
      <bottom style="thin">
        <color theme="0" tint="-0.499984740745262"/>
      </bottom>
      <diagonal/>
    </border>
    <border>
      <left style="thin">
        <color theme="0" tint="-0.499984740745262"/>
      </left>
      <right style="thin">
        <color indexed="55"/>
      </right>
      <top/>
      <bottom style="double">
        <color indexed="64"/>
      </bottom>
      <diagonal/>
    </border>
    <border>
      <left style="thin">
        <color indexed="55"/>
      </left>
      <right style="thin">
        <color indexed="55"/>
      </right>
      <top style="thin">
        <color theme="0" tint="-0.499984740745262"/>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top style="double">
        <color indexed="64"/>
      </top>
      <bottom style="thin">
        <color theme="0" tint="-0.499984740745262"/>
      </bottom>
      <diagonal/>
    </border>
    <border>
      <left/>
      <right/>
      <top style="double">
        <color indexed="64"/>
      </top>
      <bottom style="thin">
        <color theme="0" tint="-0.499984740745262"/>
      </bottom>
      <diagonal/>
    </border>
    <border>
      <left/>
      <right style="thin">
        <color theme="0" tint="-0.499984740745262"/>
      </right>
      <top style="double">
        <color indexed="64"/>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indexed="55"/>
      </left>
      <right/>
      <top/>
      <bottom style="thin">
        <color indexed="55"/>
      </bottom>
      <diagonal/>
    </border>
    <border>
      <left/>
      <right/>
      <top/>
      <bottom style="thin">
        <color indexed="55"/>
      </bottom>
      <diagonal/>
    </border>
    <border>
      <left style="thin">
        <color indexed="55"/>
      </left>
      <right/>
      <top style="thin">
        <color indexed="55"/>
      </top>
      <bottom style="thin">
        <color indexed="55"/>
      </bottom>
      <diagonal/>
    </border>
    <border>
      <left style="thin">
        <color theme="0" tint="-0.499984740745262"/>
      </left>
      <right style="thin">
        <color theme="0" tint="-0.499984740745262"/>
      </right>
      <top/>
      <bottom style="thin">
        <color theme="0" tint="-0.499984740745262"/>
      </bottom>
      <diagonal/>
    </border>
    <border>
      <left style="thin">
        <color indexed="55"/>
      </left>
      <right/>
      <top style="thin">
        <color indexed="55"/>
      </top>
      <bottom/>
      <diagonal/>
    </border>
    <border>
      <left/>
      <right/>
      <top style="thin">
        <color indexed="55"/>
      </top>
      <bottom/>
      <diagonal/>
    </border>
    <border>
      <left style="thin">
        <color indexed="55"/>
      </left>
      <right/>
      <top style="double">
        <color indexed="64"/>
      </top>
      <bottom style="thin">
        <color indexed="55"/>
      </bottom>
      <diagonal/>
    </border>
    <border>
      <left/>
      <right/>
      <top style="double">
        <color indexed="64"/>
      </top>
      <bottom style="thin">
        <color indexed="55"/>
      </bottom>
      <diagonal/>
    </border>
    <border>
      <left style="thin">
        <color auto="1"/>
      </left>
      <right/>
      <top style="thin">
        <color auto="1"/>
      </top>
      <bottom/>
      <diagonal/>
    </border>
    <border>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64"/>
      </left>
      <right/>
      <top style="thin">
        <color indexed="64"/>
      </top>
      <bottom/>
      <diagonal/>
    </border>
    <border>
      <left style="thin">
        <color indexed="55"/>
      </left>
      <right/>
      <top/>
      <bottom/>
      <diagonal/>
    </border>
    <border>
      <left/>
      <right/>
      <top style="thin">
        <color indexed="64"/>
      </top>
      <bottom style="thin">
        <color theme="0" tint="-0.499984740745262"/>
      </bottom>
      <diagonal/>
    </border>
    <border>
      <left/>
      <right style="thin">
        <color theme="0" tint="-0.499984740745262"/>
      </right>
      <top style="thin">
        <color indexed="64"/>
      </top>
      <bottom style="thin">
        <color theme="0" tint="-0.499984740745262"/>
      </bottom>
      <diagonal/>
    </border>
    <border>
      <left style="thin">
        <color theme="0" tint="-0.499984740745262"/>
      </left>
      <right/>
      <top style="thin">
        <color auto="1"/>
      </top>
      <bottom style="thin">
        <color theme="0" tint="-0.499984740745262"/>
      </bottom>
      <diagonal/>
    </border>
    <border>
      <left/>
      <right style="thin">
        <color indexed="55"/>
      </right>
      <top style="thin">
        <color indexed="55"/>
      </top>
      <bottom style="thin">
        <color indexed="55"/>
      </bottom>
      <diagonal/>
    </border>
    <border>
      <left/>
      <right style="thin">
        <color indexed="55"/>
      </right>
      <top style="double">
        <color indexed="64"/>
      </top>
      <bottom style="thin">
        <color indexed="55"/>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right style="thin">
        <color indexed="55"/>
      </right>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theme="0" tint="-0.499984740745262"/>
      </left>
      <right style="thin">
        <color theme="0" tint="-0.499984740745262"/>
      </right>
      <top style="double">
        <color indexed="64"/>
      </top>
      <bottom style="thin">
        <color theme="0" tint="-0.499984740745262"/>
      </bottom>
      <diagonal/>
    </border>
  </borders>
  <cellStyleXfs count="9">
    <xf numFmtId="0" fontId="0" fillId="0" borderId="0"/>
    <xf numFmtId="0" fontId="5" fillId="0" borderId="0" applyNumberFormat="0" applyFill="0" applyBorder="0" applyAlignment="0" applyProtection="0"/>
    <xf numFmtId="0" fontId="8" fillId="0" borderId="0"/>
    <xf numFmtId="0" fontId="8" fillId="0" borderId="0"/>
    <xf numFmtId="0" fontId="8" fillId="0" borderId="0"/>
    <xf numFmtId="0" fontId="5" fillId="0" borderId="0" applyNumberFormat="0" applyFill="0" applyBorder="0" applyAlignment="0" applyProtection="0"/>
    <xf numFmtId="0" fontId="8" fillId="0" borderId="0"/>
    <xf numFmtId="0" fontId="14" fillId="0" borderId="0" applyNumberFormat="0" applyFill="0" applyBorder="0" applyAlignment="0" applyProtection="0"/>
    <xf numFmtId="0" fontId="5" fillId="0" borderId="0" applyNumberFormat="0" applyFill="0" applyBorder="0" applyAlignment="0" applyProtection="0"/>
  </cellStyleXfs>
  <cellXfs count="454">
    <xf numFmtId="0" fontId="0" fillId="0" borderId="0" xfId="0"/>
    <xf numFmtId="0" fontId="5" fillId="0" borderId="11" xfId="0" applyFont="1" applyBorder="1"/>
    <xf numFmtId="0" fontId="7" fillId="0" borderId="11" xfId="0" applyFont="1" applyBorder="1"/>
    <xf numFmtId="0" fontId="5" fillId="0" borderId="12" xfId="0" applyFont="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3" borderId="12" xfId="0" applyFont="1" applyFill="1" applyBorder="1" applyAlignment="1">
      <alignment horizontal="center"/>
    </xf>
    <xf numFmtId="0" fontId="5" fillId="0" borderId="20" xfId="0" applyFont="1" applyBorder="1" applyAlignment="1">
      <alignment horizontal="center" vertical="center"/>
    </xf>
    <xf numFmtId="0" fontId="5" fillId="0" borderId="20" xfId="0" applyFont="1" applyBorder="1" applyAlignment="1">
      <alignment horizontal="center" vertical="center"/>
    </xf>
    <xf numFmtId="0" fontId="5" fillId="3" borderId="13" xfId="0" applyFont="1" applyFill="1" applyBorder="1" applyAlignment="1">
      <alignment horizontal="center"/>
    </xf>
    <xf numFmtId="164" fontId="5" fillId="3" borderId="23" xfId="0" applyNumberFormat="1" applyFont="1" applyFill="1" applyBorder="1" applyAlignment="1">
      <alignment horizontal="right"/>
    </xf>
    <xf numFmtId="0" fontId="5" fillId="0" borderId="12" xfId="0" applyFont="1" applyBorder="1" applyAlignment="1">
      <alignment horizontal="center" vertical="distributed"/>
    </xf>
    <xf numFmtId="0" fontId="5" fillId="2" borderId="12" xfId="0" applyFont="1" applyFill="1" applyBorder="1" applyAlignment="1">
      <alignment horizontal="center" vertical="distributed"/>
    </xf>
    <xf numFmtId="0" fontId="5" fillId="2" borderId="13" xfId="0" applyFont="1" applyFill="1" applyBorder="1" applyAlignment="1">
      <alignment horizontal="center" vertical="distributed"/>
    </xf>
    <xf numFmtId="0" fontId="5" fillId="3" borderId="12" xfId="0" applyFont="1" applyFill="1" applyBorder="1" applyAlignment="1">
      <alignment horizontal="center" vertical="distributed"/>
    </xf>
    <xf numFmtId="0" fontId="5" fillId="3" borderId="13" xfId="0" applyFont="1" applyFill="1" applyBorder="1" applyAlignment="1">
      <alignment horizontal="center" vertical="distributed"/>
    </xf>
    <xf numFmtId="0" fontId="5" fillId="3" borderId="21" xfId="0" applyFont="1" applyFill="1" applyBorder="1" applyAlignment="1">
      <alignment horizontal="center" vertical="distributed"/>
    </xf>
    <xf numFmtId="164" fontId="5" fillId="0" borderId="12" xfId="0" applyNumberFormat="1" applyFont="1" applyBorder="1" applyAlignment="1"/>
    <xf numFmtId="164" fontId="5" fillId="2" borderId="12" xfId="0" applyNumberFormat="1" applyFont="1" applyFill="1" applyBorder="1" applyAlignment="1"/>
    <xf numFmtId="0" fontId="5" fillId="0" borderId="12" xfId="0" applyFont="1" applyBorder="1" applyAlignment="1">
      <alignment horizontal="center" vertical="center"/>
    </xf>
    <xf numFmtId="0" fontId="5" fillId="0" borderId="24" xfId="1" applyNumberFormat="1" applyFill="1" applyBorder="1" applyAlignment="1">
      <alignment horizontal="center"/>
    </xf>
    <xf numFmtId="0" fontId="5" fillId="2" borderId="24" xfId="1" applyNumberFormat="1" applyFill="1" applyBorder="1" applyAlignment="1">
      <alignment horizontal="center"/>
    </xf>
    <xf numFmtId="0" fontId="5" fillId="2" borderId="25" xfId="1" applyNumberFormat="1" applyFill="1" applyBorder="1" applyAlignment="1">
      <alignment horizontal="center"/>
    </xf>
    <xf numFmtId="0" fontId="5" fillId="3" borderId="24" xfId="1" applyNumberFormat="1" applyFill="1" applyBorder="1" applyAlignment="1">
      <alignment horizontal="center"/>
    </xf>
    <xf numFmtId="0" fontId="5" fillId="3" borderId="25" xfId="1" applyNumberFormat="1" applyFill="1" applyBorder="1" applyAlignment="1">
      <alignment horizontal="center"/>
    </xf>
    <xf numFmtId="0" fontId="5" fillId="3" borderId="26" xfId="1" applyNumberFormat="1" applyFill="1" applyBorder="1" applyAlignment="1">
      <alignment horizontal="center"/>
    </xf>
    <xf numFmtId="166" fontId="5" fillId="0" borderId="24" xfId="1" applyNumberFormat="1" applyFill="1" applyBorder="1" applyProtection="1"/>
    <xf numFmtId="166" fontId="5" fillId="0" borderId="24" xfId="1" applyNumberFormat="1" applyFill="1" applyBorder="1" applyAlignment="1" applyProtection="1">
      <alignment horizontal="right"/>
    </xf>
    <xf numFmtId="166" fontId="5" fillId="0" borderId="24" xfId="1" applyNumberFormat="1" applyFill="1" applyBorder="1"/>
    <xf numFmtId="166" fontId="5" fillId="2" borderId="24" xfId="1" applyNumberFormat="1" applyFill="1" applyBorder="1" applyProtection="1"/>
    <xf numFmtId="166" fontId="5" fillId="2" borderId="24" xfId="1" applyNumberFormat="1" applyFill="1" applyBorder="1" applyAlignment="1" applyProtection="1">
      <alignment horizontal="right"/>
    </xf>
    <xf numFmtId="166" fontId="5" fillId="2" borderId="24" xfId="1" applyNumberFormat="1" applyFill="1" applyBorder="1"/>
    <xf numFmtId="166" fontId="5" fillId="0" borderId="24" xfId="1" quotePrefix="1" applyNumberFormat="1" applyFill="1" applyBorder="1" applyAlignment="1" applyProtection="1">
      <alignment horizontal="right"/>
    </xf>
    <xf numFmtId="166" fontId="5" fillId="2" borderId="24" xfId="1" quotePrefix="1" applyNumberFormat="1" applyFill="1" applyBorder="1" applyAlignment="1" applyProtection="1">
      <alignment horizontal="right"/>
    </xf>
    <xf numFmtId="166" fontId="5" fillId="2" borderId="24" xfId="1" applyNumberFormat="1" applyFill="1" applyBorder="1" applyProtection="1">
      <protection locked="0"/>
    </xf>
    <xf numFmtId="166" fontId="5" fillId="2" borderId="25" xfId="1" applyNumberFormat="1" applyFill="1" applyBorder="1" applyProtection="1"/>
    <xf numFmtId="166" fontId="5" fillId="2" borderId="25" xfId="1" applyNumberFormat="1" applyFill="1" applyBorder="1"/>
    <xf numFmtId="166" fontId="5" fillId="3" borderId="24" xfId="1" applyNumberFormat="1" applyFill="1" applyBorder="1" applyProtection="1"/>
    <xf numFmtId="166" fontId="5" fillId="3" borderId="24" xfId="1" applyNumberFormat="1" applyFill="1" applyBorder="1"/>
    <xf numFmtId="166" fontId="5" fillId="3" borderId="25" xfId="1" applyNumberFormat="1" applyFill="1" applyBorder="1" applyProtection="1"/>
    <xf numFmtId="166" fontId="5" fillId="3" borderId="25" xfId="1" applyNumberFormat="1" applyFill="1" applyBorder="1"/>
    <xf numFmtId="166" fontId="5" fillId="3" borderId="27" xfId="1" applyNumberFormat="1" applyFill="1" applyBorder="1" applyProtection="1"/>
    <xf numFmtId="166" fontId="5" fillId="3" borderId="26" xfId="1" applyNumberFormat="1" applyFill="1" applyBorder="1" applyProtection="1"/>
    <xf numFmtId="166" fontId="5" fillId="3" borderId="27" xfId="1" applyNumberFormat="1" applyFill="1" applyBorder="1"/>
    <xf numFmtId="166" fontId="5" fillId="3" borderId="26" xfId="1" applyNumberFormat="1" applyFill="1" applyBorder="1"/>
    <xf numFmtId="165" fontId="5" fillId="0" borderId="12" xfId="0" applyNumberFormat="1" applyFont="1" applyBorder="1" applyAlignment="1">
      <alignment horizontal="center"/>
    </xf>
    <xf numFmtId="164" fontId="5" fillId="0" borderId="12" xfId="0" applyNumberFormat="1" applyFont="1" applyBorder="1" applyAlignment="1">
      <alignment vertical="center"/>
    </xf>
    <xf numFmtId="164" fontId="5" fillId="2" borderId="12" xfId="0" applyNumberFormat="1" applyFont="1" applyFill="1" applyBorder="1" applyAlignment="1">
      <alignment vertical="center"/>
    </xf>
    <xf numFmtId="164" fontId="5" fillId="2" borderId="13" xfId="0" applyNumberFormat="1" applyFont="1" applyFill="1" applyBorder="1" applyAlignment="1">
      <alignment vertical="center"/>
    </xf>
    <xf numFmtId="164" fontId="5" fillId="3" borderId="12" xfId="0" applyNumberFormat="1" applyFont="1" applyFill="1" applyBorder="1" applyAlignment="1">
      <alignment vertical="center"/>
    </xf>
    <xf numFmtId="164" fontId="5" fillId="3" borderId="13" xfId="0" applyNumberFormat="1" applyFont="1" applyFill="1" applyBorder="1" applyAlignment="1">
      <alignment vertical="center"/>
    </xf>
    <xf numFmtId="164" fontId="5" fillId="3" borderId="23" xfId="0" applyNumberFormat="1" applyFont="1" applyFill="1" applyBorder="1" applyAlignment="1">
      <alignment horizontal="right" vertical="center"/>
    </xf>
    <xf numFmtId="165" fontId="5" fillId="3" borderId="21" xfId="0" applyNumberFormat="1" applyFont="1" applyFill="1" applyBorder="1" applyAlignment="1">
      <alignment horizontal="center" vertical="distributed"/>
    </xf>
    <xf numFmtId="166" fontId="5" fillId="0" borderId="24" xfId="1" applyNumberFormat="1" applyFill="1" applyBorder="1" applyAlignment="1" applyProtection="1">
      <alignment vertical="distributed"/>
    </xf>
    <xf numFmtId="4" fontId="5" fillId="0" borderId="24" xfId="1" applyNumberFormat="1" applyFill="1" applyBorder="1" applyAlignment="1" applyProtection="1">
      <alignment vertical="center"/>
    </xf>
    <xf numFmtId="4" fontId="5" fillId="0" borderId="24" xfId="1" applyNumberFormat="1" applyFill="1" applyBorder="1" applyAlignment="1" applyProtection="1">
      <alignment vertical="distributed"/>
    </xf>
    <xf numFmtId="164" fontId="5" fillId="3" borderId="21" xfId="0" applyNumberFormat="1" applyFont="1" applyFill="1" applyBorder="1" applyAlignment="1">
      <alignment horizontal="right" vertical="distributed"/>
    </xf>
    <xf numFmtId="0" fontId="5" fillId="3" borderId="28" xfId="0" applyFont="1" applyFill="1" applyBorder="1" applyAlignment="1">
      <alignment horizontal="center"/>
    </xf>
    <xf numFmtId="165" fontId="5" fillId="3" borderId="28" xfId="0" applyNumberFormat="1" applyFont="1" applyFill="1" applyBorder="1" applyAlignment="1">
      <alignment horizontal="center" vertical="distributed"/>
    </xf>
    <xf numFmtId="0" fontId="5" fillId="3" borderId="23" xfId="0" applyFont="1" applyFill="1" applyBorder="1" applyAlignment="1">
      <alignment horizontal="center"/>
    </xf>
    <xf numFmtId="165" fontId="5" fillId="3" borderId="23" xfId="0" applyNumberFormat="1" applyFont="1" applyFill="1" applyBorder="1" applyAlignment="1">
      <alignment horizontal="center" vertical="distributed"/>
    </xf>
    <xf numFmtId="164" fontId="5" fillId="3" borderId="23" xfId="0" applyNumberFormat="1" applyFont="1" applyFill="1" applyBorder="1" applyAlignment="1">
      <alignment horizontal="right" vertical="distributed"/>
    </xf>
    <xf numFmtId="2" fontId="5" fillId="3" borderId="21" xfId="0" applyNumberFormat="1" applyFont="1" applyFill="1" applyBorder="1" applyAlignment="1">
      <alignment horizontal="right" vertical="distributed"/>
    </xf>
    <xf numFmtId="3" fontId="5" fillId="0" borderId="10" xfId="1" applyNumberFormat="1" applyFill="1" applyBorder="1" applyAlignment="1">
      <alignment horizontal="centerContinuous"/>
    </xf>
    <xf numFmtId="3" fontId="5" fillId="0" borderId="29" xfId="1" applyNumberFormat="1" applyFill="1" applyBorder="1" applyAlignment="1">
      <alignment horizontal="centerContinuous"/>
    </xf>
    <xf numFmtId="0" fontId="5" fillId="0" borderId="0" xfId="1" applyNumberFormat="1" applyFill="1" applyAlignment="1">
      <alignment horizontal="center"/>
    </xf>
    <xf numFmtId="165" fontId="7" fillId="0" borderId="32" xfId="1" quotePrefix="1" applyNumberFormat="1" applyFont="1" applyFill="1" applyBorder="1" applyAlignment="1">
      <alignment horizontal="center" vertical="center"/>
    </xf>
    <xf numFmtId="164" fontId="5" fillId="0" borderId="12" xfId="0" applyNumberFormat="1" applyFont="1" applyBorder="1" applyAlignment="1">
      <alignment horizontal="right"/>
    </xf>
    <xf numFmtId="165" fontId="5" fillId="3" borderId="28" xfId="0" applyNumberFormat="1" applyFont="1" applyFill="1" applyBorder="1" applyAlignment="1">
      <alignment horizontal="center"/>
    </xf>
    <xf numFmtId="165" fontId="5" fillId="3" borderId="23" xfId="0" applyNumberFormat="1" applyFont="1" applyFill="1" applyBorder="1" applyAlignment="1">
      <alignment horizontal="center"/>
    </xf>
    <xf numFmtId="165" fontId="5" fillId="0" borderId="12" xfId="0" applyNumberFormat="1" applyFont="1" applyBorder="1" applyAlignment="1">
      <alignment horizontal="center" vertical="distributed"/>
    </xf>
    <xf numFmtId="0" fontId="5" fillId="3" borderId="28" xfId="0" applyFont="1" applyFill="1" applyBorder="1" applyAlignment="1">
      <alignment horizontal="center" vertical="distributed"/>
    </xf>
    <xf numFmtId="0" fontId="5" fillId="3" borderId="23" xfId="0" applyFont="1" applyFill="1" applyBorder="1" applyAlignment="1">
      <alignment horizontal="center" vertical="distributed"/>
    </xf>
    <xf numFmtId="0" fontId="7" fillId="0" borderId="11" xfId="0" applyFont="1" applyBorder="1" applyAlignment="1">
      <alignment horizontal="center"/>
    </xf>
    <xf numFmtId="2" fontId="5" fillId="0" borderId="12" xfId="0" applyNumberFormat="1" applyFont="1" applyBorder="1" applyAlignment="1">
      <alignment horizontal="right"/>
    </xf>
    <xf numFmtId="164" fontId="5" fillId="2" borderId="12" xfId="0" applyNumberFormat="1" applyFont="1" applyFill="1" applyBorder="1" applyAlignment="1">
      <alignment horizontal="right"/>
    </xf>
    <xf numFmtId="164" fontId="5" fillId="2" borderId="13" xfId="0" applyNumberFormat="1" applyFont="1" applyFill="1" applyBorder="1" applyAlignment="1">
      <alignment horizontal="right"/>
    </xf>
    <xf numFmtId="164" fontId="5" fillId="3" borderId="12" xfId="0" applyNumberFormat="1" applyFont="1" applyFill="1" applyBorder="1" applyAlignment="1">
      <alignment horizontal="right"/>
    </xf>
    <xf numFmtId="164" fontId="5" fillId="3" borderId="13" xfId="0" applyNumberFormat="1" applyFont="1" applyFill="1" applyBorder="1" applyAlignment="1">
      <alignment horizontal="right"/>
    </xf>
    <xf numFmtId="165" fontId="5" fillId="2" borderId="12" xfId="0" applyNumberFormat="1" applyFont="1" applyFill="1" applyBorder="1" applyAlignment="1">
      <alignment horizontal="center"/>
    </xf>
    <xf numFmtId="165" fontId="5" fillId="2" borderId="13" xfId="0" applyNumberFormat="1" applyFont="1" applyFill="1" applyBorder="1" applyAlignment="1">
      <alignment horizontal="center"/>
    </xf>
    <xf numFmtId="165" fontId="5" fillId="3" borderId="12" xfId="0" applyNumberFormat="1" applyFont="1" applyFill="1" applyBorder="1" applyAlignment="1">
      <alignment horizontal="center"/>
    </xf>
    <xf numFmtId="165" fontId="5" fillId="3" borderId="13" xfId="0" applyNumberFormat="1" applyFont="1" applyFill="1" applyBorder="1" applyAlignment="1">
      <alignment horizontal="center"/>
    </xf>
    <xf numFmtId="2" fontId="5" fillId="3" borderId="23" xfId="0" applyNumberFormat="1" applyFont="1" applyFill="1" applyBorder="1" applyAlignment="1">
      <alignment horizontal="right"/>
    </xf>
    <xf numFmtId="2" fontId="5" fillId="2" borderId="12" xfId="0" applyNumberFormat="1" applyFont="1" applyFill="1" applyBorder="1" applyAlignment="1">
      <alignment horizontal="right"/>
    </xf>
    <xf numFmtId="166" fontId="5" fillId="0" borderId="33" xfId="1" applyNumberFormat="1" applyFill="1" applyBorder="1" applyProtection="1"/>
    <xf numFmtId="166" fontId="5" fillId="0" borderId="33" xfId="1" quotePrefix="1" applyNumberFormat="1" applyFill="1" applyBorder="1" applyAlignment="1" applyProtection="1">
      <alignment horizontal="right"/>
    </xf>
    <xf numFmtId="166" fontId="5" fillId="0" borderId="33" xfId="1" applyNumberFormat="1" applyFill="1" applyBorder="1"/>
    <xf numFmtId="166" fontId="5" fillId="0" borderId="33" xfId="1" applyNumberFormat="1" applyFill="1" applyBorder="1" applyAlignment="1" applyProtection="1">
      <alignment horizontal="right"/>
    </xf>
    <xf numFmtId="166" fontId="5" fillId="2" borderId="33" xfId="1" applyNumberFormat="1" applyFill="1" applyBorder="1" applyProtection="1"/>
    <xf numFmtId="166" fontId="5" fillId="2" borderId="33" xfId="1" quotePrefix="1" applyNumberFormat="1" applyFill="1" applyBorder="1" applyAlignment="1" applyProtection="1">
      <alignment horizontal="right"/>
    </xf>
    <xf numFmtId="166" fontId="5" fillId="2" borderId="33" xfId="1" applyNumberFormat="1" applyFill="1" applyBorder="1"/>
    <xf numFmtId="166" fontId="5" fillId="2" borderId="33" xfId="1" applyNumberFormat="1" applyFill="1" applyBorder="1" applyAlignment="1" applyProtection="1">
      <alignment horizontal="right"/>
    </xf>
    <xf numFmtId="166" fontId="5" fillId="2" borderId="33" xfId="1" applyNumberFormat="1" applyFill="1" applyBorder="1" applyProtection="1">
      <protection locked="0"/>
    </xf>
    <xf numFmtId="166" fontId="5" fillId="2" borderId="34" xfId="1" applyNumberFormat="1" applyFill="1" applyBorder="1" applyProtection="1"/>
    <xf numFmtId="166" fontId="5" fillId="2" borderId="34" xfId="1" applyNumberFormat="1" applyFill="1" applyBorder="1"/>
    <xf numFmtId="166" fontId="5" fillId="2" borderId="34" xfId="1" applyNumberFormat="1" applyFill="1" applyBorder="1" applyAlignment="1" applyProtection="1">
      <alignment horizontal="right"/>
    </xf>
    <xf numFmtId="166" fontId="5" fillId="3" borderId="33" xfId="1" applyNumberFormat="1" applyFill="1" applyBorder="1" applyProtection="1"/>
    <xf numFmtId="166" fontId="5" fillId="3" borderId="33" xfId="1" applyNumberFormat="1" applyFill="1" applyBorder="1"/>
    <xf numFmtId="166" fontId="5" fillId="3" borderId="33" xfId="1" applyNumberFormat="1" applyFill="1" applyBorder="1" applyAlignment="1" applyProtection="1">
      <alignment horizontal="right"/>
    </xf>
    <xf numFmtId="166" fontId="5" fillId="3" borderId="34" xfId="1" applyNumberFormat="1" applyFill="1" applyBorder="1" applyProtection="1"/>
    <xf numFmtId="166" fontId="5" fillId="3" borderId="34" xfId="1" applyNumberFormat="1" applyFill="1" applyBorder="1"/>
    <xf numFmtId="166" fontId="5" fillId="3" borderId="34" xfId="1" applyNumberFormat="1" applyFill="1" applyBorder="1" applyAlignment="1" applyProtection="1">
      <alignment horizontal="right"/>
    </xf>
    <xf numFmtId="166" fontId="5" fillId="3" borderId="35" xfId="1" applyNumberFormat="1" applyFill="1" applyBorder="1" applyProtection="1"/>
    <xf numFmtId="166" fontId="5" fillId="3" borderId="36" xfId="1" applyNumberFormat="1" applyFill="1" applyBorder="1" applyProtection="1"/>
    <xf numFmtId="166" fontId="5" fillId="3" borderId="35" xfId="1" applyNumberFormat="1" applyFill="1" applyBorder="1"/>
    <xf numFmtId="166" fontId="5" fillId="3" borderId="36" xfId="1" applyNumberFormat="1" applyFill="1" applyBorder="1"/>
    <xf numFmtId="166" fontId="5" fillId="3" borderId="36" xfId="1" applyNumberFormat="1" applyFill="1" applyBorder="1" applyAlignment="1" applyProtection="1">
      <alignment horizontal="right"/>
    </xf>
    <xf numFmtId="4" fontId="5" fillId="3" borderId="36" xfId="1" applyNumberFormat="1" applyFill="1" applyBorder="1" applyProtection="1"/>
    <xf numFmtId="166" fontId="5" fillId="2" borderId="34" xfId="1" applyNumberFormat="1" applyFill="1" applyBorder="1" applyAlignment="1">
      <alignment horizontal="right"/>
    </xf>
    <xf numFmtId="4" fontId="5" fillId="2" borderId="34" xfId="1" applyNumberFormat="1" applyFill="1" applyBorder="1"/>
    <xf numFmtId="166" fontId="5" fillId="2" borderId="34" xfId="1" quotePrefix="1" applyNumberFormat="1" applyFill="1" applyBorder="1" applyAlignment="1" applyProtection="1">
      <alignment horizontal="right"/>
    </xf>
    <xf numFmtId="166" fontId="5" fillId="3" borderId="33" xfId="1" quotePrefix="1" applyNumberFormat="1" applyFill="1" applyBorder="1" applyAlignment="1" applyProtection="1">
      <alignment horizontal="right"/>
    </xf>
    <xf numFmtId="166" fontId="5" fillId="3" borderId="34" xfId="1" quotePrefix="1" applyNumberFormat="1" applyFill="1" applyBorder="1" applyAlignment="1" applyProtection="1">
      <alignment horizontal="right"/>
    </xf>
    <xf numFmtId="4" fontId="5" fillId="0" borderId="33" xfId="1" applyNumberFormat="1" applyFill="1" applyBorder="1" applyProtection="1"/>
    <xf numFmtId="4" fontId="5" fillId="2" borderId="33" xfId="1" applyNumberFormat="1" applyFill="1" applyBorder="1" applyProtection="1"/>
    <xf numFmtId="166" fontId="5" fillId="0" borderId="33" xfId="1" applyNumberFormat="1" applyFill="1" applyBorder="1" applyAlignment="1" applyProtection="1">
      <alignment vertical="distributed"/>
    </xf>
    <xf numFmtId="166" fontId="5" fillId="0" borderId="33" xfId="1" quotePrefix="1" applyNumberFormat="1" applyFill="1" applyBorder="1" applyAlignment="1" applyProtection="1">
      <alignment horizontal="right" vertical="distributed"/>
    </xf>
    <xf numFmtId="166" fontId="5" fillId="0" borderId="33" xfId="1" applyNumberFormat="1" applyFill="1" applyBorder="1" applyAlignment="1">
      <alignment vertical="distributed"/>
    </xf>
    <xf numFmtId="166" fontId="5" fillId="0" borderId="33" xfId="1" applyNumberFormat="1" applyFill="1" applyBorder="1" applyAlignment="1" applyProtection="1">
      <alignment horizontal="right" vertical="distributed"/>
    </xf>
    <xf numFmtId="4" fontId="5" fillId="0" borderId="33" xfId="1" applyNumberFormat="1" applyFill="1" applyBorder="1" applyAlignment="1" applyProtection="1">
      <alignment vertical="distributed"/>
    </xf>
    <xf numFmtId="166" fontId="5" fillId="2" borderId="33" xfId="1" applyNumberFormat="1" applyFill="1" applyBorder="1" applyAlignment="1" applyProtection="1">
      <alignment vertical="distributed"/>
    </xf>
    <xf numFmtId="166" fontId="5" fillId="2" borderId="33" xfId="1" quotePrefix="1" applyNumberFormat="1" applyFill="1" applyBorder="1" applyAlignment="1" applyProtection="1">
      <alignment horizontal="right" vertical="distributed"/>
    </xf>
    <xf numFmtId="166" fontId="5" fillId="2" borderId="33" xfId="1" applyNumberFormat="1" applyFill="1" applyBorder="1" applyAlignment="1">
      <alignment vertical="distributed"/>
    </xf>
    <xf numFmtId="166" fontId="5" fillId="2" borderId="33" xfId="1" applyNumberFormat="1" applyFill="1" applyBorder="1" applyAlignment="1" applyProtection="1">
      <alignment horizontal="right" vertical="distributed"/>
    </xf>
    <xf numFmtId="4" fontId="5" fillId="2" borderId="33" xfId="1" applyNumberFormat="1" applyFill="1" applyBorder="1" applyAlignment="1" applyProtection="1">
      <alignment vertical="distributed"/>
    </xf>
    <xf numFmtId="166" fontId="5" fillId="2" borderId="33" xfId="1" applyNumberFormat="1" applyFill="1" applyBorder="1" applyAlignment="1" applyProtection="1">
      <alignment vertical="distributed"/>
      <protection locked="0"/>
    </xf>
    <xf numFmtId="166" fontId="5" fillId="2" borderId="34" xfId="1" applyNumberFormat="1" applyFill="1" applyBorder="1" applyAlignment="1" applyProtection="1">
      <alignment vertical="distributed"/>
    </xf>
    <xf numFmtId="166" fontId="5" fillId="2" borderId="34" xfId="1" applyNumberFormat="1" applyFill="1" applyBorder="1" applyAlignment="1">
      <alignment vertical="distributed"/>
    </xf>
    <xf numFmtId="166" fontId="5" fillId="2" borderId="34" xfId="1" quotePrefix="1" applyNumberFormat="1" applyFill="1" applyBorder="1" applyAlignment="1" applyProtection="1">
      <alignment horizontal="right" vertical="distributed"/>
    </xf>
    <xf numFmtId="166" fontId="5" fillId="3" borderId="33" xfId="1" applyNumberFormat="1" applyFill="1" applyBorder="1" applyAlignment="1" applyProtection="1">
      <alignment vertical="distributed"/>
    </xf>
    <xf numFmtId="166" fontId="5" fillId="3" borderId="33" xfId="1" applyNumberFormat="1" applyFill="1" applyBorder="1" applyAlignment="1">
      <alignment vertical="distributed"/>
    </xf>
    <xf numFmtId="166" fontId="5" fillId="3" borderId="33" xfId="1" quotePrefix="1" applyNumberFormat="1" applyFill="1" applyBorder="1" applyAlignment="1" applyProtection="1">
      <alignment horizontal="right" vertical="distributed"/>
    </xf>
    <xf numFmtId="166" fontId="5" fillId="3" borderId="34" xfId="1" applyNumberFormat="1" applyFill="1" applyBorder="1" applyAlignment="1" applyProtection="1">
      <alignment vertical="distributed"/>
    </xf>
    <xf numFmtId="166" fontId="5" fillId="3" borderId="34" xfId="1" applyNumberFormat="1" applyFill="1" applyBorder="1" applyAlignment="1">
      <alignment vertical="distributed"/>
    </xf>
    <xf numFmtId="166" fontId="5" fillId="3" borderId="34" xfId="1" quotePrefix="1" applyNumberFormat="1" applyFill="1" applyBorder="1" applyAlignment="1" applyProtection="1">
      <alignment horizontal="right" vertical="distributed"/>
    </xf>
    <xf numFmtId="166" fontId="5" fillId="3" borderId="37" xfId="1" applyNumberFormat="1" applyFill="1" applyBorder="1" applyAlignment="1" applyProtection="1">
      <alignment vertical="distributed"/>
    </xf>
    <xf numFmtId="166" fontId="5" fillId="3" borderId="37" xfId="1" applyNumberFormat="1" applyFill="1" applyBorder="1" applyAlignment="1">
      <alignment vertical="distributed"/>
    </xf>
    <xf numFmtId="166" fontId="5" fillId="3" borderId="38" xfId="1" applyNumberFormat="1" applyFill="1" applyBorder="1" applyAlignment="1">
      <alignment vertical="distributed"/>
    </xf>
    <xf numFmtId="166" fontId="5" fillId="3" borderId="36" xfId="1" applyNumberFormat="1" applyFill="1" applyBorder="1" applyAlignment="1" applyProtection="1">
      <alignment vertical="distributed"/>
    </xf>
    <xf numFmtId="166" fontId="5" fillId="3" borderId="38" xfId="1" quotePrefix="1" applyNumberFormat="1" applyFill="1" applyBorder="1" applyAlignment="1" applyProtection="1">
      <alignment horizontal="right" vertical="distributed"/>
    </xf>
    <xf numFmtId="166" fontId="5" fillId="3" borderId="38" xfId="1" applyNumberFormat="1" applyFill="1" applyBorder="1" applyAlignment="1" applyProtection="1">
      <alignment vertical="distributed"/>
    </xf>
    <xf numFmtId="4" fontId="5" fillId="3" borderId="38" xfId="1" applyNumberFormat="1" applyFill="1" applyBorder="1" applyAlignment="1" applyProtection="1">
      <alignment vertical="distributed"/>
    </xf>
    <xf numFmtId="164" fontId="5" fillId="3" borderId="21" xfId="0" applyNumberFormat="1" applyFont="1" applyFill="1" applyBorder="1" applyAlignment="1">
      <alignment horizontal="right"/>
    </xf>
    <xf numFmtId="2" fontId="5" fillId="3" borderId="21" xfId="0" applyNumberFormat="1" applyFont="1" applyFill="1" applyBorder="1" applyAlignment="1">
      <alignment horizontal="right"/>
    </xf>
    <xf numFmtId="166" fontId="5" fillId="0" borderId="33" xfId="1" applyNumberFormat="1" applyFill="1" applyBorder="1" applyAlignment="1">
      <alignment horizontal="right"/>
    </xf>
    <xf numFmtId="166" fontId="5" fillId="2" borderId="33" xfId="1" applyNumberFormat="1" applyFill="1" applyBorder="1" applyAlignment="1">
      <alignment horizontal="right"/>
    </xf>
    <xf numFmtId="166" fontId="5" fillId="3" borderId="33" xfId="1" applyNumberFormat="1" applyFill="1" applyBorder="1" applyAlignment="1">
      <alignment horizontal="right"/>
    </xf>
    <xf numFmtId="166" fontId="5" fillId="3" borderId="34" xfId="1" applyNumberFormat="1" applyFill="1" applyBorder="1" applyAlignment="1">
      <alignment horizontal="right"/>
    </xf>
    <xf numFmtId="166" fontId="5" fillId="3" borderId="36" xfId="1" quotePrefix="1" applyNumberFormat="1" applyFill="1" applyBorder="1" applyAlignment="1" applyProtection="1">
      <alignment horizontal="right"/>
    </xf>
    <xf numFmtId="166" fontId="5" fillId="3" borderId="35" xfId="1" applyNumberFormat="1" applyFill="1" applyBorder="1" applyAlignment="1">
      <alignment horizontal="right"/>
    </xf>
    <xf numFmtId="2" fontId="5" fillId="0" borderId="12" xfId="0" applyNumberFormat="1" applyFont="1" applyBorder="1" applyAlignment="1">
      <alignment horizontal="right" vertical="distributed"/>
    </xf>
    <xf numFmtId="166" fontId="5" fillId="2" borderId="34" xfId="1" applyNumberFormat="1" applyFill="1" applyBorder="1" applyAlignment="1">
      <alignment horizontal="right" vertical="distributed"/>
    </xf>
    <xf numFmtId="4" fontId="5" fillId="2" borderId="34" xfId="1" applyNumberFormat="1" applyFill="1" applyBorder="1" applyAlignment="1">
      <alignment vertical="distributed"/>
    </xf>
    <xf numFmtId="165" fontId="5" fillId="2" borderId="12" xfId="0" applyNumberFormat="1" applyFont="1" applyFill="1" applyBorder="1" applyAlignment="1">
      <alignment horizontal="center" vertical="distributed"/>
    </xf>
    <xf numFmtId="165" fontId="5" fillId="3" borderId="12" xfId="0" applyNumberFormat="1" applyFont="1" applyFill="1" applyBorder="1" applyAlignment="1">
      <alignment horizontal="center" vertical="distributed"/>
    </xf>
    <xf numFmtId="165" fontId="5" fillId="3" borderId="13" xfId="0" applyNumberFormat="1" applyFont="1" applyFill="1" applyBorder="1" applyAlignment="1">
      <alignment horizontal="center" vertical="distributed"/>
    </xf>
    <xf numFmtId="165" fontId="5" fillId="2" borderId="13" xfId="0" applyNumberFormat="1" applyFont="1" applyFill="1" applyBorder="1" applyAlignment="1">
      <alignment horizontal="center" vertical="distributed"/>
    </xf>
    <xf numFmtId="2" fontId="5" fillId="0" borderId="12" xfId="0" applyNumberFormat="1" applyFont="1" applyBorder="1"/>
    <xf numFmtId="166" fontId="5" fillId="3" borderId="38" xfId="1" applyNumberFormat="1" applyFill="1" applyBorder="1" applyAlignment="1">
      <alignment horizontal="right" vertical="distributed"/>
    </xf>
    <xf numFmtId="166" fontId="5" fillId="0" borderId="24" xfId="1" applyNumberFormat="1" applyFill="1" applyBorder="1" applyAlignment="1" applyProtection="1">
      <alignment horizontal="right" vertical="distributed"/>
    </xf>
    <xf numFmtId="166" fontId="5" fillId="3" borderId="39" xfId="1" applyNumberFormat="1" applyFill="1" applyBorder="1" applyProtection="1"/>
    <xf numFmtId="166" fontId="5" fillId="3" borderId="40" xfId="1" applyNumberFormat="1" applyFill="1" applyBorder="1" applyProtection="1"/>
    <xf numFmtId="166" fontId="5" fillId="3" borderId="40" xfId="1" applyNumberFormat="1" applyFill="1" applyBorder="1"/>
    <xf numFmtId="166" fontId="5" fillId="3" borderId="40" xfId="1" applyNumberFormat="1" applyFill="1" applyBorder="1" applyAlignment="1" applyProtection="1">
      <alignment horizontal="right"/>
    </xf>
    <xf numFmtId="4" fontId="5" fillId="3" borderId="38" xfId="1" applyNumberFormat="1" applyFill="1" applyBorder="1" applyAlignment="1">
      <alignment vertical="distributed"/>
    </xf>
    <xf numFmtId="4" fontId="5" fillId="3" borderId="34" xfId="1" applyNumberFormat="1" applyFill="1" applyBorder="1" applyAlignment="1" applyProtection="1">
      <alignment horizontal="right"/>
    </xf>
    <xf numFmtId="4" fontId="5" fillId="2" borderId="34" xfId="1" applyNumberFormat="1" applyFill="1" applyBorder="1" applyAlignment="1">
      <alignment horizontal="right" vertical="distributed"/>
    </xf>
    <xf numFmtId="166" fontId="5" fillId="3" borderId="41" xfId="1" applyNumberFormat="1" applyFill="1" applyBorder="1" applyAlignment="1">
      <alignment vertical="distributed"/>
    </xf>
    <xf numFmtId="166" fontId="5" fillId="3" borderId="42" xfId="1" applyNumberFormat="1" applyFill="1" applyBorder="1" applyAlignment="1">
      <alignment vertical="distributed"/>
    </xf>
    <xf numFmtId="166" fontId="5" fillId="3" borderId="42" xfId="1" applyNumberFormat="1" applyFill="1" applyBorder="1" applyAlignment="1">
      <alignment horizontal="right" vertical="distributed"/>
    </xf>
    <xf numFmtId="4" fontId="5" fillId="3" borderId="42" xfId="1" applyNumberFormat="1" applyFill="1" applyBorder="1" applyAlignment="1">
      <alignment vertical="distributed"/>
    </xf>
    <xf numFmtId="2" fontId="5" fillId="2" borderId="12" xfId="0" applyNumberFormat="1" applyFont="1" applyFill="1" applyBorder="1" applyAlignment="1"/>
    <xf numFmtId="2" fontId="5" fillId="3" borderId="23" xfId="0" applyNumberFormat="1" applyFont="1" applyFill="1" applyBorder="1" applyAlignment="1">
      <alignment horizontal="right" vertical="center"/>
    </xf>
    <xf numFmtId="164" fontId="9" fillId="0" borderId="20" xfId="1" applyNumberFormat="1" applyFont="1" applyFill="1" applyBorder="1" applyAlignment="1">
      <alignment horizontal="centerContinuous"/>
    </xf>
    <xf numFmtId="0" fontId="7" fillId="0" borderId="45" xfId="1" quotePrefix="1" applyNumberFormat="1" applyFont="1" applyFill="1" applyBorder="1" applyAlignment="1">
      <alignment horizontal="center" vertical="center"/>
    </xf>
    <xf numFmtId="164" fontId="7" fillId="0" borderId="45" xfId="1" quotePrefix="1" applyNumberFormat="1" applyFont="1" applyFill="1" applyBorder="1" applyAlignment="1">
      <alignment horizontal="centerContinuous" vertical="center"/>
    </xf>
    <xf numFmtId="166" fontId="5" fillId="0" borderId="46" xfId="1" applyNumberFormat="1" applyFill="1" applyBorder="1" applyProtection="1"/>
    <xf numFmtId="166" fontId="5" fillId="0" borderId="46" xfId="1" quotePrefix="1" applyNumberFormat="1" applyFill="1" applyBorder="1" applyAlignment="1" applyProtection="1">
      <alignment horizontal="right"/>
    </xf>
    <xf numFmtId="166" fontId="5" fillId="0" borderId="46" xfId="1" quotePrefix="1" applyNumberFormat="1" applyFill="1" applyBorder="1" applyAlignment="1">
      <alignment horizontal="right"/>
    </xf>
    <xf numFmtId="166" fontId="5" fillId="0" borderId="46" xfId="1" applyNumberFormat="1" applyFill="1" applyBorder="1"/>
    <xf numFmtId="166" fontId="5" fillId="0" borderId="46" xfId="1" applyNumberFormat="1" applyFill="1" applyBorder="1" applyAlignment="1" applyProtection="1">
      <alignment horizontal="right"/>
    </xf>
    <xf numFmtId="2" fontId="5" fillId="0" borderId="46" xfId="1" applyNumberFormat="1" applyFill="1" applyBorder="1" applyAlignment="1">
      <alignment horizontal="right"/>
    </xf>
    <xf numFmtId="0" fontId="1" fillId="0" borderId="0" xfId="2" applyFont="1"/>
    <xf numFmtId="0" fontId="5" fillId="0" borderId="0" xfId="2" applyFont="1"/>
    <xf numFmtId="0" fontId="5" fillId="0" borderId="46" xfId="1" applyNumberFormat="1" applyFill="1" applyBorder="1" applyAlignment="1">
      <alignment horizontal="center"/>
    </xf>
    <xf numFmtId="0" fontId="5" fillId="2" borderId="46" xfId="1" applyNumberFormat="1" applyFill="1" applyBorder="1" applyAlignment="1">
      <alignment horizontal="center"/>
    </xf>
    <xf numFmtId="166" fontId="5" fillId="2" borderId="46" xfId="1" applyNumberFormat="1" applyFill="1" applyBorder="1" applyProtection="1"/>
    <xf numFmtId="166" fontId="5" fillId="2" borderId="46" xfId="1" quotePrefix="1" applyNumberFormat="1" applyFill="1" applyBorder="1" applyAlignment="1" applyProtection="1">
      <alignment horizontal="right"/>
    </xf>
    <xf numFmtId="166" fontId="5" fillId="2" borderId="46" xfId="1" applyNumberFormat="1" applyFill="1" applyBorder="1"/>
    <xf numFmtId="166" fontId="5" fillId="2" borderId="46" xfId="1" applyNumberFormat="1" applyFill="1" applyBorder="1" applyAlignment="1" applyProtection="1">
      <alignment horizontal="right"/>
    </xf>
    <xf numFmtId="2" fontId="5" fillId="2" borderId="46" xfId="1" applyNumberFormat="1" applyFill="1" applyBorder="1" applyAlignment="1">
      <alignment horizontal="right"/>
    </xf>
    <xf numFmtId="166" fontId="5" fillId="2" borderId="46" xfId="1" applyNumberFormat="1" applyFill="1" applyBorder="1" applyProtection="1">
      <protection locked="0"/>
    </xf>
    <xf numFmtId="165" fontId="5" fillId="0" borderId="46" xfId="1" applyNumberFormat="1" applyFill="1" applyBorder="1" applyAlignment="1">
      <alignment horizontal="center"/>
    </xf>
    <xf numFmtId="0" fontId="5" fillId="2" borderId="47" xfId="1" applyNumberFormat="1" applyFill="1" applyBorder="1" applyAlignment="1">
      <alignment horizontal="center"/>
    </xf>
    <xf numFmtId="165" fontId="5" fillId="2" borderId="47" xfId="1" applyNumberFormat="1" applyFill="1" applyBorder="1" applyAlignment="1">
      <alignment horizontal="center"/>
    </xf>
    <xf numFmtId="166" fontId="5" fillId="2" borderId="47" xfId="1" applyNumberFormat="1" applyFill="1" applyBorder="1"/>
    <xf numFmtId="166" fontId="5" fillId="2" borderId="47" xfId="1" applyNumberFormat="1" applyFill="1" applyBorder="1" applyProtection="1"/>
    <xf numFmtId="2" fontId="5" fillId="2" borderId="47" xfId="1" applyNumberFormat="1" applyFill="1" applyBorder="1" applyAlignment="1">
      <alignment horizontal="right"/>
    </xf>
    <xf numFmtId="0" fontId="5" fillId="3" borderId="46" xfId="1" applyNumberFormat="1" applyFill="1" applyBorder="1" applyAlignment="1">
      <alignment horizontal="center"/>
    </xf>
    <xf numFmtId="165" fontId="5" fillId="3" borderId="46" xfId="1" applyNumberFormat="1" applyFill="1" applyBorder="1" applyAlignment="1">
      <alignment horizontal="center"/>
    </xf>
    <xf numFmtId="166" fontId="5" fillId="3" borderId="46" xfId="1" applyNumberFormat="1" applyFill="1" applyBorder="1"/>
    <xf numFmtId="166" fontId="5" fillId="3" borderId="46" xfId="1" applyNumberFormat="1" applyFill="1" applyBorder="1" applyProtection="1"/>
    <xf numFmtId="2" fontId="5" fillId="3" borderId="46" xfId="1" applyNumberFormat="1" applyFill="1" applyBorder="1" applyAlignment="1">
      <alignment horizontal="right"/>
    </xf>
    <xf numFmtId="0" fontId="5" fillId="0" borderId="0" xfId="2" applyFont="1" applyAlignment="1">
      <alignment vertical="center"/>
    </xf>
    <xf numFmtId="0" fontId="5" fillId="3" borderId="47" xfId="1" applyNumberFormat="1" applyFill="1" applyBorder="1" applyAlignment="1">
      <alignment horizontal="center"/>
    </xf>
    <xf numFmtId="165" fontId="5" fillId="3" borderId="47" xfId="1" applyNumberFormat="1" applyFill="1" applyBorder="1" applyAlignment="1">
      <alignment horizontal="center"/>
    </xf>
    <xf numFmtId="166" fontId="5" fillId="3" borderId="47" xfId="1" applyNumberFormat="1" applyFill="1" applyBorder="1"/>
    <xf numFmtId="166" fontId="5" fillId="3" borderId="47" xfId="1" applyNumberFormat="1" applyFill="1" applyBorder="1" applyProtection="1"/>
    <xf numFmtId="2" fontId="5" fillId="3" borderId="47" xfId="1" applyNumberFormat="1" applyFill="1" applyBorder="1" applyAlignment="1">
      <alignment horizontal="right"/>
    </xf>
    <xf numFmtId="0" fontId="5" fillId="3" borderId="48" xfId="1" applyNumberFormat="1" applyFill="1" applyBorder="1" applyAlignment="1">
      <alignment horizontal="center"/>
    </xf>
    <xf numFmtId="165" fontId="5" fillId="3" borderId="48" xfId="1" applyNumberFormat="1" applyFill="1" applyBorder="1" applyAlignment="1">
      <alignment horizontal="center"/>
    </xf>
    <xf numFmtId="166" fontId="5" fillId="3" borderId="48" xfId="1" applyNumberFormat="1" applyFill="1" applyBorder="1"/>
    <xf numFmtId="166" fontId="5" fillId="3" borderId="48" xfId="1" applyNumberFormat="1" applyFill="1" applyBorder="1" applyProtection="1"/>
    <xf numFmtId="2" fontId="5" fillId="3" borderId="48" xfId="1" applyNumberFormat="1" applyFill="1" applyBorder="1" applyAlignment="1">
      <alignment horizontal="right"/>
    </xf>
    <xf numFmtId="0" fontId="5" fillId="3" borderId="49" xfId="1" applyNumberFormat="1" applyFill="1" applyBorder="1" applyAlignment="1">
      <alignment horizontal="center"/>
    </xf>
    <xf numFmtId="165" fontId="5" fillId="3" borderId="49" xfId="1" applyNumberFormat="1" applyFill="1" applyBorder="1" applyAlignment="1">
      <alignment horizontal="center"/>
    </xf>
    <xf numFmtId="166" fontId="5" fillId="3" borderId="49" xfId="1" applyNumberFormat="1" applyFill="1" applyBorder="1"/>
    <xf numFmtId="166" fontId="5" fillId="3" borderId="49" xfId="1" applyNumberFormat="1" applyFill="1" applyBorder="1" applyProtection="1"/>
    <xf numFmtId="2" fontId="5" fillId="3" borderId="49" xfId="1" applyNumberFormat="1" applyFill="1" applyBorder="1" applyAlignment="1">
      <alignment horizontal="right"/>
    </xf>
    <xf numFmtId="0" fontId="5" fillId="0" borderId="0" xfId="1" applyNumberFormat="1" applyFill="1" applyBorder="1"/>
    <xf numFmtId="3" fontId="5" fillId="0" borderId="0" xfId="1" applyNumberFormat="1" applyFill="1" applyBorder="1"/>
    <xf numFmtId="164" fontId="5" fillId="0" borderId="0" xfId="1" applyNumberFormat="1" applyFill="1" applyBorder="1"/>
    <xf numFmtId="0" fontId="5" fillId="0" borderId="0" xfId="1" applyNumberFormat="1" applyFill="1"/>
    <xf numFmtId="3" fontId="5" fillId="0" borderId="0" xfId="1" applyNumberFormat="1" applyFill="1"/>
    <xf numFmtId="164" fontId="5" fillId="0" borderId="0" xfId="1" applyNumberFormat="1" applyFill="1"/>
    <xf numFmtId="0" fontId="7" fillId="0" borderId="11" xfId="0" applyFont="1" applyBorder="1" applyAlignment="1">
      <alignment horizontal="center"/>
    </xf>
    <xf numFmtId="0" fontId="5" fillId="0" borderId="20" xfId="0" applyFont="1" applyBorder="1" applyAlignment="1">
      <alignment horizontal="center" vertical="center"/>
    </xf>
    <xf numFmtId="0" fontId="7" fillId="0" borderId="11" xfId="0" applyFont="1" applyBorder="1"/>
    <xf numFmtId="164" fontId="5" fillId="0" borderId="20" xfId="1" applyNumberFormat="1" applyFill="1" applyBorder="1" applyAlignment="1">
      <alignment horizontal="center"/>
    </xf>
    <xf numFmtId="164" fontId="5" fillId="0" borderId="12" xfId="0" applyNumberFormat="1" applyFont="1" applyBorder="1"/>
    <xf numFmtId="164" fontId="5" fillId="2" borderId="12" xfId="0" applyNumberFormat="1" applyFont="1" applyFill="1" applyBorder="1"/>
    <xf numFmtId="164" fontId="5" fillId="3" borderId="28" xfId="0" applyNumberFormat="1" applyFont="1" applyFill="1" applyBorder="1" applyAlignment="1">
      <alignment horizontal="right"/>
    </xf>
    <xf numFmtId="0" fontId="5" fillId="0" borderId="33" xfId="1" applyNumberFormat="1" applyFill="1" applyBorder="1" applyAlignment="1">
      <alignment horizontal="center"/>
    </xf>
    <xf numFmtId="165" fontId="5" fillId="0" borderId="33" xfId="1" applyNumberFormat="1" applyFill="1" applyBorder="1" applyAlignment="1">
      <alignment horizontal="center"/>
    </xf>
    <xf numFmtId="0" fontId="5" fillId="2" borderId="33" xfId="1" applyNumberFormat="1" applyFill="1" applyBorder="1" applyAlignment="1">
      <alignment horizontal="center"/>
    </xf>
    <xf numFmtId="165" fontId="5" fillId="2" borderId="33" xfId="1" applyNumberFormat="1" applyFill="1" applyBorder="1" applyAlignment="1">
      <alignment horizontal="center"/>
    </xf>
    <xf numFmtId="0" fontId="5" fillId="2" borderId="34" xfId="1" applyNumberFormat="1" applyFill="1" applyBorder="1" applyAlignment="1">
      <alignment horizontal="center"/>
    </xf>
    <xf numFmtId="165" fontId="5" fillId="2" borderId="34" xfId="1" applyNumberFormat="1" applyFill="1" applyBorder="1" applyAlignment="1">
      <alignment horizontal="center"/>
    </xf>
    <xf numFmtId="0" fontId="5" fillId="3" borderId="33" xfId="1" applyNumberFormat="1" applyFill="1" applyBorder="1" applyAlignment="1">
      <alignment horizontal="center"/>
    </xf>
    <xf numFmtId="165" fontId="5" fillId="3" borderId="33" xfId="1" applyNumberFormat="1" applyFill="1" applyBorder="1" applyAlignment="1">
      <alignment horizontal="center"/>
    </xf>
    <xf numFmtId="0" fontId="5" fillId="3" borderId="34" xfId="1" applyNumberFormat="1" applyFill="1" applyBorder="1" applyAlignment="1">
      <alignment horizontal="center"/>
    </xf>
    <xf numFmtId="165" fontId="5" fillId="3" borderId="34" xfId="1" applyNumberFormat="1" applyFill="1" applyBorder="1" applyAlignment="1">
      <alignment horizontal="center"/>
    </xf>
    <xf numFmtId="0" fontId="5" fillId="3" borderId="56" xfId="1" applyNumberFormat="1" applyFill="1" applyBorder="1" applyAlignment="1">
      <alignment horizontal="center"/>
    </xf>
    <xf numFmtId="165" fontId="5" fillId="3" borderId="56" xfId="1" applyNumberFormat="1" applyFill="1" applyBorder="1" applyAlignment="1">
      <alignment horizontal="center"/>
    </xf>
    <xf numFmtId="166" fontId="5" fillId="3" borderId="56" xfId="1" applyNumberFormat="1" applyFill="1" applyBorder="1" applyAlignment="1" applyProtection="1">
      <alignment horizontal="right"/>
    </xf>
    <xf numFmtId="0" fontId="5" fillId="3" borderId="36" xfId="1" applyNumberFormat="1" applyFill="1" applyBorder="1" applyAlignment="1">
      <alignment horizontal="center"/>
    </xf>
    <xf numFmtId="165" fontId="5" fillId="3" borderId="36" xfId="1" applyNumberFormat="1" applyFill="1" applyBorder="1" applyAlignment="1">
      <alignment horizontal="center"/>
    </xf>
    <xf numFmtId="164" fontId="5" fillId="3" borderId="36" xfId="2" applyNumberFormat="1" applyFont="1" applyFill="1" applyBorder="1" applyAlignment="1">
      <alignment horizontal="right"/>
    </xf>
    <xf numFmtId="2" fontId="5" fillId="0" borderId="33" xfId="1" applyNumberFormat="1" applyFill="1" applyBorder="1" applyAlignment="1">
      <alignment horizontal="right"/>
    </xf>
    <xf numFmtId="2" fontId="5" fillId="2" borderId="33" xfId="1" applyNumberFormat="1" applyFill="1" applyBorder="1" applyAlignment="1">
      <alignment horizontal="right"/>
    </xf>
    <xf numFmtId="2" fontId="5" fillId="2" borderId="34" xfId="1" applyNumberFormat="1" applyFill="1" applyBorder="1" applyAlignment="1">
      <alignment horizontal="right"/>
    </xf>
    <xf numFmtId="2" fontId="5" fillId="3" borderId="33" xfId="1" applyNumberFormat="1" applyFill="1" applyBorder="1" applyAlignment="1">
      <alignment horizontal="right"/>
    </xf>
    <xf numFmtId="2" fontId="5" fillId="3" borderId="34" xfId="1" applyNumberFormat="1" applyFill="1" applyBorder="1" applyAlignment="1">
      <alignment horizontal="right"/>
    </xf>
    <xf numFmtId="2" fontId="5" fillId="3" borderId="36" xfId="2" applyNumberFormat="1" applyFont="1" applyFill="1" applyBorder="1" applyAlignment="1">
      <alignment horizontal="right"/>
    </xf>
    <xf numFmtId="2" fontId="5" fillId="3" borderId="13" xfId="0" applyNumberFormat="1" applyFont="1" applyFill="1" applyBorder="1"/>
    <xf numFmtId="2" fontId="5" fillId="0" borderId="33" xfId="1" applyNumberFormat="1" applyFill="1" applyBorder="1" applyProtection="1"/>
    <xf numFmtId="166" fontId="5" fillId="3" borderId="58" xfId="1" applyNumberFormat="1" applyFill="1" applyBorder="1" applyAlignment="1">
      <alignment vertical="distributed"/>
    </xf>
    <xf numFmtId="166" fontId="5" fillId="3" borderId="57" xfId="1" applyNumberFormat="1" applyFill="1" applyBorder="1" applyAlignment="1">
      <alignment vertical="distributed"/>
    </xf>
    <xf numFmtId="166" fontId="5" fillId="3" borderId="59" xfId="1" applyNumberFormat="1" applyFill="1" applyBorder="1" applyAlignment="1">
      <alignment vertical="distributed"/>
    </xf>
    <xf numFmtId="166" fontId="5" fillId="3" borderId="59" xfId="1" applyNumberFormat="1" applyFill="1" applyBorder="1" applyAlignment="1">
      <alignment horizontal="right" vertical="distributed"/>
    </xf>
    <xf numFmtId="4" fontId="5" fillId="3" borderId="59" xfId="1" applyNumberFormat="1" applyFill="1" applyBorder="1" applyAlignment="1">
      <alignment vertical="distributed"/>
    </xf>
    <xf numFmtId="4" fontId="5" fillId="3" borderId="59" xfId="1" applyNumberFormat="1" applyFill="1" applyBorder="1" applyAlignment="1">
      <alignment horizontal="right" vertical="distributed"/>
    </xf>
    <xf numFmtId="4" fontId="5" fillId="3" borderId="58" xfId="1" applyNumberFormat="1" applyFill="1" applyBorder="1" applyAlignment="1">
      <alignment vertical="distributed"/>
    </xf>
    <xf numFmtId="4" fontId="5" fillId="3" borderId="38" xfId="1" applyNumberFormat="1" applyFill="1" applyBorder="1" applyAlignment="1">
      <alignment horizontal="right" vertical="distributed"/>
    </xf>
    <xf numFmtId="4" fontId="5" fillId="3" borderId="57" xfId="1" applyNumberFormat="1" applyFill="1" applyBorder="1" applyAlignment="1">
      <alignment vertical="distributed"/>
    </xf>
    <xf numFmtId="0" fontId="10" fillId="0" borderId="0" xfId="4" applyFont="1"/>
    <xf numFmtId="2" fontId="5" fillId="0" borderId="12" xfId="0" applyNumberFormat="1" applyFont="1" applyBorder="1" applyAlignment="1"/>
    <xf numFmtId="2" fontId="5" fillId="2" borderId="12" xfId="0" applyNumberFormat="1" applyFont="1" applyFill="1" applyBorder="1" applyAlignment="1">
      <alignment vertical="center"/>
    </xf>
    <xf numFmtId="2" fontId="5" fillId="0" borderId="12" xfId="0" applyNumberFormat="1" applyFont="1" applyBorder="1" applyAlignment="1">
      <alignment vertical="center"/>
    </xf>
    <xf numFmtId="2" fontId="5" fillId="2" borderId="13" xfId="0" applyNumberFormat="1" applyFont="1" applyFill="1" applyBorder="1" applyAlignment="1">
      <alignment vertical="center"/>
    </xf>
    <xf numFmtId="2" fontId="5" fillId="3" borderId="12" xfId="0" applyNumberFormat="1" applyFont="1" applyFill="1" applyBorder="1" applyAlignment="1">
      <alignment vertical="center"/>
    </xf>
    <xf numFmtId="2" fontId="5" fillId="3" borderId="13" xfId="0" applyNumberFormat="1" applyFont="1" applyFill="1" applyBorder="1" applyAlignment="1">
      <alignment vertical="center"/>
    </xf>
    <xf numFmtId="2" fontId="5" fillId="0" borderId="24" xfId="1" applyNumberFormat="1" applyFill="1" applyBorder="1" applyAlignment="1">
      <alignment horizontal="right"/>
    </xf>
    <xf numFmtId="2" fontId="5" fillId="2" borderId="24" xfId="1" applyNumberFormat="1" applyFill="1" applyBorder="1" applyAlignment="1">
      <alignment horizontal="right"/>
    </xf>
    <xf numFmtId="2" fontId="5" fillId="2" borderId="25" xfId="1" applyNumberFormat="1" applyFill="1" applyBorder="1" applyAlignment="1">
      <alignment horizontal="right"/>
    </xf>
    <xf numFmtId="2" fontId="5" fillId="3" borderId="24" xfId="1" applyNumberFormat="1" applyFill="1" applyBorder="1" applyAlignment="1">
      <alignment horizontal="right"/>
    </xf>
    <xf numFmtId="2" fontId="5" fillId="3" borderId="25" xfId="1" applyNumberFormat="1" applyFill="1" applyBorder="1" applyAlignment="1">
      <alignment horizontal="right"/>
    </xf>
    <xf numFmtId="2" fontId="5" fillId="3" borderId="26" xfId="1" applyNumberFormat="1" applyFill="1" applyBorder="1" applyAlignment="1">
      <alignment horizontal="right"/>
    </xf>
    <xf numFmtId="166" fontId="5" fillId="0" borderId="34" xfId="1" applyNumberFormat="1" applyFill="1" applyBorder="1" applyProtection="1"/>
    <xf numFmtId="164" fontId="5" fillId="0" borderId="12" xfId="0" applyNumberFormat="1" applyFont="1" applyFill="1" applyBorder="1" applyAlignment="1">
      <alignment horizontal="right"/>
    </xf>
    <xf numFmtId="4" fontId="5" fillId="2" borderId="34" xfId="1" applyNumberFormat="1" applyFill="1" applyBorder="1" applyProtection="1"/>
    <xf numFmtId="0" fontId="0" fillId="0" borderId="0" xfId="0"/>
    <xf numFmtId="0" fontId="15" fillId="0" borderId="0" xfId="7" applyFont="1"/>
    <xf numFmtId="0" fontId="8" fillId="0" borderId="0" xfId="4" applyFont="1"/>
    <xf numFmtId="0" fontId="0" fillId="0" borderId="0" xfId="0"/>
    <xf numFmtId="0" fontId="0" fillId="0" borderId="0" xfId="0"/>
    <xf numFmtId="0" fontId="0" fillId="0" borderId="0" xfId="0"/>
    <xf numFmtId="0" fontId="7" fillId="0" borderId="11" xfId="0" quotePrefix="1" applyFont="1" applyBorder="1" applyAlignment="1">
      <alignment horizontal="center"/>
    </xf>
    <xf numFmtId="0" fontId="7" fillId="0" borderId="60" xfId="0" applyFont="1" applyBorder="1" applyAlignment="1">
      <alignment horizontal="center"/>
    </xf>
    <xf numFmtId="0" fontId="7" fillId="0" borderId="11" xfId="0" applyFont="1" applyBorder="1" applyAlignment="1">
      <alignment horizont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10" xfId="0" applyFont="1" applyBorder="1" applyAlignment="1">
      <alignment horizontal="center" vertical="center"/>
    </xf>
    <xf numFmtId="0" fontId="3" fillId="0" borderId="1" xfId="0" applyFont="1" applyBorder="1" applyAlignment="1">
      <alignment vertical="distributed"/>
    </xf>
    <xf numFmtId="0" fontId="1" fillId="0" borderId="1" xfId="0" applyFont="1" applyBorder="1" applyAlignment="1">
      <alignment horizontal="right"/>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8" xfId="0" applyFont="1" applyBorder="1" applyAlignment="1">
      <alignment horizontal="center" vertical="center"/>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11" fillId="0" borderId="43" xfId="0" applyFont="1" applyBorder="1"/>
    <xf numFmtId="0" fontId="11" fillId="0" borderId="0" xfId="0" applyFont="1" applyBorder="1" applyAlignment="1"/>
    <xf numFmtId="0" fontId="5" fillId="0" borderId="85" xfId="8" quotePrefix="1" applyNumberFormat="1" applyFill="1" applyBorder="1" applyAlignment="1">
      <alignment horizontal="left" vertical="center" wrapText="1"/>
    </xf>
    <xf numFmtId="0" fontId="5" fillId="0" borderId="0" xfId="8" quotePrefix="1" applyNumberFormat="1" applyFill="1" applyBorder="1" applyAlignment="1">
      <alignment horizontal="left" vertical="center" wrapText="1"/>
    </xf>
    <xf numFmtId="164" fontId="5" fillId="0" borderId="85" xfId="8" quotePrefix="1" applyNumberFormat="1" applyFill="1" applyBorder="1" applyAlignment="1">
      <alignment horizontal="left" vertical="center"/>
    </xf>
    <xf numFmtId="164" fontId="5" fillId="0" borderId="0" xfId="8" quotePrefix="1" applyNumberFormat="1" applyFill="1" applyBorder="1" applyAlignment="1">
      <alignment horizontal="left"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75" xfId="1" quotePrefix="1" applyNumberFormat="1" applyFill="1" applyBorder="1" applyAlignment="1">
      <alignment horizontal="left" vertical="center" wrapText="1"/>
    </xf>
    <xf numFmtId="0" fontId="5" fillId="0" borderId="76" xfId="1" quotePrefix="1" applyNumberFormat="1" applyFill="1" applyBorder="1" applyAlignment="1">
      <alignment horizontal="left" vertical="center" wrapText="1"/>
    </xf>
    <xf numFmtId="0" fontId="5" fillId="0" borderId="69" xfId="1" quotePrefix="1" applyNumberFormat="1" applyFill="1" applyBorder="1" applyAlignment="1">
      <alignment horizontal="left" vertical="center" wrapText="1"/>
    </xf>
    <xf numFmtId="0" fontId="5" fillId="0" borderId="70" xfId="1" quotePrefix="1" applyNumberFormat="1" applyFill="1" applyBorder="1" applyAlignment="1">
      <alignment horizontal="left" vertical="center" wrapText="1"/>
    </xf>
    <xf numFmtId="0" fontId="5" fillId="0" borderId="82" xfId="4" quotePrefix="1" applyFont="1" applyBorder="1" applyAlignment="1">
      <alignment horizontal="left" vertical="center"/>
    </xf>
    <xf numFmtId="0" fontId="5" fillId="0" borderId="83" xfId="4" quotePrefix="1" applyFont="1" applyBorder="1" applyAlignment="1">
      <alignment horizontal="left" vertical="center"/>
    </xf>
    <xf numFmtId="0" fontId="5" fillId="0" borderId="73" xfId="5" quotePrefix="1" applyNumberFormat="1" applyFill="1" applyBorder="1" applyAlignment="1">
      <alignment horizontal="left" vertical="center" wrapText="1"/>
    </xf>
    <xf numFmtId="0" fontId="5" fillId="0" borderId="74" xfId="5" quotePrefix="1" applyNumberFormat="1" applyFill="1" applyBorder="1" applyAlignment="1">
      <alignment horizontal="left" vertical="center" wrapText="1"/>
    </xf>
    <xf numFmtId="0" fontId="5" fillId="0" borderId="69" xfId="5" quotePrefix="1" applyNumberFormat="1" applyFill="1" applyBorder="1" applyAlignment="1">
      <alignment horizontal="left" vertical="center" wrapText="1"/>
    </xf>
    <xf numFmtId="0" fontId="5" fillId="0" borderId="70" xfId="5" quotePrefix="1" applyNumberFormat="1" applyFill="1" applyBorder="1" applyAlignment="1">
      <alignment horizontal="left" vertical="center" wrapText="1"/>
    </xf>
    <xf numFmtId="0" fontId="7" fillId="0" borderId="11" xfId="0" applyFont="1" applyBorder="1"/>
    <xf numFmtId="0" fontId="1" fillId="0" borderId="1" xfId="0" applyFont="1" applyBorder="1" applyAlignment="1">
      <alignment vertical="distributed"/>
    </xf>
    <xf numFmtId="0" fontId="5" fillId="0" borderId="14" xfId="0" applyFont="1" applyBorder="1" applyAlignment="1">
      <alignment horizontal="center" vertical="center"/>
    </xf>
    <xf numFmtId="0" fontId="5" fillId="0" borderId="18"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1" fillId="0" borderId="1" xfId="0" applyFont="1" applyBorder="1" applyAlignment="1">
      <alignment horizontal="right" vertical="distributed"/>
    </xf>
    <xf numFmtId="0" fontId="5" fillId="0" borderId="15"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2" xfId="0" applyFont="1" applyBorder="1" applyAlignment="1">
      <alignment horizontal="center" vertical="center"/>
    </xf>
    <xf numFmtId="0" fontId="5" fillId="3" borderId="61" xfId="0" applyFont="1" applyFill="1" applyBorder="1" applyAlignment="1">
      <alignment horizontal="left"/>
    </xf>
    <xf numFmtId="0" fontId="5" fillId="3" borderId="62" xfId="0" applyFont="1" applyFill="1" applyBorder="1" applyAlignment="1">
      <alignment horizontal="left"/>
    </xf>
    <xf numFmtId="0" fontId="5" fillId="3" borderId="63" xfId="0" applyFont="1" applyFill="1" applyBorder="1" applyAlignment="1">
      <alignment horizontal="left"/>
    </xf>
    <xf numFmtId="0" fontId="5" fillId="0" borderId="12" xfId="0" applyFont="1" applyBorder="1"/>
    <xf numFmtId="0" fontId="5" fillId="0" borderId="64" xfId="0" applyFont="1" applyBorder="1" applyAlignment="1">
      <alignment wrapText="1"/>
    </xf>
    <xf numFmtId="0" fontId="5" fillId="0" borderId="0" xfId="0" applyFont="1" applyAlignment="1">
      <alignment wrapText="1"/>
    </xf>
    <xf numFmtId="0" fontId="5" fillId="0" borderId="65" xfId="0" applyFont="1" applyBorder="1" applyAlignment="1">
      <alignment wrapText="1"/>
    </xf>
    <xf numFmtId="0" fontId="5" fillId="0" borderId="66" xfId="0" applyFont="1" applyBorder="1" applyAlignment="1">
      <alignment wrapText="1"/>
    </xf>
    <xf numFmtId="0" fontId="5" fillId="0" borderId="67" xfId="0" applyFont="1" applyBorder="1" applyAlignment="1">
      <alignment wrapText="1"/>
    </xf>
    <xf numFmtId="0" fontId="5" fillId="0" borderId="68" xfId="0" applyFont="1" applyBorder="1" applyAlignment="1">
      <alignment wrapText="1"/>
    </xf>
    <xf numFmtId="0" fontId="5" fillId="0" borderId="12" xfId="0" applyFont="1" applyBorder="1" applyAlignment="1">
      <alignment vertical="center" wrapText="1"/>
    </xf>
    <xf numFmtId="3" fontId="5" fillId="0" borderId="16" xfId="1" applyNumberFormat="1" applyFill="1" applyBorder="1" applyAlignment="1">
      <alignment horizontal="center"/>
    </xf>
    <xf numFmtId="3" fontId="5" fillId="0" borderId="17" xfId="1" applyNumberFormat="1" applyFill="1" applyBorder="1" applyAlignment="1">
      <alignment horizontal="center"/>
    </xf>
    <xf numFmtId="3" fontId="5" fillId="0" borderId="31" xfId="1" applyNumberFormat="1" applyFill="1" applyBorder="1" applyAlignment="1">
      <alignment horizontal="center" vertical="center" wrapText="1"/>
    </xf>
    <xf numFmtId="3" fontId="5" fillId="0" borderId="6" xfId="1" applyNumberFormat="1" applyFill="1" applyBorder="1" applyAlignment="1">
      <alignment horizontal="center" vertical="center" wrapText="1"/>
    </xf>
    <xf numFmtId="3" fontId="5" fillId="0" borderId="9" xfId="1" applyNumberFormat="1" applyFill="1" applyBorder="1" applyAlignment="1">
      <alignment horizontal="center" vertical="center" wrapText="1"/>
    </xf>
    <xf numFmtId="164" fontId="5" fillId="0" borderId="44" xfId="1" applyNumberFormat="1" applyFill="1" applyBorder="1" applyAlignment="1">
      <alignment horizontal="center" vertical="center" wrapText="1"/>
    </xf>
    <xf numFmtId="164" fontId="5" fillId="0" borderId="7" xfId="1" applyNumberFormat="1" applyFill="1" applyBorder="1" applyAlignment="1">
      <alignment horizontal="center" vertical="center" wrapText="1"/>
    </xf>
    <xf numFmtId="164" fontId="5" fillId="0" borderId="10" xfId="1" applyNumberFormat="1" applyFill="1" applyBorder="1" applyAlignment="1">
      <alignment horizontal="center" vertical="center" wrapText="1"/>
    </xf>
    <xf numFmtId="0" fontId="5" fillId="0" borderId="75" xfId="1" quotePrefix="1" applyNumberFormat="1" applyFill="1" applyBorder="1" applyAlignment="1">
      <alignment horizontal="left" vertical="center"/>
    </xf>
    <xf numFmtId="0" fontId="5" fillId="0" borderId="76" xfId="1" quotePrefix="1" applyNumberFormat="1" applyFill="1" applyBorder="1" applyAlignment="1">
      <alignment horizontal="left" vertical="center"/>
    </xf>
    <xf numFmtId="0" fontId="5" fillId="0" borderId="90" xfId="1" quotePrefix="1" applyNumberFormat="1" applyFill="1" applyBorder="1" applyAlignment="1">
      <alignment horizontal="left" vertical="center"/>
    </xf>
    <xf numFmtId="0" fontId="5" fillId="0" borderId="95" xfId="5" quotePrefix="1" applyNumberFormat="1" applyFill="1" applyBorder="1" applyAlignment="1">
      <alignment horizontal="left" vertical="center" wrapText="1"/>
    </xf>
    <xf numFmtId="0" fontId="5" fillId="0" borderId="96" xfId="5" quotePrefix="1" applyNumberFormat="1" applyFill="1" applyBorder="1" applyAlignment="1">
      <alignment horizontal="left" vertical="center" wrapText="1"/>
    </xf>
    <xf numFmtId="0" fontId="5" fillId="0" borderId="89" xfId="5" quotePrefix="1" applyNumberFormat="1" applyFill="1" applyBorder="1" applyAlignment="1">
      <alignment horizontal="left" vertical="center" wrapText="1"/>
    </xf>
    <xf numFmtId="0" fontId="5" fillId="3" borderId="66" xfId="0" applyFont="1" applyFill="1" applyBorder="1" applyAlignment="1">
      <alignment horizontal="left"/>
    </xf>
    <xf numFmtId="0" fontId="5" fillId="3" borderId="67" xfId="0" applyFont="1" applyFill="1" applyBorder="1" applyAlignment="1">
      <alignment horizontal="left"/>
    </xf>
    <xf numFmtId="0" fontId="5" fillId="3" borderId="68" xfId="0" applyFont="1" applyFill="1" applyBorder="1" applyAlignment="1">
      <alignment horizontal="left"/>
    </xf>
    <xf numFmtId="0" fontId="5" fillId="0" borderId="71" xfId="1" quotePrefix="1" applyNumberFormat="1" applyFill="1" applyBorder="1" applyAlignment="1">
      <alignment horizontal="left" vertical="center"/>
    </xf>
    <xf numFmtId="0" fontId="5" fillId="0" borderId="37" xfId="1" quotePrefix="1" applyNumberFormat="1" applyFill="1" applyBorder="1" applyAlignment="1">
      <alignment horizontal="left" vertical="center"/>
    </xf>
    <xf numFmtId="0" fontId="5" fillId="0" borderId="91" xfId="1" quotePrefix="1" applyNumberFormat="1" applyFill="1" applyBorder="1" applyAlignment="1">
      <alignment horizontal="left" vertical="center" wrapText="1"/>
    </xf>
    <xf numFmtId="0" fontId="5" fillId="0" borderId="92" xfId="1" quotePrefix="1" applyNumberFormat="1" applyFill="1" applyBorder="1" applyAlignment="1">
      <alignment horizontal="left" vertical="center" wrapText="1"/>
    </xf>
    <xf numFmtId="0" fontId="5" fillId="0" borderId="93" xfId="1" quotePrefix="1" applyNumberFormat="1" applyFill="1" applyBorder="1" applyAlignment="1">
      <alignment horizontal="left" vertical="center" wrapText="1"/>
    </xf>
    <xf numFmtId="0" fontId="5" fillId="0" borderId="94" xfId="1" quotePrefix="1" applyNumberFormat="1" applyFill="1" applyBorder="1" applyAlignment="1">
      <alignment horizontal="left" vertical="center" wrapText="1"/>
    </xf>
    <xf numFmtId="0" fontId="5" fillId="0" borderId="12" xfId="0" applyFont="1" applyBorder="1" applyAlignment="1">
      <alignment wrapText="1"/>
    </xf>
    <xf numFmtId="0" fontId="5" fillId="0" borderId="82" xfId="5" quotePrefix="1" applyNumberFormat="1" applyFill="1" applyBorder="1" applyAlignment="1">
      <alignment horizontal="left" vertical="center" wrapText="1"/>
    </xf>
    <xf numFmtId="0" fontId="5" fillId="0" borderId="83" xfId="5" quotePrefix="1" applyNumberFormat="1" applyFill="1" applyBorder="1" applyAlignment="1">
      <alignment horizontal="left" vertical="center" wrapText="1"/>
    </xf>
    <xf numFmtId="0" fontId="0" fillId="0" borderId="0" xfId="0"/>
    <xf numFmtId="0" fontId="5" fillId="0" borderId="72" xfId="0" applyFont="1" applyBorder="1"/>
    <xf numFmtId="0" fontId="1" fillId="0" borderId="1" xfId="2" applyFont="1" applyBorder="1" applyAlignment="1">
      <alignment horizontal="left" vertical="distributed"/>
    </xf>
    <xf numFmtId="0" fontId="5" fillId="0" borderId="5" xfId="1" applyNumberFormat="1" applyFill="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165" fontId="5" fillId="0" borderId="6" xfId="1" quotePrefix="1" applyNumberFormat="1" applyFill="1" applyBorder="1" applyAlignment="1">
      <alignment horizontal="center" vertical="center" wrapText="1"/>
    </xf>
    <xf numFmtId="165" fontId="5" fillId="0" borderId="6" xfId="0" applyNumberFormat="1" applyFont="1" applyBorder="1" applyAlignment="1">
      <alignment horizontal="center" vertical="center" wrapText="1"/>
    </xf>
    <xf numFmtId="165" fontId="5" fillId="0" borderId="9" xfId="0" applyNumberFormat="1" applyFont="1" applyBorder="1" applyAlignment="1">
      <alignment horizontal="center" vertical="center" wrapText="1"/>
    </xf>
    <xf numFmtId="3" fontId="5" fillId="0" borderId="30" xfId="1" quotePrefix="1" applyNumberFormat="1" applyFill="1" applyBorder="1" applyAlignment="1">
      <alignment horizontal="center" vertical="center" wrapText="1"/>
    </xf>
    <xf numFmtId="3" fontId="5" fillId="0" borderId="7"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0" fontId="7" fillId="0" borderId="88" xfId="0" applyFont="1" applyBorder="1" applyAlignment="1">
      <alignment horizontal="center"/>
    </xf>
    <xf numFmtId="0" fontId="7" fillId="0" borderId="86" xfId="0" applyFont="1" applyBorder="1" applyAlignment="1">
      <alignment horizontal="center"/>
    </xf>
    <xf numFmtId="0" fontId="7" fillId="0" borderId="87" xfId="0" applyFont="1" applyBorder="1" applyAlignment="1">
      <alignment horizontal="center"/>
    </xf>
    <xf numFmtId="3" fontId="5" fillId="0" borderId="30" xfId="1" applyNumberFormat="1" applyFill="1" applyBorder="1" applyAlignment="1">
      <alignment horizontal="center" vertical="center" wrapText="1"/>
    </xf>
    <xf numFmtId="3" fontId="5" fillId="0" borderId="7" xfId="1" applyNumberFormat="1" applyFill="1" applyBorder="1" applyAlignment="1">
      <alignment horizontal="center" vertical="center" wrapText="1"/>
    </xf>
    <xf numFmtId="3" fontId="5" fillId="0" borderId="10" xfId="1" applyNumberFormat="1" applyFill="1" applyBorder="1" applyAlignment="1">
      <alignment horizontal="center" vertical="center" wrapText="1"/>
    </xf>
    <xf numFmtId="164" fontId="5" fillId="0" borderId="30" xfId="1" applyNumberFormat="1" applyFill="1" applyBorder="1" applyAlignment="1">
      <alignment horizontal="center" vertical="center" wrapText="1"/>
    </xf>
    <xf numFmtId="0" fontId="5" fillId="0" borderId="71" xfId="1" quotePrefix="1" applyNumberFormat="1" applyFill="1" applyBorder="1" applyAlignment="1">
      <alignment horizontal="left" vertical="center" wrapText="1"/>
    </xf>
    <xf numFmtId="0" fontId="5" fillId="0" borderId="37" xfId="1" quotePrefix="1" applyNumberFormat="1" applyFill="1" applyBorder="1" applyAlignment="1">
      <alignment horizontal="left" vertical="center" wrapText="1"/>
    </xf>
    <xf numFmtId="0" fontId="5" fillId="0" borderId="71" xfId="6" applyFont="1" applyBorder="1" applyAlignment="1">
      <alignment horizontal="left" vertical="center" wrapText="1"/>
    </xf>
    <xf numFmtId="0" fontId="5" fillId="0" borderId="37" xfId="6" applyFont="1" applyBorder="1" applyAlignment="1">
      <alignment horizontal="left" vertical="center" wrapText="1"/>
    </xf>
    <xf numFmtId="0" fontId="5" fillId="0" borderId="71" xfId="5" quotePrefix="1" applyNumberFormat="1" applyFill="1" applyBorder="1" applyAlignment="1">
      <alignment horizontal="left" vertical="center" wrapText="1"/>
    </xf>
    <xf numFmtId="0" fontId="5" fillId="0" borderId="37" xfId="5" quotePrefix="1" applyNumberFormat="1" applyFill="1" applyBorder="1" applyAlignment="1">
      <alignment horizontal="left" vertical="center" wrapText="1"/>
    </xf>
    <xf numFmtId="0" fontId="5" fillId="0" borderId="97" xfId="0" applyFont="1" applyBorder="1"/>
    <xf numFmtId="0" fontId="5" fillId="0" borderId="69" xfId="1" quotePrefix="1" applyNumberFormat="1" applyFill="1" applyBorder="1" applyAlignment="1">
      <alignment horizontal="left" vertical="center"/>
    </xf>
    <xf numFmtId="0" fontId="5" fillId="0" borderId="70" xfId="1" quotePrefix="1" applyNumberFormat="1" applyFill="1" applyBorder="1" applyAlignment="1">
      <alignment horizontal="left" vertical="center"/>
    </xf>
    <xf numFmtId="0" fontId="5" fillId="0" borderId="78" xfId="0" applyFont="1" applyBorder="1" applyAlignment="1">
      <alignment horizontal="center" vertical="center"/>
    </xf>
    <xf numFmtId="0" fontId="5" fillId="0" borderId="77" xfId="0" applyFont="1" applyBorder="1" applyAlignment="1">
      <alignment horizontal="center" vertical="center"/>
    </xf>
    <xf numFmtId="0" fontId="0" fillId="0" borderId="67" xfId="0" applyBorder="1"/>
    <xf numFmtId="3" fontId="5" fillId="0" borderId="44" xfId="1" quotePrefix="1" applyNumberFormat="1" applyFill="1" applyBorder="1" applyAlignment="1">
      <alignment horizontal="center" vertical="center" wrapText="1"/>
    </xf>
    <xf numFmtId="0" fontId="1" fillId="0" borderId="1" xfId="3" quotePrefix="1" applyFont="1" applyBorder="1" applyAlignment="1">
      <alignment horizontal="left"/>
    </xf>
    <xf numFmtId="0" fontId="5" fillId="0" borderId="53" xfId="1" quotePrefix="1" applyNumberFormat="1" applyFill="1" applyBorder="1" applyAlignment="1">
      <alignment horizontal="center" vertical="center"/>
    </xf>
    <xf numFmtId="0" fontId="5" fillId="0" borderId="54" xfId="1" quotePrefix="1" applyNumberFormat="1" applyFill="1" applyBorder="1" applyAlignment="1">
      <alignment horizontal="center" vertical="center"/>
    </xf>
    <xf numFmtId="0" fontId="5" fillId="0" borderId="55" xfId="1" quotePrefix="1" applyNumberFormat="1" applyFill="1" applyBorder="1" applyAlignment="1">
      <alignment horizontal="center" vertical="center"/>
    </xf>
    <xf numFmtId="0" fontId="5" fillId="0" borderId="53" xfId="5" quotePrefix="1" applyNumberFormat="1" applyFill="1" applyBorder="1" applyAlignment="1">
      <alignment horizontal="left" vertical="center" wrapText="1"/>
    </xf>
    <xf numFmtId="0" fontId="5" fillId="0" borderId="54" xfId="5" quotePrefix="1" applyNumberFormat="1" applyFill="1" applyBorder="1" applyAlignment="1">
      <alignment horizontal="left" vertical="center" wrapText="1"/>
    </xf>
    <xf numFmtId="0" fontId="5" fillId="0" borderId="55" xfId="5" quotePrefix="1" applyNumberFormat="1" applyFill="1" applyBorder="1" applyAlignment="1">
      <alignment horizontal="left" vertical="center" wrapText="1"/>
    </xf>
    <xf numFmtId="0" fontId="5" fillId="0" borderId="44" xfId="1" applyNumberFormat="1" applyFill="1" applyBorder="1" applyAlignment="1">
      <alignment horizontal="center" vertical="center" wrapText="1"/>
    </xf>
    <xf numFmtId="0" fontId="5" fillId="0" borderId="7" xfId="0" applyFont="1" applyBorder="1" applyAlignment="1">
      <alignment horizontal="center" vertical="center" wrapText="1"/>
    </xf>
    <xf numFmtId="0" fontId="5" fillId="0" borderId="10" xfId="0" applyFont="1" applyBorder="1" applyAlignment="1">
      <alignment horizontal="center" vertical="center" wrapText="1"/>
    </xf>
    <xf numFmtId="164" fontId="5" fillId="0" borderId="10" xfId="0" applyNumberFormat="1" applyFont="1" applyBorder="1" applyAlignment="1">
      <alignment horizontal="center" vertical="center" wrapText="1"/>
    </xf>
    <xf numFmtId="3" fontId="7" fillId="0" borderId="45" xfId="1" quotePrefix="1" applyNumberFormat="1" applyFont="1" applyFill="1" applyBorder="1" applyAlignment="1">
      <alignment horizontal="center" vertical="center"/>
    </xf>
    <xf numFmtId="3" fontId="7" fillId="0" borderId="45" xfId="1" applyNumberFormat="1" applyFont="1" applyFill="1" applyBorder="1" applyAlignment="1">
      <alignment horizontal="center" vertical="center"/>
    </xf>
    <xf numFmtId="0" fontId="5" fillId="0" borderId="50" xfId="1" quotePrefix="1" applyNumberFormat="1" applyFill="1" applyBorder="1" applyAlignment="1">
      <alignment horizontal="left" vertical="center" wrapText="1"/>
    </xf>
    <xf numFmtId="0" fontId="5" fillId="0" borderId="51" xfId="4" applyFont="1" applyBorder="1" applyAlignment="1">
      <alignment horizontal="left" vertical="center" wrapText="1"/>
    </xf>
    <xf numFmtId="0" fontId="5" fillId="0" borderId="52" xfId="4" applyFont="1" applyBorder="1" applyAlignment="1">
      <alignment horizontal="left" vertical="center" wrapText="1"/>
    </xf>
    <xf numFmtId="0" fontId="5" fillId="0" borderId="53" xfId="4" applyFont="1" applyBorder="1" applyAlignment="1">
      <alignment horizontal="left" vertical="center" wrapText="1"/>
    </xf>
    <xf numFmtId="0" fontId="5" fillId="0" borderId="54" xfId="4" applyFont="1" applyBorder="1" applyAlignment="1">
      <alignment horizontal="left" vertical="center" wrapText="1"/>
    </xf>
    <xf numFmtId="0" fontId="5" fillId="0" borderId="55" xfId="4" applyFont="1" applyBorder="1" applyAlignment="1">
      <alignment horizontal="left" vertical="center" wrapText="1"/>
    </xf>
    <xf numFmtId="0" fontId="5" fillId="0" borderId="5" xfId="0" applyFont="1" applyBorder="1"/>
    <xf numFmtId="0" fontId="5" fillId="0" borderId="8" xfId="0" applyFont="1" applyBorder="1"/>
    <xf numFmtId="0" fontId="5" fillId="0" borderId="6" xfId="2" quotePrefix="1" applyFont="1" applyBorder="1" applyAlignment="1">
      <alignment horizontal="center" vertical="center" wrapText="1"/>
    </xf>
    <xf numFmtId="3" fontId="5" fillId="0" borderId="4" xfId="1" applyNumberFormat="1" applyFill="1" applyBorder="1" applyAlignment="1">
      <alignment horizontal="center" vertical="center"/>
    </xf>
    <xf numFmtId="3" fontId="5" fillId="0" borderId="43" xfId="1" applyNumberFormat="1" applyFill="1" applyBorder="1" applyAlignment="1">
      <alignment horizontal="center" vertical="center"/>
    </xf>
    <xf numFmtId="3" fontId="5" fillId="0" borderId="10" xfId="1" applyNumberFormat="1" applyFill="1" applyBorder="1" applyAlignment="1">
      <alignment horizontal="center" vertical="center"/>
    </xf>
    <xf numFmtId="3" fontId="5" fillId="0" borderId="29" xfId="1" applyNumberFormat="1" applyFill="1" applyBorder="1" applyAlignment="1">
      <alignment horizontal="center" vertical="center"/>
    </xf>
    <xf numFmtId="0" fontId="5" fillId="0" borderId="79" xfId="0" applyFont="1" applyBorder="1" applyAlignment="1">
      <alignment vertical="center" wrapText="1"/>
    </xf>
    <xf numFmtId="0" fontId="5" fillId="0" borderId="80" xfId="0" applyFont="1" applyBorder="1" applyAlignment="1">
      <alignment vertical="center" wrapText="1"/>
    </xf>
    <xf numFmtId="0" fontId="5" fillId="0" borderId="81" xfId="0" applyFont="1" applyBorder="1" applyAlignment="1">
      <alignment vertical="center" wrapText="1"/>
    </xf>
    <xf numFmtId="0" fontId="5" fillId="0" borderId="79" xfId="0" applyFont="1" applyBorder="1"/>
    <xf numFmtId="0" fontId="5" fillId="0" borderId="80" xfId="0" applyFont="1" applyBorder="1"/>
    <xf numFmtId="0" fontId="5" fillId="0" borderId="81" xfId="0" applyFont="1" applyBorder="1"/>
    <xf numFmtId="0" fontId="12" fillId="0" borderId="79" xfId="0" applyFont="1" applyBorder="1" applyAlignment="1">
      <alignment vertical="center" wrapText="1"/>
    </xf>
    <xf numFmtId="0" fontId="5" fillId="0" borderId="82" xfId="1" quotePrefix="1" applyNumberFormat="1" applyFill="1" applyBorder="1" applyAlignment="1">
      <alignment horizontal="left" vertical="center"/>
    </xf>
    <xf numFmtId="0" fontId="5" fillId="0" borderId="83" xfId="1" quotePrefix="1" applyNumberFormat="1" applyFill="1" applyBorder="1" applyAlignment="1">
      <alignment horizontal="left" vertical="center"/>
    </xf>
    <xf numFmtId="0" fontId="5" fillId="0" borderId="82" xfId="1" quotePrefix="1" applyNumberFormat="1" applyFill="1" applyBorder="1" applyAlignment="1">
      <alignment horizontal="left" vertical="center" wrapText="1"/>
    </xf>
    <xf numFmtId="0" fontId="5" fillId="0" borderId="83" xfId="1" quotePrefix="1" applyNumberFormat="1" applyFill="1" applyBorder="1" applyAlignment="1">
      <alignment horizontal="left" vertical="center" wrapText="1"/>
    </xf>
    <xf numFmtId="0" fontId="11" fillId="0" borderId="43" xfId="0" applyFont="1" applyBorder="1" applyAlignment="1">
      <alignment vertical="center"/>
    </xf>
    <xf numFmtId="164" fontId="5" fillId="0" borderId="84" xfId="1" applyNumberFormat="1" applyFill="1" applyBorder="1" applyAlignment="1">
      <alignment horizontal="center" vertical="center" wrapText="1"/>
    </xf>
    <xf numFmtId="0" fontId="5" fillId="0" borderId="82" xfId="6" applyFont="1" applyBorder="1" applyAlignment="1">
      <alignment horizontal="left" vertical="center" wrapText="1"/>
    </xf>
    <xf numFmtId="0" fontId="5" fillId="3" borderId="66" xfId="0" applyFont="1" applyFill="1" applyBorder="1" applyAlignment="1">
      <alignment horizontal="left" vertical="center"/>
    </xf>
    <xf numFmtId="0" fontId="5" fillId="3" borderId="67" xfId="0" applyFont="1" applyFill="1" applyBorder="1" applyAlignment="1">
      <alignment horizontal="left" vertical="center"/>
    </xf>
    <xf numFmtId="0" fontId="5" fillId="3" borderId="68" xfId="0" applyFont="1" applyFill="1" applyBorder="1" applyAlignment="1">
      <alignment horizontal="left" vertical="center"/>
    </xf>
    <xf numFmtId="0" fontId="11" fillId="0" borderId="0" xfId="0" applyFont="1" applyBorder="1" applyAlignment="1">
      <alignment vertical="center"/>
    </xf>
    <xf numFmtId="0" fontId="5" fillId="0" borderId="97" xfId="0" applyFont="1" applyBorder="1" applyAlignment="1">
      <alignment vertical="center"/>
    </xf>
    <xf numFmtId="0" fontId="5" fillId="0" borderId="72" xfId="0" applyFont="1" applyBorder="1" applyAlignment="1">
      <alignment vertical="center" wrapText="1"/>
    </xf>
    <xf numFmtId="0" fontId="5" fillId="0" borderId="12" xfId="0" applyFont="1" applyBorder="1" applyAlignment="1">
      <alignment horizontal="left" wrapText="1"/>
    </xf>
    <xf numFmtId="164" fontId="5" fillId="0" borderId="31" xfId="1" applyNumberFormat="1" applyFill="1" applyBorder="1" applyAlignment="1">
      <alignment horizontal="center" vertical="center" wrapText="1"/>
    </xf>
    <xf numFmtId="164" fontId="5" fillId="0" borderId="6" xfId="1" applyNumberFormat="1" applyFill="1" applyBorder="1" applyAlignment="1">
      <alignment horizontal="center" vertical="center" wrapText="1"/>
    </xf>
    <xf numFmtId="164" fontId="5" fillId="0" borderId="9" xfId="1" applyNumberFormat="1" applyFill="1" applyBorder="1" applyAlignment="1">
      <alignment horizontal="center" vertical="center" wrapText="1"/>
    </xf>
    <xf numFmtId="0" fontId="11" fillId="0" borderId="0" xfId="0" applyFont="1" applyBorder="1" applyAlignment="1">
      <alignment vertical="center" wrapText="1"/>
    </xf>
  </cellXfs>
  <cellStyles count="9">
    <cellStyle name="Hyperlink" xfId="7" builtinId="8"/>
    <cellStyle name="Normal" xfId="0" builtinId="0"/>
    <cellStyle name="Normal 11" xfId="6" xr:uid="{062CBF1E-47C4-44A5-A17B-95C0905CF646}"/>
    <cellStyle name="Normal 2" xfId="4" xr:uid="{78303702-FCE7-4B60-8350-D5B439BEF65A}"/>
    <cellStyle name="Normal_MTFISH" xfId="3" xr:uid="{2CA9C2A1-97A2-4BE0-9589-AC7516AC61F7}"/>
    <cellStyle name="normal_MTFISH_1" xfId="5" xr:uid="{A2DBC6F0-7F5E-42F7-8665-128BA0D93AD3}"/>
    <cellStyle name="normal_mtredsu" xfId="8" xr:uid="{36BF71BA-F475-44CD-8382-01C33F768337}"/>
    <cellStyle name="normal_vegcan_1" xfId="1" xr:uid="{596CF660-A390-4650-AC29-CC5FE695EBD7}"/>
    <cellStyle name="Normal_vegfr" xfId="2" xr:uid="{EF82DBBB-43FB-455A-9CA0-80E6321EEE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3E3C-A914-4B68-B6D4-F597DEA1275F}">
  <dimension ref="A2:B40"/>
  <sheetViews>
    <sheetView tabSelected="1" zoomScaleNormal="100" workbookViewId="0"/>
  </sheetViews>
  <sheetFormatPr defaultColWidth="8.85546875" defaultRowHeight="13.9" customHeight="1" x14ac:dyDescent="0.25"/>
  <cols>
    <col min="1" max="1" width="12.5703125" customWidth="1"/>
    <col min="2" max="2" width="10.7109375" customWidth="1"/>
  </cols>
  <sheetData>
    <row r="2" spans="1:2" ht="13.9" customHeight="1" x14ac:dyDescent="0.25">
      <c r="A2" s="284" t="s">
        <v>55</v>
      </c>
      <c r="B2" s="266" t="s">
        <v>57</v>
      </c>
    </row>
    <row r="3" spans="1:2" ht="13.9" customHeight="1" x14ac:dyDescent="0.25">
      <c r="A3" s="284"/>
    </row>
    <row r="4" spans="1:2" ht="13.9" customHeight="1" x14ac:dyDescent="0.25">
      <c r="A4" s="284" t="s">
        <v>56</v>
      </c>
      <c r="B4" s="283" t="s">
        <v>128</v>
      </c>
    </row>
    <row r="5" spans="1:2" ht="13.9" customHeight="1" x14ac:dyDescent="0.25">
      <c r="B5" s="283" t="s">
        <v>123</v>
      </c>
    </row>
    <row r="6" spans="1:2" ht="13.9" customHeight="1" x14ac:dyDescent="0.25">
      <c r="B6" s="283" t="s">
        <v>62</v>
      </c>
    </row>
    <row r="7" spans="1:2" s="282" customFormat="1" ht="13.9" customHeight="1" x14ac:dyDescent="0.25">
      <c r="B7" s="283" t="s">
        <v>117</v>
      </c>
    </row>
    <row r="8" spans="1:2" s="282" customFormat="1" ht="13.9" customHeight="1" x14ac:dyDescent="0.25">
      <c r="B8" s="283" t="s">
        <v>63</v>
      </c>
    </row>
    <row r="9" spans="1:2" s="282" customFormat="1" ht="13.9" customHeight="1" x14ac:dyDescent="0.25">
      <c r="B9" s="283" t="s">
        <v>156</v>
      </c>
    </row>
    <row r="10" spans="1:2" s="282" customFormat="1" ht="13.9" customHeight="1" x14ac:dyDescent="0.25">
      <c r="B10" s="283" t="s">
        <v>163</v>
      </c>
    </row>
    <row r="11" spans="1:2" s="282" customFormat="1" ht="13.9" customHeight="1" x14ac:dyDescent="0.25">
      <c r="B11" s="283" t="s">
        <v>157</v>
      </c>
    </row>
    <row r="12" spans="1:2" s="282" customFormat="1" ht="13.9" customHeight="1" x14ac:dyDescent="0.25">
      <c r="B12" s="283" t="s">
        <v>73</v>
      </c>
    </row>
    <row r="13" spans="1:2" s="282" customFormat="1" ht="13.9" customHeight="1" x14ac:dyDescent="0.25">
      <c r="B13" s="283" t="s">
        <v>74</v>
      </c>
    </row>
    <row r="14" spans="1:2" s="282" customFormat="1" ht="13.9" customHeight="1" x14ac:dyDescent="0.25">
      <c r="B14" s="283" t="s">
        <v>75</v>
      </c>
    </row>
    <row r="15" spans="1:2" s="282" customFormat="1" ht="13.9" customHeight="1" x14ac:dyDescent="0.25">
      <c r="B15" s="283" t="s">
        <v>159</v>
      </c>
    </row>
    <row r="16" spans="1:2" s="282" customFormat="1" ht="13.9" customHeight="1" x14ac:dyDescent="0.25">
      <c r="B16" s="283" t="s">
        <v>160</v>
      </c>
    </row>
    <row r="17" spans="2:2" s="282" customFormat="1" ht="13.9" customHeight="1" x14ac:dyDescent="0.25">
      <c r="B17" s="283" t="s">
        <v>77</v>
      </c>
    </row>
    <row r="18" spans="2:2" s="282" customFormat="1" ht="13.9" customHeight="1" x14ac:dyDescent="0.25">
      <c r="B18" s="283" t="s">
        <v>80</v>
      </c>
    </row>
    <row r="19" spans="2:2" ht="13.9" customHeight="1" x14ac:dyDescent="0.25">
      <c r="B19" s="283" t="s">
        <v>81</v>
      </c>
    </row>
    <row r="20" spans="2:2" s="282" customFormat="1" ht="13.9" customHeight="1" x14ac:dyDescent="0.25">
      <c r="B20" s="283" t="s">
        <v>161</v>
      </c>
    </row>
    <row r="21" spans="2:2" s="282" customFormat="1" ht="13.9" customHeight="1" x14ac:dyDescent="0.25">
      <c r="B21" s="283" t="s">
        <v>118</v>
      </c>
    </row>
    <row r="22" spans="2:2" s="282" customFormat="1" ht="13.9" customHeight="1" x14ac:dyDescent="0.25">
      <c r="B22" s="283" t="s">
        <v>88</v>
      </c>
    </row>
    <row r="23" spans="2:2" s="282" customFormat="1" ht="13.9" customHeight="1" x14ac:dyDescent="0.25">
      <c r="B23" s="283" t="s">
        <v>89</v>
      </c>
    </row>
    <row r="24" spans="2:2" s="282" customFormat="1" ht="13.9" customHeight="1" x14ac:dyDescent="0.25">
      <c r="B24" s="283" t="s">
        <v>94</v>
      </c>
    </row>
    <row r="25" spans="2:2" s="282" customFormat="1" ht="13.9" customHeight="1" x14ac:dyDescent="0.25">
      <c r="B25" s="283" t="s">
        <v>162</v>
      </c>
    </row>
    <row r="26" spans="2:2" s="282" customFormat="1" ht="13.9" customHeight="1" x14ac:dyDescent="0.25">
      <c r="B26" s="283" t="s">
        <v>96</v>
      </c>
    </row>
    <row r="27" spans="2:2" s="282" customFormat="1" ht="13.9" customHeight="1" x14ac:dyDescent="0.25">
      <c r="B27" s="283" t="s">
        <v>97</v>
      </c>
    </row>
    <row r="28" spans="2:2" ht="13.9" customHeight="1" x14ac:dyDescent="0.25">
      <c r="B28" s="283" t="s">
        <v>99</v>
      </c>
    </row>
    <row r="29" spans="2:2" s="282" customFormat="1" ht="13.9" customHeight="1" x14ac:dyDescent="0.25">
      <c r="B29" s="283" t="s">
        <v>100</v>
      </c>
    </row>
    <row r="30" spans="2:2" s="282" customFormat="1" ht="13.9" customHeight="1" x14ac:dyDescent="0.25">
      <c r="B30" s="283" t="s">
        <v>101</v>
      </c>
    </row>
    <row r="31" spans="2:2" ht="13.9" customHeight="1" x14ac:dyDescent="0.25">
      <c r="B31" s="283" t="s">
        <v>103</v>
      </c>
    </row>
    <row r="32" spans="2:2" ht="13.9" customHeight="1" x14ac:dyDescent="0.25">
      <c r="B32" s="283" t="s">
        <v>104</v>
      </c>
    </row>
    <row r="33" spans="2:2" ht="13.9" customHeight="1" x14ac:dyDescent="0.25">
      <c r="B33" s="283" t="s">
        <v>105</v>
      </c>
    </row>
    <row r="34" spans="2:2" ht="13.9" customHeight="1" x14ac:dyDescent="0.25">
      <c r="B34" s="283" t="s">
        <v>106</v>
      </c>
    </row>
    <row r="35" spans="2:2" ht="13.9" customHeight="1" x14ac:dyDescent="0.25">
      <c r="B35" s="283" t="s">
        <v>108</v>
      </c>
    </row>
    <row r="36" spans="2:2" ht="13.9" customHeight="1" x14ac:dyDescent="0.25">
      <c r="B36" s="283" t="s">
        <v>119</v>
      </c>
    </row>
    <row r="37" spans="2:2" ht="13.9" customHeight="1" x14ac:dyDescent="0.25">
      <c r="B37" s="283" t="s">
        <v>120</v>
      </c>
    </row>
    <row r="38" spans="2:2" ht="13.9" customHeight="1" x14ac:dyDescent="0.25">
      <c r="B38" s="283" t="s">
        <v>121</v>
      </c>
    </row>
    <row r="39" spans="2:2" ht="13.9" customHeight="1" x14ac:dyDescent="0.25">
      <c r="B39" s="283" t="s">
        <v>154</v>
      </c>
    </row>
    <row r="40" spans="2:2" ht="13.9" customHeight="1" x14ac:dyDescent="0.25">
      <c r="B40" s="283"/>
    </row>
  </sheetData>
  <hyperlinks>
    <hyperlink ref="B4" location="FarmPcc!A1" display="Vegetables for processing - Per capita availability, farm weight" xr:uid="{0E0D0D20-BBD2-4D06-AD70-EF5B9F343C12}"/>
    <hyperlink ref="B5" location="Total!A1" display="Vegetables for processing - Supply and use" xr:uid="{0D004EA4-CD17-4B81-987B-C5B442D929B6}"/>
    <hyperlink ref="B6" location="AsparagusCanning!A1" display="Asparagus for canning - Supply and use" xr:uid="{BCD2A33D-2E30-40F6-B2F9-A3A89D101CFF}"/>
    <hyperlink ref="B7" location="AsparagusFreezing!A1" display="Asparagus for freezing - Supply and use" xr:uid="{07183D5A-19BD-40C4-A867-72B93D28E94A}"/>
    <hyperlink ref="B8" location="AsparagusProc!A1" display="Asparagus for processing - Supply and use" xr:uid="{0F748B8F-D242-425A-8E94-3D9281F4BF5E}"/>
    <hyperlink ref="B9" location="Beets!A1" display="Beets for canning: Supply and use" xr:uid="{A7D7B701-2ED9-42B2-B0AF-833B8E01ABC1}"/>
    <hyperlink ref="B10" location="Broccoli!A1" display="Broccoli for freezing: Supply and use" xr:uid="{424F56A3-EB23-4F85-A01C-CF3D20C43817}"/>
    <hyperlink ref="B11" location="Cabbage!A1" display="Cabbage for sauerkraut: Supply and use" xr:uid="{19DFE397-C9F7-418C-A408-035B9F842A49}"/>
    <hyperlink ref="B12" location="CarrotsCanning!A1" display="Carrots for canning - Supply and use" xr:uid="{0A65066D-4B33-4E8F-A8C2-2AEFC45AD994}"/>
    <hyperlink ref="B13" location="CarrotsFreezing!A1" display="Carrots for freezing - Supply and use" xr:uid="{606E07C8-0F5E-4772-B037-F8A7B73A6B84}"/>
    <hyperlink ref="B14" location="CarrotsProc!A1" display="Carrots for processing - Supply and use" xr:uid="{C7724F8F-61E9-4204-A36C-8BF1F11AABCB}"/>
    <hyperlink ref="B15" location="Cauliflower!A1" display="Cauliflower for freezing: Supply and use" xr:uid="{22555A7F-49BC-4C3A-B9E0-9677DB2F5367}"/>
    <hyperlink ref="B16" location="Cucumbers!A1" display="Cucumbers for pickles: Supply and use" xr:uid="{701E23A1-52EE-457F-AA24-332D9AB844E4}"/>
    <hyperlink ref="B17" location="GreenLimaBeansCanning!A1" display="Green lima beans for canning - Supply and use" xr:uid="{0417C56A-70A0-4E06-90FE-D4C9169B938B}"/>
    <hyperlink ref="B18" location="GreenLimaBeansFreezing!A1" display="Green lima beans for freezing - Supply and use" xr:uid="{FDD63BA6-C799-4581-8905-88B9F48FD303}"/>
    <hyperlink ref="B19" location="GreenLimaBeansProc!A1" display="Green lima beans for processing - Supply and use" xr:uid="{DA949DBC-3144-411C-80E9-543EABBF530B}"/>
    <hyperlink ref="B20" location="Mushrooms!A1" display="Mushrooms for canning: Supply and use" xr:uid="{F4735089-BAAF-4DBA-8639-382F4ED26DB8}"/>
    <hyperlink ref="B21" location="DryOnionsProc!A1" display="Dehydrating onions for processing - Supply and use" xr:uid="{3DDFA023-EC2F-4D2D-8075-502CF0255460}"/>
    <hyperlink ref="B22" location="GreenPeasCanning!A1" display="Green peas for canning - Supply and use" xr:uid="{346EA5F5-755C-4C71-8310-47AA834092A6}"/>
    <hyperlink ref="B23" location="GreenPeasFreezing!A1" display="Green peas for freezing - Supply and use" xr:uid="{C6B46A10-F9C3-4EEA-B98E-ABCFE274044A}"/>
    <hyperlink ref="B24" location="GreenPeasProc!A1" display="Green peas for processing: Supply and use" xr:uid="{9B8374BB-FAC7-409A-AED9-4C06366D743F}"/>
    <hyperlink ref="B25" location="ChilePeppers!A1" display="Chile peppers, all uses - fresh-weight (wet-basis): Supply and use" xr:uid="{3DE2E25F-0536-400B-AEBD-E6234BAECC79}"/>
    <hyperlink ref="B26" location="SnapBeansCanning!A1" display="Snap beans for canning: Supply and use" xr:uid="{9DC9E2E3-3AA6-4D72-B3B7-14C9179537C5}"/>
    <hyperlink ref="B27:B28" location="SnapBeansCanning!A1" display="Snap beans for canning: Supply and use" xr:uid="{A00F4BBE-E891-42A7-999C-01DCE14945B4}"/>
    <hyperlink ref="B27" location="SnapBeansFreezing!A1" display="Snap beans for freezing: Supply and use" xr:uid="{F4666739-0127-4322-9F79-DB5356209EC3}"/>
    <hyperlink ref="B28" location="SnapBeansProc!A1" display="Snap beans for processing: Supply and use" xr:uid="{B11B3703-F86E-4D7C-A31B-7707A02C2A6F}"/>
    <hyperlink ref="B29" location="SpinachCanning!A1" display="Spinach for canning: Supply and use" xr:uid="{B608709B-BCB4-4729-8D80-797C32E6AF64}"/>
    <hyperlink ref="B30:B31" location="SnapBeansCanning!A1" display="Snap beans for canning: Supply and use" xr:uid="{E6E6C48C-D63E-49F3-97F0-4A9EE4560699}"/>
    <hyperlink ref="B30" location="SpinachFreezing!A1" display="Spinach for freezing: Supply and use" xr:uid="{3491A614-7A46-4248-97E2-952A8A886644}"/>
    <hyperlink ref="B31" location="SpinachProc!A1" display="Spinach for processing: Supply and use" xr:uid="{9A682719-F2E2-429B-AA22-4AE33457CC3F}"/>
    <hyperlink ref="B32" location="SweetCornCanning!A1" display="Sweet corn for canning: Supply and use" xr:uid="{83082587-376D-4A5E-AE07-94F3FE7D9507}"/>
    <hyperlink ref="B33:B34" location="SnapBeansCanning!A1" display="Snap beans for canning: Supply and use" xr:uid="{CDB63C89-4187-4FA1-B2C0-874C4F211A47}"/>
    <hyperlink ref="B33" location="SweetCornFreezing!A1" display="Sweet corn for freezing: Supply and use" xr:uid="{7F552BEF-3D0C-43C4-BB20-79AE6EEFA6B4}"/>
    <hyperlink ref="B34" location="SweetCornProc!A1" display="Sweet corn for processing: Supply and use" xr:uid="{FA941A3C-42BC-4637-A88F-194FC616554A}"/>
    <hyperlink ref="B35" location="Tomatoes!A1" display="Tomatoes for processing: Supply and use" xr:uid="{F174B3B6-F603-47CF-BA4E-B144D0938393}"/>
    <hyperlink ref="B36" location="OtherVegCanning!A1" display="Other vegetables for canning: Supply and disappearance" xr:uid="{D31C86D3-A1FF-404A-9B23-3B168BB66CCE}"/>
    <hyperlink ref="B37" location="MiscVegFreezing!A1" display="Other vegetables for canning: Supply and use" xr:uid="{765ABDC5-CD03-4226-BB46-946E4F2F7A37}"/>
    <hyperlink ref="B38" location="MiscVegDehydrated!A1" display="Miscellaneous vegetables for dehydration: Supply and use" xr:uid="{19F3E1EC-B6D4-44E6-B786-37E8F5099CB1}"/>
    <hyperlink ref="B39" location="'Other&amp;MiscProc'!A1" display="Other and miscellaneous vegetables for processing: Supply and use" xr:uid="{A3ED2F55-16CD-4BF5-BCAD-EAAE51DD4B4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4BB80-1E21-46A8-A6E7-7B288EFDEAAC}">
  <dimension ref="A1:J67"/>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73</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67">
        <v>405.44171999999998</v>
      </c>
      <c r="D8" s="67" t="s">
        <v>29</v>
      </c>
      <c r="E8" s="67">
        <v>308</v>
      </c>
      <c r="F8" s="67">
        <f t="shared" ref="F8:F51" si="0">SUM(C8,D8,E8)</f>
        <v>713.44172000000003</v>
      </c>
      <c r="G8" s="67" t="s">
        <v>29</v>
      </c>
      <c r="H8" s="67">
        <v>274.81179815985098</v>
      </c>
      <c r="I8" s="67">
        <f t="shared" ref="I8:I50" si="1">F8-SUM(G8,H8)</f>
        <v>438.62992184014905</v>
      </c>
      <c r="J8" s="74">
        <f>IF(I8=0,0,IF(B8=0,0,I8/B8))</f>
        <v>2.1391155503976993</v>
      </c>
    </row>
    <row r="9" spans="1:10" ht="12" customHeight="1" x14ac:dyDescent="0.25">
      <c r="A9" s="4">
        <v>1971</v>
      </c>
      <c r="B9" s="4">
        <v>207.661</v>
      </c>
      <c r="C9" s="75">
        <v>458.00058000000001</v>
      </c>
      <c r="D9" s="75" t="s">
        <v>29</v>
      </c>
      <c r="E9" s="75">
        <v>274.81179815985098</v>
      </c>
      <c r="F9" s="75">
        <f t="shared" si="0"/>
        <v>732.81237815985105</v>
      </c>
      <c r="G9" s="75" t="s">
        <v>29</v>
      </c>
      <c r="H9" s="75">
        <v>312.53299942791898</v>
      </c>
      <c r="I9" s="75">
        <f t="shared" si="1"/>
        <v>420.27937873193207</v>
      </c>
      <c r="J9" s="84">
        <f t="shared" ref="J9:J57" si="2">IF(I9=0,0,IF(B9=0,0,I9/B9))</f>
        <v>2.0238724591133246</v>
      </c>
    </row>
    <row r="10" spans="1:10" ht="12" customHeight="1" x14ac:dyDescent="0.25">
      <c r="A10" s="4">
        <v>1972</v>
      </c>
      <c r="B10" s="4">
        <v>209.89599999999999</v>
      </c>
      <c r="C10" s="75">
        <v>401.50022000000001</v>
      </c>
      <c r="D10" s="75" t="s">
        <v>29</v>
      </c>
      <c r="E10" s="75">
        <v>312.53299942791898</v>
      </c>
      <c r="F10" s="75">
        <f t="shared" si="0"/>
        <v>714.03321942791899</v>
      </c>
      <c r="G10" s="75" t="s">
        <v>29</v>
      </c>
      <c r="H10" s="75">
        <v>204.48031310567001</v>
      </c>
      <c r="I10" s="75">
        <f t="shared" si="1"/>
        <v>509.55290632224899</v>
      </c>
      <c r="J10" s="84">
        <f t="shared" si="2"/>
        <v>2.4276446731821903</v>
      </c>
    </row>
    <row r="11" spans="1:10" ht="12" customHeight="1" x14ac:dyDescent="0.25">
      <c r="A11" s="4">
        <v>1973</v>
      </c>
      <c r="B11" s="4">
        <v>211.90899999999999</v>
      </c>
      <c r="C11" s="75">
        <v>553.78783999999996</v>
      </c>
      <c r="D11" s="75" t="s">
        <v>29</v>
      </c>
      <c r="E11" s="75">
        <v>204.48031310567001</v>
      </c>
      <c r="F11" s="75">
        <f t="shared" si="0"/>
        <v>758.26815310566997</v>
      </c>
      <c r="G11" s="75" t="s">
        <v>29</v>
      </c>
      <c r="H11" s="75">
        <v>278.04355872176399</v>
      </c>
      <c r="I11" s="75">
        <f t="shared" si="1"/>
        <v>480.22459438390598</v>
      </c>
      <c r="J11" s="84">
        <f t="shared" si="2"/>
        <v>2.2661830992733014</v>
      </c>
    </row>
    <row r="12" spans="1:10" ht="12" customHeight="1" x14ac:dyDescent="0.25">
      <c r="A12" s="4">
        <v>1974</v>
      </c>
      <c r="B12" s="4">
        <v>213.85400000000001</v>
      </c>
      <c r="C12" s="75">
        <v>511.99257999999998</v>
      </c>
      <c r="D12" s="75" t="s">
        <v>29</v>
      </c>
      <c r="E12" s="75">
        <v>278.04355872176399</v>
      </c>
      <c r="F12" s="75">
        <f t="shared" si="0"/>
        <v>790.03613872176402</v>
      </c>
      <c r="G12" s="75" t="s">
        <v>29</v>
      </c>
      <c r="H12" s="75">
        <v>360.55015079977198</v>
      </c>
      <c r="I12" s="75">
        <f t="shared" si="1"/>
        <v>429.48598792199203</v>
      </c>
      <c r="J12" s="84">
        <f t="shared" si="2"/>
        <v>2.0083140269622826</v>
      </c>
    </row>
    <row r="13" spans="1:10" ht="12" customHeight="1" x14ac:dyDescent="0.25">
      <c r="A13" s="4">
        <v>1975</v>
      </c>
      <c r="B13" s="4">
        <v>215.97300000000001</v>
      </c>
      <c r="C13" s="75">
        <v>357.41842000000003</v>
      </c>
      <c r="D13" s="75" t="s">
        <v>29</v>
      </c>
      <c r="E13" s="75">
        <v>360.55015079977198</v>
      </c>
      <c r="F13" s="75">
        <f t="shared" si="0"/>
        <v>717.96857079977201</v>
      </c>
      <c r="G13" s="75" t="s">
        <v>29</v>
      </c>
      <c r="H13" s="75">
        <v>305.92420926995101</v>
      </c>
      <c r="I13" s="75">
        <f t="shared" si="1"/>
        <v>412.044361529821</v>
      </c>
      <c r="J13" s="84">
        <f t="shared" si="2"/>
        <v>1.9078512662685658</v>
      </c>
    </row>
    <row r="14" spans="1:10" ht="12" customHeight="1" x14ac:dyDescent="0.25">
      <c r="A14" s="3">
        <v>1976</v>
      </c>
      <c r="B14" s="3">
        <v>218.035</v>
      </c>
      <c r="C14" s="67">
        <v>362.57585999999998</v>
      </c>
      <c r="D14" s="67" t="s">
        <v>29</v>
      </c>
      <c r="E14" s="67">
        <v>305.92420926995101</v>
      </c>
      <c r="F14" s="67">
        <f t="shared" si="0"/>
        <v>668.50006926995093</v>
      </c>
      <c r="G14" s="67" t="s">
        <v>29</v>
      </c>
      <c r="H14" s="67">
        <v>253.83227370923299</v>
      </c>
      <c r="I14" s="67">
        <f t="shared" si="1"/>
        <v>414.66779556071793</v>
      </c>
      <c r="J14" s="74">
        <f t="shared" si="2"/>
        <v>1.9018405098296969</v>
      </c>
    </row>
    <row r="15" spans="1:10" ht="12" customHeight="1" x14ac:dyDescent="0.25">
      <c r="A15" s="3">
        <v>1977</v>
      </c>
      <c r="B15" s="3">
        <v>220.23899999999998</v>
      </c>
      <c r="C15" s="67">
        <v>373.54041999999998</v>
      </c>
      <c r="D15" s="67" t="s">
        <v>29</v>
      </c>
      <c r="E15" s="67">
        <v>253.83227370923299</v>
      </c>
      <c r="F15" s="67">
        <f t="shared" si="0"/>
        <v>627.37269370923298</v>
      </c>
      <c r="G15" s="67" t="s">
        <v>29</v>
      </c>
      <c r="H15" s="67">
        <v>211.20852666982501</v>
      </c>
      <c r="I15" s="67">
        <f t="shared" si="1"/>
        <v>416.16416703940797</v>
      </c>
      <c r="J15" s="74">
        <f t="shared" si="2"/>
        <v>1.889602509271328</v>
      </c>
    </row>
    <row r="16" spans="1:10" ht="12" customHeight="1" x14ac:dyDescent="0.25">
      <c r="A16" s="3">
        <v>1978</v>
      </c>
      <c r="B16" s="3">
        <v>222.58500000000001</v>
      </c>
      <c r="C16" s="67">
        <v>411.12470000000002</v>
      </c>
      <c r="D16" s="67" t="s">
        <v>29</v>
      </c>
      <c r="E16" s="67">
        <v>211.20852666982501</v>
      </c>
      <c r="F16" s="67">
        <f t="shared" si="0"/>
        <v>622.33322666982508</v>
      </c>
      <c r="G16" s="67" t="s">
        <v>29</v>
      </c>
      <c r="H16" s="67">
        <v>267.76916331800601</v>
      </c>
      <c r="I16" s="67">
        <f t="shared" si="1"/>
        <v>354.56406335181907</v>
      </c>
      <c r="J16" s="74">
        <f t="shared" si="2"/>
        <v>1.5929378141016648</v>
      </c>
    </row>
    <row r="17" spans="1:10" ht="12" customHeight="1" x14ac:dyDescent="0.25">
      <c r="A17" s="3">
        <v>1979</v>
      </c>
      <c r="B17" s="3">
        <v>225.05500000000001</v>
      </c>
      <c r="C17" s="67">
        <v>445.59440000000001</v>
      </c>
      <c r="D17" s="67" t="s">
        <v>29</v>
      </c>
      <c r="E17" s="67">
        <v>267.76916331800601</v>
      </c>
      <c r="F17" s="67">
        <f t="shared" si="0"/>
        <v>713.36356331800607</v>
      </c>
      <c r="G17" s="67" t="s">
        <v>29</v>
      </c>
      <c r="H17" s="67">
        <v>305.44129313707901</v>
      </c>
      <c r="I17" s="67">
        <f t="shared" si="1"/>
        <v>407.92227018092706</v>
      </c>
      <c r="J17" s="74">
        <f t="shared" si="2"/>
        <v>1.8125448009638845</v>
      </c>
    </row>
    <row r="18" spans="1:10" ht="12" customHeight="1" x14ac:dyDescent="0.25">
      <c r="A18" s="3">
        <v>1980</v>
      </c>
      <c r="B18" s="3">
        <v>227.726</v>
      </c>
      <c r="C18" s="67">
        <v>370.44517999999999</v>
      </c>
      <c r="D18" s="67">
        <v>10.632020000000001</v>
      </c>
      <c r="E18" s="67">
        <v>305.44129313707901</v>
      </c>
      <c r="F18" s="67">
        <f t="shared" si="0"/>
        <v>686.51849313707908</v>
      </c>
      <c r="G18" s="67" t="s">
        <v>29</v>
      </c>
      <c r="H18" s="67">
        <v>279.57925675309599</v>
      </c>
      <c r="I18" s="67">
        <f t="shared" si="1"/>
        <v>406.93923638398309</v>
      </c>
      <c r="J18" s="74">
        <f t="shared" si="2"/>
        <v>1.7869687096949101</v>
      </c>
    </row>
    <row r="19" spans="1:10" ht="12" customHeight="1" x14ac:dyDescent="0.25">
      <c r="A19" s="4">
        <v>1981</v>
      </c>
      <c r="B19" s="4">
        <v>229.96600000000001</v>
      </c>
      <c r="C19" s="75">
        <v>240.8021</v>
      </c>
      <c r="D19" s="75">
        <v>11.391450000000001</v>
      </c>
      <c r="E19" s="75">
        <v>279.57925675309599</v>
      </c>
      <c r="F19" s="75">
        <f t="shared" si="0"/>
        <v>531.77280675309601</v>
      </c>
      <c r="G19" s="75" t="s">
        <v>29</v>
      </c>
      <c r="H19" s="75">
        <v>173.17172852302099</v>
      </c>
      <c r="I19" s="75">
        <f t="shared" si="1"/>
        <v>358.60107823007502</v>
      </c>
      <c r="J19" s="84">
        <f t="shared" si="2"/>
        <v>1.5593656376598062</v>
      </c>
    </row>
    <row r="20" spans="1:10" ht="12" customHeight="1" x14ac:dyDescent="0.25">
      <c r="A20" s="4">
        <v>1982</v>
      </c>
      <c r="B20" s="4">
        <v>232.18799999999999</v>
      </c>
      <c r="C20" s="75">
        <v>299.70422000000002</v>
      </c>
      <c r="D20" s="75">
        <v>10.262280000000001</v>
      </c>
      <c r="E20" s="75">
        <v>173.17172852302099</v>
      </c>
      <c r="F20" s="75">
        <f t="shared" si="0"/>
        <v>483.13822852302098</v>
      </c>
      <c r="G20" s="75" t="s">
        <v>29</v>
      </c>
      <c r="H20" s="75">
        <v>205.49387751971599</v>
      </c>
      <c r="I20" s="75">
        <f t="shared" si="1"/>
        <v>277.64435100330502</v>
      </c>
      <c r="J20" s="84">
        <f t="shared" si="2"/>
        <v>1.1957739030583192</v>
      </c>
    </row>
    <row r="21" spans="1:10" ht="12" customHeight="1" x14ac:dyDescent="0.25">
      <c r="A21" s="4">
        <v>1983</v>
      </c>
      <c r="B21" s="4">
        <v>234.30699999999999</v>
      </c>
      <c r="C21" s="75">
        <v>400.39</v>
      </c>
      <c r="D21" s="75">
        <v>11.895520000000001</v>
      </c>
      <c r="E21" s="75">
        <v>205.49387751971599</v>
      </c>
      <c r="F21" s="75">
        <f t="shared" si="0"/>
        <v>617.77939751971599</v>
      </c>
      <c r="G21" s="75" t="s">
        <v>29</v>
      </c>
      <c r="H21" s="75">
        <v>325.17877712142598</v>
      </c>
      <c r="I21" s="75">
        <f t="shared" si="1"/>
        <v>292.60062039829</v>
      </c>
      <c r="J21" s="84">
        <f t="shared" si="2"/>
        <v>1.248791629777557</v>
      </c>
    </row>
    <row r="22" spans="1:10" ht="12" customHeight="1" x14ac:dyDescent="0.25">
      <c r="A22" s="4">
        <v>1984</v>
      </c>
      <c r="B22" s="4">
        <v>236.34800000000001</v>
      </c>
      <c r="C22" s="75">
        <v>333.87529999999998</v>
      </c>
      <c r="D22" s="75">
        <v>13.21222</v>
      </c>
      <c r="E22" s="75">
        <v>325.17877712142598</v>
      </c>
      <c r="F22" s="75">
        <f t="shared" si="0"/>
        <v>672.26629712142596</v>
      </c>
      <c r="G22" s="75" t="s">
        <v>29</v>
      </c>
      <c r="H22" s="75">
        <v>223.01967930273301</v>
      </c>
      <c r="I22" s="75">
        <f t="shared" si="1"/>
        <v>449.24661781869293</v>
      </c>
      <c r="J22" s="84">
        <f t="shared" si="2"/>
        <v>1.9007845119006419</v>
      </c>
    </row>
    <row r="23" spans="1:10" ht="12" customHeight="1" x14ac:dyDescent="0.25">
      <c r="A23" s="4">
        <v>1985</v>
      </c>
      <c r="B23" s="4">
        <v>238.46600000000001</v>
      </c>
      <c r="C23" s="75">
        <v>279.39348000000001</v>
      </c>
      <c r="D23" s="75">
        <v>16.311119999999999</v>
      </c>
      <c r="E23" s="75">
        <v>223.01967930273301</v>
      </c>
      <c r="F23" s="75">
        <f t="shared" si="0"/>
        <v>518.72427930273307</v>
      </c>
      <c r="G23" s="75" t="s">
        <v>29</v>
      </c>
      <c r="H23" s="75">
        <v>184.90369999999999</v>
      </c>
      <c r="I23" s="75">
        <f t="shared" si="1"/>
        <v>333.82057930273311</v>
      </c>
      <c r="J23" s="84">
        <f t="shared" si="2"/>
        <v>1.3998665608629033</v>
      </c>
    </row>
    <row r="24" spans="1:10" ht="12" customHeight="1" x14ac:dyDescent="0.25">
      <c r="A24" s="3">
        <v>1986</v>
      </c>
      <c r="B24" s="3">
        <v>240.65100000000001</v>
      </c>
      <c r="C24" s="67">
        <v>255.87934000000001</v>
      </c>
      <c r="D24" s="67">
        <v>19.340859999999999</v>
      </c>
      <c r="E24" s="67">
        <v>184.90369999999999</v>
      </c>
      <c r="F24" s="67">
        <f t="shared" si="0"/>
        <v>460.12390000000005</v>
      </c>
      <c r="G24" s="67" t="s">
        <v>29</v>
      </c>
      <c r="H24" s="67">
        <v>172.84270000000001</v>
      </c>
      <c r="I24" s="67">
        <f t="shared" si="1"/>
        <v>287.28120000000001</v>
      </c>
      <c r="J24" s="74">
        <f t="shared" si="2"/>
        <v>1.1937669072640462</v>
      </c>
    </row>
    <row r="25" spans="1:10" ht="12" customHeight="1" x14ac:dyDescent="0.25">
      <c r="A25" s="3">
        <v>1987</v>
      </c>
      <c r="B25" s="3">
        <v>242.804</v>
      </c>
      <c r="C25" s="67">
        <v>246.27528000000001</v>
      </c>
      <c r="D25" s="67">
        <v>19.340859999999999</v>
      </c>
      <c r="E25" s="67">
        <v>172.84270000000001</v>
      </c>
      <c r="F25" s="67">
        <f t="shared" si="0"/>
        <v>438.45884000000001</v>
      </c>
      <c r="G25" s="67" t="s">
        <v>29</v>
      </c>
      <c r="H25" s="67">
        <v>186.48668000000001</v>
      </c>
      <c r="I25" s="67">
        <f t="shared" si="1"/>
        <v>251.97216</v>
      </c>
      <c r="J25" s="74">
        <f t="shared" si="2"/>
        <v>1.037759509728011</v>
      </c>
    </row>
    <row r="26" spans="1:10" ht="12" customHeight="1" x14ac:dyDescent="0.25">
      <c r="A26" s="3">
        <v>1988</v>
      </c>
      <c r="B26" s="3">
        <v>245.02099999999999</v>
      </c>
      <c r="C26" s="67">
        <v>162.47514000000001</v>
      </c>
      <c r="D26" s="67">
        <v>14.35868</v>
      </c>
      <c r="E26" s="67">
        <v>186.48668000000001</v>
      </c>
      <c r="F26" s="67">
        <f t="shared" si="0"/>
        <v>363.32050000000004</v>
      </c>
      <c r="G26" s="67" t="s">
        <v>29</v>
      </c>
      <c r="H26" s="67">
        <v>100.64942000000001</v>
      </c>
      <c r="I26" s="67">
        <f t="shared" si="1"/>
        <v>262.67108000000002</v>
      </c>
      <c r="J26" s="74">
        <f t="shared" si="2"/>
        <v>1.0720349684312775</v>
      </c>
    </row>
    <row r="27" spans="1:10" ht="12" customHeight="1" x14ac:dyDescent="0.25">
      <c r="A27" s="3">
        <v>1989</v>
      </c>
      <c r="B27" s="3">
        <v>247.34200000000001</v>
      </c>
      <c r="C27" s="67">
        <v>264.31664000000001</v>
      </c>
      <c r="D27" s="67">
        <v>14.288190000000002</v>
      </c>
      <c r="E27" s="67">
        <v>100.64942000000001</v>
      </c>
      <c r="F27" s="67">
        <f t="shared" si="0"/>
        <v>379.25425000000001</v>
      </c>
      <c r="G27" s="67" t="s">
        <v>29</v>
      </c>
      <c r="H27" s="67">
        <v>153.55101999999999</v>
      </c>
      <c r="I27" s="67">
        <f t="shared" si="1"/>
        <v>225.70323000000002</v>
      </c>
      <c r="J27" s="74">
        <f t="shared" si="2"/>
        <v>0.9125147771102361</v>
      </c>
    </row>
    <row r="28" spans="1:10" ht="12" customHeight="1" x14ac:dyDescent="0.25">
      <c r="A28" s="3">
        <v>1990</v>
      </c>
      <c r="B28" s="3">
        <v>250.13200000000001</v>
      </c>
      <c r="C28" s="67">
        <v>284.83857999999998</v>
      </c>
      <c r="D28" s="67">
        <v>13.032135818</v>
      </c>
      <c r="E28" s="67" t="s">
        <v>29</v>
      </c>
      <c r="F28" s="67">
        <f t="shared" si="0"/>
        <v>297.87071581800001</v>
      </c>
      <c r="G28" s="67" t="s">
        <v>29</v>
      </c>
      <c r="H28" s="67" t="s">
        <v>29</v>
      </c>
      <c r="I28" s="67">
        <f t="shared" si="1"/>
        <v>297.87071581800001</v>
      </c>
      <c r="J28" s="74">
        <f t="shared" si="2"/>
        <v>1.1908540923112596</v>
      </c>
    </row>
    <row r="29" spans="1:10" ht="12" customHeight="1" x14ac:dyDescent="0.25">
      <c r="A29" s="4">
        <v>1991</v>
      </c>
      <c r="B29" s="4">
        <v>253.49299999999999</v>
      </c>
      <c r="C29" s="75">
        <v>281.27818000000002</v>
      </c>
      <c r="D29" s="75">
        <v>10.138871314999999</v>
      </c>
      <c r="E29" s="75" t="s">
        <v>29</v>
      </c>
      <c r="F29" s="75">
        <f t="shared" si="0"/>
        <v>291.41705131500004</v>
      </c>
      <c r="G29" s="75" t="s">
        <v>29</v>
      </c>
      <c r="H29" s="75" t="s">
        <v>29</v>
      </c>
      <c r="I29" s="75">
        <f t="shared" si="1"/>
        <v>291.41705131500004</v>
      </c>
      <c r="J29" s="84">
        <f t="shared" si="2"/>
        <v>1.149605911465011</v>
      </c>
    </row>
    <row r="30" spans="1:10" ht="12" customHeight="1" x14ac:dyDescent="0.25">
      <c r="A30" s="4">
        <v>1992</v>
      </c>
      <c r="B30" s="4">
        <v>256.89400000000001</v>
      </c>
      <c r="C30" s="75">
        <v>433.75776000000002</v>
      </c>
      <c r="D30" s="75">
        <v>9.6439017549999999</v>
      </c>
      <c r="E30" s="75" t="s">
        <v>29</v>
      </c>
      <c r="F30" s="75">
        <f t="shared" si="0"/>
        <v>443.40166175500002</v>
      </c>
      <c r="G30" s="75" t="s">
        <v>29</v>
      </c>
      <c r="H30" s="75" t="s">
        <v>29</v>
      </c>
      <c r="I30" s="75">
        <f t="shared" si="1"/>
        <v>443.40166175500002</v>
      </c>
      <c r="J30" s="84">
        <f t="shared" si="2"/>
        <v>1.7260101900200082</v>
      </c>
    </row>
    <row r="31" spans="1:10" ht="12" customHeight="1" x14ac:dyDescent="0.25">
      <c r="A31" s="4">
        <v>1993</v>
      </c>
      <c r="B31" s="4">
        <v>260.255</v>
      </c>
      <c r="C31" s="75">
        <v>262.5</v>
      </c>
      <c r="D31" s="75">
        <v>10.026348786</v>
      </c>
      <c r="E31" s="75" t="s">
        <v>29</v>
      </c>
      <c r="F31" s="75">
        <f t="shared" si="0"/>
        <v>272.52634878599997</v>
      </c>
      <c r="G31" s="75" t="s">
        <v>29</v>
      </c>
      <c r="H31" s="75" t="s">
        <v>29</v>
      </c>
      <c r="I31" s="75">
        <f t="shared" si="1"/>
        <v>272.52634878599997</v>
      </c>
      <c r="J31" s="84">
        <f t="shared" si="2"/>
        <v>1.047151250834758</v>
      </c>
    </row>
    <row r="32" spans="1:10" ht="12" customHeight="1" x14ac:dyDescent="0.25">
      <c r="A32" s="4">
        <v>1994</v>
      </c>
      <c r="B32" s="4">
        <v>263.43599999999998</v>
      </c>
      <c r="C32" s="75">
        <v>368.80000000000007</v>
      </c>
      <c r="D32" s="75">
        <v>11.227964307000001</v>
      </c>
      <c r="E32" s="75" t="s">
        <v>29</v>
      </c>
      <c r="F32" s="75">
        <f t="shared" si="0"/>
        <v>380.02796430700005</v>
      </c>
      <c r="G32" s="75" t="s">
        <v>29</v>
      </c>
      <c r="H32" s="75" t="s">
        <v>29</v>
      </c>
      <c r="I32" s="75">
        <f t="shared" si="1"/>
        <v>380.02796430700005</v>
      </c>
      <c r="J32" s="84">
        <f t="shared" si="2"/>
        <v>1.4425817439795627</v>
      </c>
    </row>
    <row r="33" spans="1:10" ht="12" customHeight="1" x14ac:dyDescent="0.25">
      <c r="A33" s="4">
        <v>1995</v>
      </c>
      <c r="B33" s="4">
        <v>266.55700000000002</v>
      </c>
      <c r="C33" s="75">
        <v>426.39999999999986</v>
      </c>
      <c r="D33" s="75">
        <v>7.9643404169999998</v>
      </c>
      <c r="E33" s="75" t="s">
        <v>29</v>
      </c>
      <c r="F33" s="75">
        <f t="shared" si="0"/>
        <v>434.36434041699988</v>
      </c>
      <c r="G33" s="75" t="s">
        <v>29</v>
      </c>
      <c r="H33" s="75" t="s">
        <v>29</v>
      </c>
      <c r="I33" s="75">
        <f t="shared" si="1"/>
        <v>434.36434041699988</v>
      </c>
      <c r="J33" s="84">
        <f t="shared" si="2"/>
        <v>1.62953642341788</v>
      </c>
    </row>
    <row r="34" spans="1:10" ht="12" customHeight="1" x14ac:dyDescent="0.25">
      <c r="A34" s="3">
        <v>1996</v>
      </c>
      <c r="B34" s="45">
        <v>269.66699999999997</v>
      </c>
      <c r="C34" s="67">
        <v>456.60000000000014</v>
      </c>
      <c r="D34" s="67">
        <v>7.1368890599999997</v>
      </c>
      <c r="E34" s="67" t="s">
        <v>29</v>
      </c>
      <c r="F34" s="67">
        <f t="shared" si="0"/>
        <v>463.73688906000012</v>
      </c>
      <c r="G34" s="67" t="s">
        <v>29</v>
      </c>
      <c r="H34" s="67" t="s">
        <v>29</v>
      </c>
      <c r="I34" s="67">
        <f t="shared" si="1"/>
        <v>463.73688906000012</v>
      </c>
      <c r="J34" s="74">
        <f t="shared" si="2"/>
        <v>1.7196649536650765</v>
      </c>
    </row>
    <row r="35" spans="1:10" ht="12" customHeight="1" x14ac:dyDescent="0.25">
      <c r="A35" s="3">
        <v>1997</v>
      </c>
      <c r="B35" s="45">
        <v>272.91199999999998</v>
      </c>
      <c r="C35" s="67">
        <v>394.40000000000009</v>
      </c>
      <c r="D35" s="67">
        <v>8.4712222000000015</v>
      </c>
      <c r="E35" s="67" t="s">
        <v>29</v>
      </c>
      <c r="F35" s="67">
        <f t="shared" si="0"/>
        <v>402.87122220000009</v>
      </c>
      <c r="G35" s="67" t="s">
        <v>29</v>
      </c>
      <c r="H35" s="67" t="s">
        <v>29</v>
      </c>
      <c r="I35" s="67">
        <f t="shared" si="1"/>
        <v>402.87122220000009</v>
      </c>
      <c r="J35" s="74">
        <f t="shared" si="2"/>
        <v>1.4761946055871493</v>
      </c>
    </row>
    <row r="36" spans="1:10" ht="12" customHeight="1" x14ac:dyDescent="0.25">
      <c r="A36" s="3">
        <v>1998</v>
      </c>
      <c r="B36" s="45">
        <v>276.11500000000001</v>
      </c>
      <c r="C36" s="67">
        <v>392.2289199999999</v>
      </c>
      <c r="D36" s="67">
        <v>8.0136609700000001</v>
      </c>
      <c r="E36" s="67" t="s">
        <v>29</v>
      </c>
      <c r="F36" s="67">
        <f t="shared" si="0"/>
        <v>400.24258096999989</v>
      </c>
      <c r="G36" s="67" t="s">
        <v>29</v>
      </c>
      <c r="H36" s="67" t="s">
        <v>29</v>
      </c>
      <c r="I36" s="67">
        <f t="shared" si="1"/>
        <v>400.24258096999989</v>
      </c>
      <c r="J36" s="74">
        <f t="shared" si="2"/>
        <v>1.4495502995853173</v>
      </c>
    </row>
    <row r="37" spans="1:10" ht="12" customHeight="1" x14ac:dyDescent="0.25">
      <c r="A37" s="3">
        <v>1999</v>
      </c>
      <c r="B37" s="45">
        <v>279.29500000000002</v>
      </c>
      <c r="C37" s="67">
        <v>378.34238000000005</v>
      </c>
      <c r="D37" s="67">
        <v>7.8441218800000003</v>
      </c>
      <c r="E37" s="67" t="s">
        <v>29</v>
      </c>
      <c r="F37" s="67">
        <f t="shared" si="0"/>
        <v>386.18650188000004</v>
      </c>
      <c r="G37" s="67" t="s">
        <v>29</v>
      </c>
      <c r="H37" s="67" t="s">
        <v>29</v>
      </c>
      <c r="I37" s="67">
        <f t="shared" si="1"/>
        <v>386.18650188000004</v>
      </c>
      <c r="J37" s="74">
        <f t="shared" si="2"/>
        <v>1.3827189956139567</v>
      </c>
    </row>
    <row r="38" spans="1:10" ht="12" customHeight="1" x14ac:dyDescent="0.25">
      <c r="A38" s="3">
        <v>2000</v>
      </c>
      <c r="B38" s="45">
        <v>282.38499999999999</v>
      </c>
      <c r="C38" s="67">
        <v>286.56591999999989</v>
      </c>
      <c r="D38" s="67">
        <v>11.858427630000001</v>
      </c>
      <c r="E38" s="67" t="s">
        <v>29</v>
      </c>
      <c r="F38" s="67">
        <f t="shared" si="0"/>
        <v>298.42434762999989</v>
      </c>
      <c r="G38" s="67" t="s">
        <v>29</v>
      </c>
      <c r="H38" s="67" t="s">
        <v>29</v>
      </c>
      <c r="I38" s="67">
        <f t="shared" si="1"/>
        <v>298.42434762999989</v>
      </c>
      <c r="J38" s="74">
        <f t="shared" si="2"/>
        <v>1.0567995737379814</v>
      </c>
    </row>
    <row r="39" spans="1:10" ht="12" customHeight="1" x14ac:dyDescent="0.25">
      <c r="A39" s="4">
        <v>2001</v>
      </c>
      <c r="B39" s="79">
        <v>285.30901899999998</v>
      </c>
      <c r="C39" s="75">
        <v>307.52320000000003</v>
      </c>
      <c r="D39" s="75">
        <v>12.671758540000001</v>
      </c>
      <c r="E39" s="75" t="s">
        <v>29</v>
      </c>
      <c r="F39" s="75">
        <f t="shared" si="0"/>
        <v>320.19495854000002</v>
      </c>
      <c r="G39" s="75" t="s">
        <v>29</v>
      </c>
      <c r="H39" s="75" t="s">
        <v>29</v>
      </c>
      <c r="I39" s="75">
        <f t="shared" si="1"/>
        <v>320.19495854000002</v>
      </c>
      <c r="J39" s="84">
        <f t="shared" si="2"/>
        <v>1.1222742262486978</v>
      </c>
    </row>
    <row r="40" spans="1:10" ht="12" customHeight="1" x14ac:dyDescent="0.25">
      <c r="A40" s="4">
        <v>2002</v>
      </c>
      <c r="B40" s="79">
        <v>288.10481800000002</v>
      </c>
      <c r="C40" s="75">
        <v>272.85000000000002</v>
      </c>
      <c r="D40" s="75">
        <v>14.230244560000001</v>
      </c>
      <c r="E40" s="75" t="s">
        <v>29</v>
      </c>
      <c r="F40" s="75">
        <f t="shared" si="0"/>
        <v>287.08024456000004</v>
      </c>
      <c r="G40" s="75" t="s">
        <v>29</v>
      </c>
      <c r="H40" s="75" t="s">
        <v>29</v>
      </c>
      <c r="I40" s="75">
        <f t="shared" si="1"/>
        <v>287.08024456000004</v>
      </c>
      <c r="J40" s="84">
        <f t="shared" si="2"/>
        <v>0.99644374763632038</v>
      </c>
    </row>
    <row r="41" spans="1:10" ht="12" customHeight="1" x14ac:dyDescent="0.25">
      <c r="A41" s="4">
        <v>2003</v>
      </c>
      <c r="B41" s="79">
        <v>290.81963400000001</v>
      </c>
      <c r="C41" s="75">
        <v>305.70760000000001</v>
      </c>
      <c r="D41" s="75">
        <v>14.30616362</v>
      </c>
      <c r="E41" s="75" t="s">
        <v>29</v>
      </c>
      <c r="F41" s="75">
        <f t="shared" si="0"/>
        <v>320.01376362000002</v>
      </c>
      <c r="G41" s="75" t="s">
        <v>29</v>
      </c>
      <c r="H41" s="75" t="s">
        <v>29</v>
      </c>
      <c r="I41" s="75">
        <f t="shared" si="1"/>
        <v>320.01376362000002</v>
      </c>
      <c r="J41" s="84">
        <f t="shared" si="2"/>
        <v>1.1003856899840538</v>
      </c>
    </row>
    <row r="42" spans="1:10" ht="12" customHeight="1" x14ac:dyDescent="0.25">
      <c r="A42" s="4">
        <v>2004</v>
      </c>
      <c r="B42" s="79">
        <v>293.46318500000001</v>
      </c>
      <c r="C42" s="75">
        <v>294.03200000000004</v>
      </c>
      <c r="D42" s="75">
        <v>15.674951740000003</v>
      </c>
      <c r="E42" s="75" t="s">
        <v>29</v>
      </c>
      <c r="F42" s="75">
        <f t="shared" si="0"/>
        <v>309.70695174000002</v>
      </c>
      <c r="G42" s="75" t="s">
        <v>29</v>
      </c>
      <c r="H42" s="75" t="s">
        <v>29</v>
      </c>
      <c r="I42" s="75">
        <f t="shared" si="1"/>
        <v>309.70695174000002</v>
      </c>
      <c r="J42" s="84">
        <f t="shared" si="2"/>
        <v>1.0553519745245048</v>
      </c>
    </row>
    <row r="43" spans="1:10" ht="12" customHeight="1" x14ac:dyDescent="0.25">
      <c r="A43" s="4">
        <v>2005</v>
      </c>
      <c r="B43" s="79">
        <v>296.186216</v>
      </c>
      <c r="C43" s="75">
        <v>311.92280000000005</v>
      </c>
      <c r="D43" s="75">
        <v>19.311505570000001</v>
      </c>
      <c r="E43" s="75" t="s">
        <v>29</v>
      </c>
      <c r="F43" s="75">
        <f t="shared" si="0"/>
        <v>331.23430557000006</v>
      </c>
      <c r="G43" s="75" t="s">
        <v>29</v>
      </c>
      <c r="H43" s="75" t="s">
        <v>29</v>
      </c>
      <c r="I43" s="75">
        <f t="shared" si="1"/>
        <v>331.23430557000006</v>
      </c>
      <c r="J43" s="84">
        <f t="shared" si="2"/>
        <v>1.1183312648485979</v>
      </c>
    </row>
    <row r="44" spans="1:10" ht="12" customHeight="1" x14ac:dyDescent="0.25">
      <c r="A44" s="3">
        <v>2006</v>
      </c>
      <c r="B44" s="81">
        <v>298.99582500000002</v>
      </c>
      <c r="C44" s="67">
        <v>274.41400000000004</v>
      </c>
      <c r="D44" s="67">
        <v>15.25064922</v>
      </c>
      <c r="E44" s="67" t="s">
        <v>29</v>
      </c>
      <c r="F44" s="67">
        <f t="shared" si="0"/>
        <v>289.66464922000006</v>
      </c>
      <c r="G44" s="67" t="s">
        <v>29</v>
      </c>
      <c r="H44" s="67" t="s">
        <v>29</v>
      </c>
      <c r="I44" s="67">
        <f t="shared" si="1"/>
        <v>289.66464922000006</v>
      </c>
      <c r="J44" s="74">
        <f t="shared" si="2"/>
        <v>0.96879161847828488</v>
      </c>
    </row>
    <row r="45" spans="1:10" ht="12" customHeight="1" x14ac:dyDescent="0.25">
      <c r="A45" s="3">
        <v>2007</v>
      </c>
      <c r="B45" s="82">
        <v>302.003917</v>
      </c>
      <c r="C45" s="67">
        <v>256.46200000000005</v>
      </c>
      <c r="D45" s="67">
        <v>20.5542407874056</v>
      </c>
      <c r="E45" s="67" t="s">
        <v>29</v>
      </c>
      <c r="F45" s="67">
        <f t="shared" si="0"/>
        <v>277.01624078740565</v>
      </c>
      <c r="G45" s="67" t="s">
        <v>29</v>
      </c>
      <c r="H45" s="67" t="s">
        <v>29</v>
      </c>
      <c r="I45" s="67">
        <f t="shared" si="1"/>
        <v>277.01624078740565</v>
      </c>
      <c r="J45" s="74">
        <f t="shared" si="2"/>
        <v>0.91726042343816905</v>
      </c>
    </row>
    <row r="46" spans="1:10" ht="12" customHeight="1" x14ac:dyDescent="0.25">
      <c r="A46" s="3">
        <v>2008</v>
      </c>
      <c r="B46" s="82">
        <v>304.79776099999998</v>
      </c>
      <c r="C46" s="67">
        <v>273.17640000000006</v>
      </c>
      <c r="D46" s="67">
        <v>18.111802916455598</v>
      </c>
      <c r="E46" s="67" t="s">
        <v>29</v>
      </c>
      <c r="F46" s="67">
        <f t="shared" si="0"/>
        <v>291.28820291645565</v>
      </c>
      <c r="G46" s="67" t="s">
        <v>29</v>
      </c>
      <c r="H46" s="67" t="s">
        <v>29</v>
      </c>
      <c r="I46" s="67">
        <f t="shared" si="1"/>
        <v>291.28820291645565</v>
      </c>
      <c r="J46" s="74">
        <f t="shared" si="2"/>
        <v>0.95567697728742718</v>
      </c>
    </row>
    <row r="47" spans="1:10" ht="12" customHeight="1" x14ac:dyDescent="0.25">
      <c r="A47" s="3">
        <v>2009</v>
      </c>
      <c r="B47" s="82">
        <v>307.43940600000002</v>
      </c>
      <c r="C47" s="67">
        <v>246.79920000000001</v>
      </c>
      <c r="D47" s="67">
        <v>21.742784190058799</v>
      </c>
      <c r="E47" s="67" t="s">
        <v>29</v>
      </c>
      <c r="F47" s="67">
        <f t="shared" si="0"/>
        <v>268.54198419005883</v>
      </c>
      <c r="G47" s="67" t="s">
        <v>29</v>
      </c>
      <c r="H47" s="67" t="s">
        <v>29</v>
      </c>
      <c r="I47" s="67">
        <f t="shared" si="1"/>
        <v>268.54198419005883</v>
      </c>
      <c r="J47" s="74">
        <f t="shared" si="2"/>
        <v>0.87347938796778324</v>
      </c>
    </row>
    <row r="48" spans="1:10" ht="12" customHeight="1" x14ac:dyDescent="0.25">
      <c r="A48" s="3">
        <v>2010</v>
      </c>
      <c r="B48" s="82">
        <v>309.74127900000002</v>
      </c>
      <c r="C48" s="67">
        <v>219.72840000000002</v>
      </c>
      <c r="D48" s="67">
        <v>12.564373872357997</v>
      </c>
      <c r="E48" s="67" t="s">
        <v>29</v>
      </c>
      <c r="F48" s="67">
        <f t="shared" si="0"/>
        <v>232.29277387235803</v>
      </c>
      <c r="G48" s="67" t="s">
        <v>29</v>
      </c>
      <c r="H48" s="67" t="s">
        <v>29</v>
      </c>
      <c r="I48" s="67">
        <f t="shared" si="1"/>
        <v>232.29277387235803</v>
      </c>
      <c r="J48" s="74">
        <f t="shared" si="2"/>
        <v>0.74995743099633161</v>
      </c>
    </row>
    <row r="49" spans="1:10" ht="12" customHeight="1" x14ac:dyDescent="0.25">
      <c r="A49" s="4">
        <v>2011</v>
      </c>
      <c r="B49" s="79">
        <v>311.97391399999998</v>
      </c>
      <c r="C49" s="75">
        <v>239.7612</v>
      </c>
      <c r="D49" s="75">
        <v>13.775921911509998</v>
      </c>
      <c r="E49" s="75" t="s">
        <v>29</v>
      </c>
      <c r="F49" s="75">
        <f t="shared" si="0"/>
        <v>253.53712191151001</v>
      </c>
      <c r="G49" s="75" t="s">
        <v>29</v>
      </c>
      <c r="H49" s="75" t="s">
        <v>29</v>
      </c>
      <c r="I49" s="75">
        <f t="shared" si="1"/>
        <v>253.53712191151001</v>
      </c>
      <c r="J49" s="84">
        <f t="shared" si="2"/>
        <v>0.81268692840616807</v>
      </c>
    </row>
    <row r="50" spans="1:10" ht="12" customHeight="1" x14ac:dyDescent="0.25">
      <c r="A50" s="4">
        <v>2012</v>
      </c>
      <c r="B50" s="79">
        <v>314.16755799999999</v>
      </c>
      <c r="C50" s="75">
        <v>226.67800000000003</v>
      </c>
      <c r="D50" s="75">
        <v>16.756072023825197</v>
      </c>
      <c r="E50" s="75" t="s">
        <v>29</v>
      </c>
      <c r="F50" s="75">
        <f t="shared" si="0"/>
        <v>243.43407202382522</v>
      </c>
      <c r="G50" s="75" t="s">
        <v>29</v>
      </c>
      <c r="H50" s="75" t="s">
        <v>29</v>
      </c>
      <c r="I50" s="75">
        <f t="shared" si="1"/>
        <v>243.43407202382522</v>
      </c>
      <c r="J50" s="84">
        <f t="shared" si="2"/>
        <v>0.77485426430893678</v>
      </c>
    </row>
    <row r="51" spans="1:10" ht="12" customHeight="1" x14ac:dyDescent="0.25">
      <c r="A51" s="4">
        <v>2013</v>
      </c>
      <c r="B51" s="79">
        <v>316.29476599999998</v>
      </c>
      <c r="C51" s="75">
        <v>239.32600000000002</v>
      </c>
      <c r="D51" s="75">
        <v>11.555047071880399</v>
      </c>
      <c r="E51" s="75" t="s">
        <v>29</v>
      </c>
      <c r="F51" s="75">
        <f t="shared" si="0"/>
        <v>250.88104707188043</v>
      </c>
      <c r="G51" s="75" t="s">
        <v>29</v>
      </c>
      <c r="H51" s="75" t="s">
        <v>29</v>
      </c>
      <c r="I51" s="75">
        <f t="shared" ref="I51:I57" si="3">F51-SUM(G51,H51)</f>
        <v>250.88104707188043</v>
      </c>
      <c r="J51" s="84">
        <f t="shared" si="2"/>
        <v>0.79318747586193206</v>
      </c>
    </row>
    <row r="52" spans="1:10" ht="12" customHeight="1" x14ac:dyDescent="0.25">
      <c r="A52" s="5">
        <v>2014</v>
      </c>
      <c r="B52" s="80">
        <v>318.576955</v>
      </c>
      <c r="C52" s="75">
        <v>218.83760000000001</v>
      </c>
      <c r="D52" s="75">
        <v>11.879185339788799</v>
      </c>
      <c r="E52" s="75" t="s">
        <v>29</v>
      </c>
      <c r="F52" s="75">
        <f t="shared" ref="F52:F57" si="4">SUM(C52,D52,E52)</f>
        <v>230.7167853397888</v>
      </c>
      <c r="G52" s="75" t="s">
        <v>29</v>
      </c>
      <c r="H52" s="75" t="s">
        <v>29</v>
      </c>
      <c r="I52" s="75">
        <f t="shared" si="3"/>
        <v>230.7167853397888</v>
      </c>
      <c r="J52" s="84">
        <f t="shared" si="2"/>
        <v>0.72421052972833144</v>
      </c>
    </row>
    <row r="53" spans="1:10" ht="12" customHeight="1" x14ac:dyDescent="0.25">
      <c r="A53" s="5">
        <v>2015</v>
      </c>
      <c r="B53" s="80">
        <v>320.87070299999999</v>
      </c>
      <c r="C53" s="76">
        <v>199.92000000000002</v>
      </c>
      <c r="D53" s="76">
        <v>20.2805498689244</v>
      </c>
      <c r="E53" s="76" t="s">
        <v>29</v>
      </c>
      <c r="F53" s="76">
        <f t="shared" si="4"/>
        <v>220.20054986892441</v>
      </c>
      <c r="G53" s="76" t="s">
        <v>29</v>
      </c>
      <c r="H53" s="76" t="s">
        <v>29</v>
      </c>
      <c r="I53" s="76">
        <f t="shared" si="3"/>
        <v>220.20054986892441</v>
      </c>
      <c r="J53" s="84">
        <f t="shared" si="2"/>
        <v>0.68625944285391616</v>
      </c>
    </row>
    <row r="54" spans="1:10" ht="12" customHeight="1" x14ac:dyDescent="0.25">
      <c r="A54" s="6">
        <v>2016</v>
      </c>
      <c r="B54" s="81">
        <v>323.16101099999997</v>
      </c>
      <c r="C54" s="77">
        <v>322.70896000000005</v>
      </c>
      <c r="D54" s="77">
        <v>19.822730807646796</v>
      </c>
      <c r="E54" s="77" t="s">
        <v>29</v>
      </c>
      <c r="F54" s="77">
        <f t="shared" si="4"/>
        <v>342.53169080764684</v>
      </c>
      <c r="G54" s="77" t="s">
        <v>29</v>
      </c>
      <c r="H54" s="77" t="s">
        <v>29</v>
      </c>
      <c r="I54" s="77">
        <f t="shared" si="3"/>
        <v>342.53169080764684</v>
      </c>
      <c r="J54" s="74">
        <f t="shared" si="2"/>
        <v>1.059941265029793</v>
      </c>
    </row>
    <row r="55" spans="1:10" ht="12" customHeight="1" x14ac:dyDescent="0.25">
      <c r="A55" s="9">
        <v>2017</v>
      </c>
      <c r="B55" s="81">
        <v>325.20603</v>
      </c>
      <c r="C55" s="78">
        <v>344.74164000000002</v>
      </c>
      <c r="D55" s="78">
        <v>19.249508751941597</v>
      </c>
      <c r="E55" s="78" t="s">
        <v>29</v>
      </c>
      <c r="F55" s="78">
        <f t="shared" si="4"/>
        <v>363.99114875194164</v>
      </c>
      <c r="G55" s="78" t="s">
        <v>29</v>
      </c>
      <c r="H55" s="78" t="s">
        <v>29</v>
      </c>
      <c r="I55" s="78">
        <f t="shared" si="3"/>
        <v>363.99114875194164</v>
      </c>
      <c r="J55" s="74">
        <f t="shared" si="2"/>
        <v>1.1192632213859677</v>
      </c>
    </row>
    <row r="56" spans="1:10" ht="12" customHeight="1" x14ac:dyDescent="0.25">
      <c r="A56" s="6">
        <v>2018</v>
      </c>
      <c r="B56" s="81">
        <v>326.92397599999998</v>
      </c>
      <c r="C56" s="78">
        <v>310.80964000000006</v>
      </c>
      <c r="D56" s="78">
        <v>24.766118398933997</v>
      </c>
      <c r="E56" s="78" t="s">
        <v>29</v>
      </c>
      <c r="F56" s="78">
        <f t="shared" si="4"/>
        <v>335.57575839893406</v>
      </c>
      <c r="G56" s="78" t="s">
        <v>29</v>
      </c>
      <c r="H56" s="78" t="s">
        <v>29</v>
      </c>
      <c r="I56" s="78">
        <f t="shared" si="3"/>
        <v>335.57575839893406</v>
      </c>
      <c r="J56" s="74">
        <f t="shared" si="2"/>
        <v>1.0264642027935389</v>
      </c>
    </row>
    <row r="57" spans="1:10" ht="12" customHeight="1" thickBot="1" x14ac:dyDescent="0.3">
      <c r="A57" s="16">
        <v>2019</v>
      </c>
      <c r="B57" s="52">
        <v>328.475998</v>
      </c>
      <c r="C57" s="10">
        <v>379.75239139581913</v>
      </c>
      <c r="D57" s="10">
        <v>27.571586239212397</v>
      </c>
      <c r="E57" s="10" t="s">
        <v>29</v>
      </c>
      <c r="F57" s="10">
        <f t="shared" si="4"/>
        <v>407.32397763503155</v>
      </c>
      <c r="G57" s="10" t="s">
        <v>29</v>
      </c>
      <c r="H57" s="10" t="s">
        <v>29</v>
      </c>
      <c r="I57" s="10">
        <f t="shared" si="3"/>
        <v>407.32397763503155</v>
      </c>
      <c r="J57" s="83">
        <f t="shared" si="2"/>
        <v>1.24004182989051</v>
      </c>
    </row>
    <row r="58" spans="1:10" s="287" customFormat="1" ht="12" customHeight="1" thickTop="1" x14ac:dyDescent="0.25">
      <c r="A58" s="396" t="s">
        <v>61</v>
      </c>
      <c r="B58" s="396"/>
      <c r="C58" s="396"/>
      <c r="D58" s="396"/>
      <c r="E58" s="396"/>
      <c r="F58" s="396"/>
      <c r="G58" s="396"/>
      <c r="H58" s="396"/>
      <c r="I58" s="396"/>
      <c r="J58" s="396"/>
    </row>
    <row r="59" spans="1:10" ht="12" customHeight="1" x14ac:dyDescent="0.25">
      <c r="A59" s="359" t="s">
        <v>58</v>
      </c>
      <c r="B59" s="360"/>
      <c r="C59" s="360"/>
      <c r="D59" s="360"/>
      <c r="E59" s="360"/>
      <c r="F59" s="360"/>
      <c r="G59" s="360"/>
      <c r="H59" s="360"/>
      <c r="I59" s="360"/>
      <c r="J59" s="361"/>
    </row>
    <row r="60" spans="1:10" ht="12" customHeight="1" x14ac:dyDescent="0.25">
      <c r="A60" s="337"/>
      <c r="B60" s="337"/>
      <c r="C60" s="337"/>
      <c r="D60" s="337"/>
      <c r="E60" s="337"/>
      <c r="F60" s="337"/>
      <c r="G60" s="337"/>
      <c r="H60" s="337"/>
      <c r="I60" s="337"/>
      <c r="J60" s="337"/>
    </row>
    <row r="61" spans="1:10" ht="12" customHeight="1" x14ac:dyDescent="0.25">
      <c r="A61" s="368" t="s">
        <v>171</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68"/>
      <c r="B64" s="368"/>
      <c r="C64" s="368"/>
      <c r="D64" s="368"/>
      <c r="E64" s="368"/>
      <c r="F64" s="368"/>
      <c r="G64" s="368"/>
      <c r="H64" s="368"/>
      <c r="I64" s="368"/>
      <c r="J64" s="368"/>
    </row>
    <row r="65" spans="1:10" ht="12" customHeight="1" x14ac:dyDescent="0.25">
      <c r="A65" s="368"/>
      <c r="B65" s="368"/>
      <c r="C65" s="368"/>
      <c r="D65" s="368"/>
      <c r="E65" s="368"/>
      <c r="F65" s="368"/>
      <c r="G65" s="368"/>
      <c r="H65" s="368"/>
      <c r="I65" s="368"/>
      <c r="J65" s="368"/>
    </row>
    <row r="66" spans="1:10" ht="12" customHeight="1" x14ac:dyDescent="0.25">
      <c r="A66" s="337"/>
      <c r="B66" s="337"/>
      <c r="C66" s="337"/>
      <c r="D66" s="337"/>
      <c r="E66" s="337"/>
      <c r="F66" s="337"/>
      <c r="G66" s="337"/>
      <c r="H66" s="337"/>
      <c r="I66" s="337"/>
      <c r="J66" s="337"/>
    </row>
    <row r="67" spans="1:10" ht="12" customHeight="1" x14ac:dyDescent="0.25">
      <c r="A67" s="344" t="s">
        <v>45</v>
      </c>
      <c r="B67" s="344"/>
      <c r="C67" s="344"/>
      <c r="D67" s="344"/>
      <c r="E67" s="344"/>
      <c r="F67" s="344"/>
      <c r="G67" s="344"/>
      <c r="H67" s="344"/>
      <c r="I67" s="344"/>
      <c r="J67" s="344"/>
    </row>
  </sheetData>
  <mergeCells count="22">
    <mergeCell ref="A58:J58"/>
    <mergeCell ref="A67:J67"/>
    <mergeCell ref="A59:J59"/>
    <mergeCell ref="A60:J60"/>
    <mergeCell ref="A61:J65"/>
    <mergeCell ref="A66:J66"/>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D5BB-3EB3-405E-BC92-455A1A562DC3}">
  <dimension ref="A1:J66"/>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74</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15</v>
      </c>
      <c r="F3" s="311" t="s">
        <v>24</v>
      </c>
      <c r="G3" s="311" t="s">
        <v>17</v>
      </c>
      <c r="H3" s="311" t="s">
        <v>18</v>
      </c>
      <c r="I3" s="347" t="s">
        <v>25</v>
      </c>
      <c r="J3" s="229" t="s">
        <v>19</v>
      </c>
    </row>
    <row r="4" spans="1:10" ht="12" customHeight="1" x14ac:dyDescent="0.25">
      <c r="A4" s="326"/>
      <c r="B4" s="332"/>
      <c r="C4" s="292"/>
      <c r="D4" s="311"/>
      <c r="E4" s="311"/>
      <c r="F4" s="311"/>
      <c r="G4" s="311"/>
      <c r="H4" s="311"/>
      <c r="I4" s="348"/>
      <c r="J4" s="350"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3">
        <v>1970</v>
      </c>
      <c r="B8" s="3">
        <v>205.05199999999999</v>
      </c>
      <c r="C8" s="85">
        <v>314.95828</v>
      </c>
      <c r="D8" s="86" t="s">
        <v>29</v>
      </c>
      <c r="E8" s="87">
        <v>173.89008000000001</v>
      </c>
      <c r="F8" s="87">
        <f t="shared" ref="F8:F57" si="0">SUM(C8,D8,E8)</f>
        <v>488.84836000000001</v>
      </c>
      <c r="G8" s="86">
        <v>1.83456</v>
      </c>
      <c r="H8" s="88">
        <v>199.76138</v>
      </c>
      <c r="I8" s="85">
        <f t="shared" ref="I8:I57" si="1">F8-SUM(G8,H8)</f>
        <v>287.25242000000003</v>
      </c>
      <c r="J8" s="74">
        <f>IF(I8=0,0,IF(B8=0,0,I8/B8))</f>
        <v>1.4008759729239415</v>
      </c>
    </row>
    <row r="9" spans="1:10" ht="12" customHeight="1" x14ac:dyDescent="0.25">
      <c r="A9" s="4">
        <v>1971</v>
      </c>
      <c r="B9" s="4">
        <v>207.661</v>
      </c>
      <c r="C9" s="89">
        <v>261.49942000000004</v>
      </c>
      <c r="D9" s="90" t="s">
        <v>29</v>
      </c>
      <c r="E9" s="91">
        <v>199.76138</v>
      </c>
      <c r="F9" s="91">
        <f t="shared" si="0"/>
        <v>461.26080000000002</v>
      </c>
      <c r="G9" s="92">
        <v>1.0119200000000002</v>
      </c>
      <c r="H9" s="92">
        <v>181.25380000000001</v>
      </c>
      <c r="I9" s="89">
        <f t="shared" si="1"/>
        <v>278.99508000000003</v>
      </c>
      <c r="J9" s="84">
        <f t="shared" ref="J9:J57" si="2">IF(I9=0,0,IF(B9=0,0,I9/B9))</f>
        <v>1.3435121664636116</v>
      </c>
    </row>
    <row r="10" spans="1:10" ht="12" customHeight="1" x14ac:dyDescent="0.25">
      <c r="A10" s="4">
        <v>1972</v>
      </c>
      <c r="B10" s="4">
        <v>209.89599999999999</v>
      </c>
      <c r="C10" s="89">
        <v>301.89978000000002</v>
      </c>
      <c r="D10" s="90" t="s">
        <v>29</v>
      </c>
      <c r="E10" s="91">
        <v>181.25380000000001</v>
      </c>
      <c r="F10" s="91">
        <f t="shared" si="0"/>
        <v>483.15358000000003</v>
      </c>
      <c r="G10" s="92">
        <v>1.5597400000000001</v>
      </c>
      <c r="H10" s="92">
        <v>176.39258000000001</v>
      </c>
      <c r="I10" s="89">
        <f t="shared" si="1"/>
        <v>305.20126000000005</v>
      </c>
      <c r="J10" s="84">
        <f t="shared" si="2"/>
        <v>1.4540594389602473</v>
      </c>
    </row>
    <row r="11" spans="1:10" ht="12" customHeight="1" x14ac:dyDescent="0.25">
      <c r="A11" s="4">
        <v>1973</v>
      </c>
      <c r="B11" s="4">
        <v>211.90899999999999</v>
      </c>
      <c r="C11" s="89">
        <v>421.67216000000002</v>
      </c>
      <c r="D11" s="90" t="s">
        <v>29</v>
      </c>
      <c r="E11" s="91">
        <v>176.4</v>
      </c>
      <c r="F11" s="91">
        <f t="shared" si="0"/>
        <v>598.07216000000005</v>
      </c>
      <c r="G11" s="92">
        <v>3.8365600000000004</v>
      </c>
      <c r="H11" s="92">
        <v>218.94964000000002</v>
      </c>
      <c r="I11" s="89">
        <f t="shared" si="1"/>
        <v>375.28596000000005</v>
      </c>
      <c r="J11" s="84">
        <f t="shared" si="2"/>
        <v>1.7709769759660989</v>
      </c>
    </row>
    <row r="12" spans="1:10" ht="12" customHeight="1" x14ac:dyDescent="0.25">
      <c r="A12" s="4">
        <v>1974</v>
      </c>
      <c r="B12" s="4">
        <v>213.85400000000001</v>
      </c>
      <c r="C12" s="89">
        <v>451.50741999999997</v>
      </c>
      <c r="D12" s="90" t="s">
        <v>29</v>
      </c>
      <c r="E12" s="91">
        <v>218.9</v>
      </c>
      <c r="F12" s="91">
        <f t="shared" si="0"/>
        <v>670.40742</v>
      </c>
      <c r="G12" s="92">
        <v>5.5473600000000003</v>
      </c>
      <c r="H12" s="92">
        <v>284.10928000000001</v>
      </c>
      <c r="I12" s="89">
        <f t="shared" si="1"/>
        <v>380.75077999999996</v>
      </c>
      <c r="J12" s="84">
        <f t="shared" si="2"/>
        <v>1.7804239340858714</v>
      </c>
    </row>
    <row r="13" spans="1:10" ht="12" customHeight="1" x14ac:dyDescent="0.25">
      <c r="A13" s="4">
        <v>1975</v>
      </c>
      <c r="B13" s="4">
        <v>215.97300000000001</v>
      </c>
      <c r="C13" s="89">
        <v>301.88157999999999</v>
      </c>
      <c r="D13" s="90" t="s">
        <v>29</v>
      </c>
      <c r="E13" s="91">
        <v>284.10000000000002</v>
      </c>
      <c r="F13" s="91">
        <f t="shared" si="0"/>
        <v>585.98158000000001</v>
      </c>
      <c r="G13" s="90">
        <v>3.9639600000000002</v>
      </c>
      <c r="H13" s="92">
        <v>237.1824</v>
      </c>
      <c r="I13" s="89">
        <f t="shared" si="1"/>
        <v>344.83521999999999</v>
      </c>
      <c r="J13" s="84">
        <f t="shared" si="2"/>
        <v>1.596658934218629</v>
      </c>
    </row>
    <row r="14" spans="1:10" ht="12" customHeight="1" x14ac:dyDescent="0.25">
      <c r="A14" s="3">
        <v>1976</v>
      </c>
      <c r="B14" s="3">
        <v>218.035</v>
      </c>
      <c r="C14" s="85">
        <v>329.92413999999997</v>
      </c>
      <c r="D14" s="86" t="s">
        <v>29</v>
      </c>
      <c r="E14" s="87">
        <v>237.2</v>
      </c>
      <c r="F14" s="87">
        <f t="shared" si="0"/>
        <v>567.1241399999999</v>
      </c>
      <c r="G14" s="88">
        <v>8.6704800000000013</v>
      </c>
      <c r="H14" s="85">
        <v>201.60322000000002</v>
      </c>
      <c r="I14" s="85">
        <f t="shared" si="1"/>
        <v>356.85043999999988</v>
      </c>
      <c r="J14" s="74">
        <f t="shared" si="2"/>
        <v>1.6366658563992014</v>
      </c>
    </row>
    <row r="15" spans="1:10" ht="12" customHeight="1" x14ac:dyDescent="0.25">
      <c r="A15" s="3">
        <v>1977</v>
      </c>
      <c r="B15" s="3">
        <v>220.23899999999998</v>
      </c>
      <c r="C15" s="85">
        <v>480.05958000000004</v>
      </c>
      <c r="D15" s="86" t="s">
        <v>29</v>
      </c>
      <c r="E15" s="87">
        <v>201.6</v>
      </c>
      <c r="F15" s="87">
        <f t="shared" si="0"/>
        <v>681.65958000000001</v>
      </c>
      <c r="G15" s="88">
        <v>10.070060000000002</v>
      </c>
      <c r="H15" s="85">
        <v>282.52588000000003</v>
      </c>
      <c r="I15" s="85">
        <f t="shared" si="1"/>
        <v>389.06363999999996</v>
      </c>
      <c r="J15" s="74">
        <f t="shared" si="2"/>
        <v>1.7665519730837862</v>
      </c>
    </row>
    <row r="16" spans="1:10" ht="12" customHeight="1" x14ac:dyDescent="0.25">
      <c r="A16" s="3">
        <v>1978</v>
      </c>
      <c r="B16" s="3">
        <v>222.58500000000001</v>
      </c>
      <c r="C16" s="85">
        <v>433.9153</v>
      </c>
      <c r="D16" s="86" t="s">
        <v>29</v>
      </c>
      <c r="E16" s="87">
        <v>282.5</v>
      </c>
      <c r="F16" s="87">
        <f t="shared" si="0"/>
        <v>716.4153</v>
      </c>
      <c r="G16" s="88">
        <v>24.10772</v>
      </c>
      <c r="H16" s="85">
        <v>297.91034000000002</v>
      </c>
      <c r="I16" s="85">
        <f t="shared" si="1"/>
        <v>394.39724000000001</v>
      </c>
      <c r="J16" s="74">
        <f t="shared" si="2"/>
        <v>1.7718949614753914</v>
      </c>
    </row>
    <row r="17" spans="1:10" ht="12" customHeight="1" x14ac:dyDescent="0.25">
      <c r="A17" s="3">
        <v>1979</v>
      </c>
      <c r="B17" s="3">
        <v>225.05500000000001</v>
      </c>
      <c r="C17" s="85">
        <v>478.80559999999997</v>
      </c>
      <c r="D17" s="86" t="s">
        <v>29</v>
      </c>
      <c r="E17" s="87">
        <v>297.89999999999998</v>
      </c>
      <c r="F17" s="87">
        <f t="shared" si="0"/>
        <v>776.7056</v>
      </c>
      <c r="G17" s="88">
        <v>32.497920000000001</v>
      </c>
      <c r="H17" s="85">
        <v>320.87510000000003</v>
      </c>
      <c r="I17" s="85">
        <f t="shared" si="1"/>
        <v>423.33257999999995</v>
      </c>
      <c r="J17" s="74">
        <f t="shared" si="2"/>
        <v>1.8810183288529467</v>
      </c>
    </row>
    <row r="18" spans="1:10" ht="12" customHeight="1" x14ac:dyDescent="0.25">
      <c r="A18" s="3">
        <v>1980</v>
      </c>
      <c r="B18" s="3">
        <v>227.726</v>
      </c>
      <c r="C18" s="85">
        <v>347.9</v>
      </c>
      <c r="D18" s="86" t="s">
        <v>29</v>
      </c>
      <c r="E18" s="87">
        <v>320.89999999999998</v>
      </c>
      <c r="F18" s="87">
        <f t="shared" si="0"/>
        <v>668.8</v>
      </c>
      <c r="G18" s="86">
        <v>34.1</v>
      </c>
      <c r="H18" s="85">
        <v>250.6</v>
      </c>
      <c r="I18" s="85">
        <f t="shared" si="1"/>
        <v>384.09999999999997</v>
      </c>
      <c r="J18" s="74">
        <f t="shared" si="2"/>
        <v>1.6866760931997222</v>
      </c>
    </row>
    <row r="19" spans="1:10" ht="12" customHeight="1" x14ac:dyDescent="0.25">
      <c r="A19" s="4">
        <v>1981</v>
      </c>
      <c r="B19" s="4">
        <v>229.96600000000001</v>
      </c>
      <c r="C19" s="89">
        <v>491.1</v>
      </c>
      <c r="D19" s="90" t="s">
        <v>29</v>
      </c>
      <c r="E19" s="91">
        <v>250.6</v>
      </c>
      <c r="F19" s="91">
        <f t="shared" si="0"/>
        <v>741.7</v>
      </c>
      <c r="G19" s="92">
        <v>34.4</v>
      </c>
      <c r="H19" s="89">
        <v>273.60000000000002</v>
      </c>
      <c r="I19" s="89">
        <f t="shared" si="1"/>
        <v>433.70000000000005</v>
      </c>
      <c r="J19" s="84">
        <f t="shared" si="2"/>
        <v>1.8859309637076787</v>
      </c>
    </row>
    <row r="20" spans="1:10" ht="12" customHeight="1" x14ac:dyDescent="0.25">
      <c r="A20" s="4">
        <v>1982</v>
      </c>
      <c r="B20" s="4">
        <v>232.18799999999999</v>
      </c>
      <c r="C20" s="93">
        <v>540</v>
      </c>
      <c r="D20" s="90" t="s">
        <v>29</v>
      </c>
      <c r="E20" s="91">
        <v>273.60000000000002</v>
      </c>
      <c r="F20" s="91">
        <f t="shared" si="0"/>
        <v>813.6</v>
      </c>
      <c r="G20" s="92">
        <v>22</v>
      </c>
      <c r="H20" s="89">
        <v>386.3</v>
      </c>
      <c r="I20" s="89">
        <f t="shared" si="1"/>
        <v>405.3</v>
      </c>
      <c r="J20" s="84">
        <f t="shared" si="2"/>
        <v>1.7455682464210038</v>
      </c>
    </row>
    <row r="21" spans="1:10" ht="12" customHeight="1" x14ac:dyDescent="0.25">
      <c r="A21" s="4">
        <v>1983</v>
      </c>
      <c r="B21" s="4">
        <v>234.30699999999999</v>
      </c>
      <c r="C21" s="93">
        <v>386.8</v>
      </c>
      <c r="D21" s="90" t="s">
        <v>29</v>
      </c>
      <c r="E21" s="91">
        <v>386.3</v>
      </c>
      <c r="F21" s="91">
        <f t="shared" si="0"/>
        <v>773.1</v>
      </c>
      <c r="G21" s="92">
        <v>12.1</v>
      </c>
      <c r="H21" s="89">
        <v>339.3</v>
      </c>
      <c r="I21" s="89">
        <f t="shared" si="1"/>
        <v>421.7</v>
      </c>
      <c r="J21" s="84">
        <f t="shared" si="2"/>
        <v>1.7997755082007794</v>
      </c>
    </row>
    <row r="22" spans="1:10" ht="12" customHeight="1" x14ac:dyDescent="0.25">
      <c r="A22" s="4">
        <v>1984</v>
      </c>
      <c r="B22" s="4">
        <v>236.34800000000001</v>
      </c>
      <c r="C22" s="89">
        <v>465.2</v>
      </c>
      <c r="D22" s="90" t="s">
        <v>29</v>
      </c>
      <c r="E22" s="91">
        <v>339.3</v>
      </c>
      <c r="F22" s="91">
        <f t="shared" si="0"/>
        <v>804.5</v>
      </c>
      <c r="G22" s="92">
        <v>15</v>
      </c>
      <c r="H22" s="89">
        <v>298</v>
      </c>
      <c r="I22" s="89">
        <f t="shared" si="1"/>
        <v>491.5</v>
      </c>
      <c r="J22" s="84">
        <f t="shared" si="2"/>
        <v>2.0795606478582429</v>
      </c>
    </row>
    <row r="23" spans="1:10" ht="12" customHeight="1" x14ac:dyDescent="0.25">
      <c r="A23" s="4">
        <v>1985</v>
      </c>
      <c r="B23" s="4">
        <v>238.46600000000001</v>
      </c>
      <c r="C23" s="89">
        <v>463.3</v>
      </c>
      <c r="D23" s="90" t="s">
        <v>29</v>
      </c>
      <c r="E23" s="91">
        <v>298</v>
      </c>
      <c r="F23" s="91">
        <f t="shared" si="0"/>
        <v>761.3</v>
      </c>
      <c r="G23" s="90">
        <v>10.1</v>
      </c>
      <c r="H23" s="89">
        <v>329.1</v>
      </c>
      <c r="I23" s="89">
        <f t="shared" si="1"/>
        <v>422.09999999999991</v>
      </c>
      <c r="J23" s="84">
        <f t="shared" si="2"/>
        <v>1.7700636568735162</v>
      </c>
    </row>
    <row r="24" spans="1:10" ht="12" customHeight="1" x14ac:dyDescent="0.25">
      <c r="A24" s="3">
        <v>1986</v>
      </c>
      <c r="B24" s="3">
        <v>240.65100000000001</v>
      </c>
      <c r="C24" s="85">
        <v>492.1</v>
      </c>
      <c r="D24" s="86" t="s">
        <v>29</v>
      </c>
      <c r="E24" s="87">
        <v>329.1</v>
      </c>
      <c r="F24" s="87">
        <f t="shared" si="0"/>
        <v>821.2</v>
      </c>
      <c r="G24" s="88">
        <v>11</v>
      </c>
      <c r="H24" s="85">
        <v>379.9</v>
      </c>
      <c r="I24" s="85">
        <f t="shared" si="1"/>
        <v>430.30000000000007</v>
      </c>
      <c r="J24" s="74">
        <f t="shared" si="2"/>
        <v>1.788066536187259</v>
      </c>
    </row>
    <row r="25" spans="1:10" ht="12" customHeight="1" x14ac:dyDescent="0.25">
      <c r="A25" s="3">
        <v>1987</v>
      </c>
      <c r="B25" s="3">
        <v>242.804</v>
      </c>
      <c r="C25" s="85">
        <v>536.20000000000005</v>
      </c>
      <c r="D25" s="86" t="s">
        <v>29</v>
      </c>
      <c r="E25" s="87">
        <v>379.9</v>
      </c>
      <c r="F25" s="87">
        <f t="shared" si="0"/>
        <v>916.1</v>
      </c>
      <c r="G25" s="88">
        <v>15.2</v>
      </c>
      <c r="H25" s="85">
        <v>390.2</v>
      </c>
      <c r="I25" s="85">
        <f t="shared" si="1"/>
        <v>510.70000000000005</v>
      </c>
      <c r="J25" s="74">
        <f t="shared" si="2"/>
        <v>2.1033426137954896</v>
      </c>
    </row>
    <row r="26" spans="1:10" ht="12" customHeight="1" x14ac:dyDescent="0.25">
      <c r="A26" s="3">
        <v>1988</v>
      </c>
      <c r="B26" s="3">
        <v>245.02099999999999</v>
      </c>
      <c r="C26" s="85">
        <v>536.29999999999995</v>
      </c>
      <c r="D26" s="86" t="s">
        <v>29</v>
      </c>
      <c r="E26" s="87">
        <v>390.2</v>
      </c>
      <c r="F26" s="87">
        <f t="shared" si="0"/>
        <v>926.5</v>
      </c>
      <c r="G26" s="88">
        <v>32.9</v>
      </c>
      <c r="H26" s="85">
        <v>333.3</v>
      </c>
      <c r="I26" s="85">
        <f t="shared" si="1"/>
        <v>560.29999999999995</v>
      </c>
      <c r="J26" s="74">
        <f t="shared" si="2"/>
        <v>2.286742768987148</v>
      </c>
    </row>
    <row r="27" spans="1:10" ht="12" customHeight="1" x14ac:dyDescent="0.25">
      <c r="A27" s="3">
        <v>1989</v>
      </c>
      <c r="B27" s="3">
        <v>247.34200000000001</v>
      </c>
      <c r="C27" s="85">
        <v>653.1</v>
      </c>
      <c r="D27" s="85">
        <v>7.3</v>
      </c>
      <c r="E27" s="87">
        <v>333.3</v>
      </c>
      <c r="F27" s="87">
        <f t="shared" si="0"/>
        <v>993.7</v>
      </c>
      <c r="G27" s="88">
        <v>2.8</v>
      </c>
      <c r="H27" s="85">
        <v>379.5</v>
      </c>
      <c r="I27" s="85">
        <f t="shared" si="1"/>
        <v>611.40000000000009</v>
      </c>
      <c r="J27" s="74">
        <f t="shared" si="2"/>
        <v>2.4718810392088688</v>
      </c>
    </row>
    <row r="28" spans="1:10" ht="12" customHeight="1" x14ac:dyDescent="0.25">
      <c r="A28" s="3">
        <v>1990</v>
      </c>
      <c r="B28" s="3">
        <v>250.13200000000001</v>
      </c>
      <c r="C28" s="85">
        <v>598.4</v>
      </c>
      <c r="D28" s="85">
        <v>8.3000000000000007</v>
      </c>
      <c r="E28" s="87">
        <v>379.5</v>
      </c>
      <c r="F28" s="87">
        <f t="shared" si="0"/>
        <v>986.19999999999993</v>
      </c>
      <c r="G28" s="86">
        <v>7.2</v>
      </c>
      <c r="H28" s="85">
        <v>408.7</v>
      </c>
      <c r="I28" s="85">
        <f t="shared" si="1"/>
        <v>570.29999999999995</v>
      </c>
      <c r="J28" s="74">
        <f t="shared" si="2"/>
        <v>2.2799961620264497</v>
      </c>
    </row>
    <row r="29" spans="1:10" ht="12" customHeight="1" x14ac:dyDescent="0.25">
      <c r="A29" s="4">
        <v>1991</v>
      </c>
      <c r="B29" s="4">
        <v>253.49299999999999</v>
      </c>
      <c r="C29" s="89">
        <v>578.79999999999995</v>
      </c>
      <c r="D29" s="89">
        <v>5.3</v>
      </c>
      <c r="E29" s="91">
        <v>408.7</v>
      </c>
      <c r="F29" s="91">
        <f t="shared" si="0"/>
        <v>992.8</v>
      </c>
      <c r="G29" s="92">
        <v>9.3000000000000007</v>
      </c>
      <c r="H29" s="89">
        <v>370.6</v>
      </c>
      <c r="I29" s="89">
        <f t="shared" si="1"/>
        <v>612.89999999999986</v>
      </c>
      <c r="J29" s="84">
        <f t="shared" si="2"/>
        <v>2.4178182435017925</v>
      </c>
    </row>
    <row r="30" spans="1:10" ht="12" customHeight="1" x14ac:dyDescent="0.25">
      <c r="A30" s="4">
        <v>1992</v>
      </c>
      <c r="B30" s="4">
        <v>256.89400000000001</v>
      </c>
      <c r="C30" s="89">
        <v>675.6</v>
      </c>
      <c r="D30" s="89">
        <v>13.3</v>
      </c>
      <c r="E30" s="91">
        <v>370.6</v>
      </c>
      <c r="F30" s="91">
        <f t="shared" si="0"/>
        <v>1059.5</v>
      </c>
      <c r="G30" s="92">
        <v>4.5</v>
      </c>
      <c r="H30" s="89">
        <v>462.4</v>
      </c>
      <c r="I30" s="89">
        <f t="shared" si="1"/>
        <v>592.6</v>
      </c>
      <c r="J30" s="84">
        <f t="shared" si="2"/>
        <v>2.306788013733291</v>
      </c>
    </row>
    <row r="31" spans="1:10" ht="12" customHeight="1" x14ac:dyDescent="0.25">
      <c r="A31" s="4">
        <v>1993</v>
      </c>
      <c r="B31" s="4">
        <v>260.255</v>
      </c>
      <c r="C31" s="89">
        <v>733.8</v>
      </c>
      <c r="D31" s="89">
        <v>11.2</v>
      </c>
      <c r="E31" s="91">
        <v>462.4</v>
      </c>
      <c r="F31" s="91">
        <f t="shared" si="0"/>
        <v>1207.4000000000001</v>
      </c>
      <c r="G31" s="92">
        <v>7.3</v>
      </c>
      <c r="H31" s="89">
        <v>475</v>
      </c>
      <c r="I31" s="89">
        <f t="shared" si="1"/>
        <v>725.10000000000014</v>
      </c>
      <c r="J31" s="84">
        <f t="shared" si="2"/>
        <v>2.7861136193348837</v>
      </c>
    </row>
    <row r="32" spans="1:10" ht="12" customHeight="1" x14ac:dyDescent="0.25">
      <c r="A32" s="4">
        <v>1994</v>
      </c>
      <c r="B32" s="4">
        <v>263.43599999999998</v>
      </c>
      <c r="C32" s="89">
        <v>751.13</v>
      </c>
      <c r="D32" s="89">
        <v>10.8</v>
      </c>
      <c r="E32" s="91">
        <v>475</v>
      </c>
      <c r="F32" s="91">
        <f t="shared" si="0"/>
        <v>1236.9299999999998</v>
      </c>
      <c r="G32" s="92">
        <v>9.6</v>
      </c>
      <c r="H32" s="89">
        <v>493.5</v>
      </c>
      <c r="I32" s="89">
        <f t="shared" si="1"/>
        <v>733.82999999999981</v>
      </c>
      <c r="J32" s="84">
        <f t="shared" si="2"/>
        <v>2.7856101671753288</v>
      </c>
    </row>
    <row r="33" spans="1:10" ht="12" customHeight="1" x14ac:dyDescent="0.25">
      <c r="A33" s="4">
        <v>1995</v>
      </c>
      <c r="B33" s="4">
        <v>266.55700000000002</v>
      </c>
      <c r="C33" s="89">
        <v>762.24511999999993</v>
      </c>
      <c r="D33" s="89">
        <v>5.3</v>
      </c>
      <c r="E33" s="91">
        <v>493.5</v>
      </c>
      <c r="F33" s="91">
        <f t="shared" si="0"/>
        <v>1261.0451199999998</v>
      </c>
      <c r="G33" s="90">
        <v>12.7</v>
      </c>
      <c r="H33" s="89">
        <v>559.91390000000001</v>
      </c>
      <c r="I33" s="89">
        <f t="shared" si="1"/>
        <v>688.43121999999971</v>
      </c>
      <c r="J33" s="84">
        <f t="shared" si="2"/>
        <v>2.5826792018217479</v>
      </c>
    </row>
    <row r="34" spans="1:10" ht="12" customHeight="1" x14ac:dyDescent="0.25">
      <c r="A34" s="3">
        <v>1996</v>
      </c>
      <c r="B34" s="45">
        <v>269.66699999999997</v>
      </c>
      <c r="C34" s="85">
        <v>724.29993999999999</v>
      </c>
      <c r="D34" s="85">
        <v>5.2820203800000005</v>
      </c>
      <c r="E34" s="87">
        <v>559.9</v>
      </c>
      <c r="F34" s="87">
        <f t="shared" si="0"/>
        <v>1289.4819603799999</v>
      </c>
      <c r="G34" s="88">
        <v>12.235008240000001</v>
      </c>
      <c r="H34" s="85">
        <v>512.85962000000006</v>
      </c>
      <c r="I34" s="85">
        <f t="shared" si="1"/>
        <v>764.3873321399999</v>
      </c>
      <c r="J34" s="74">
        <f t="shared" si="2"/>
        <v>2.8345601506302218</v>
      </c>
    </row>
    <row r="35" spans="1:10" ht="12" customHeight="1" x14ac:dyDescent="0.25">
      <c r="A35" s="3">
        <v>1997</v>
      </c>
      <c r="B35" s="45">
        <v>272.91199999999998</v>
      </c>
      <c r="C35" s="85">
        <v>744.46007999999995</v>
      </c>
      <c r="D35" s="85">
        <v>14.854832720000001</v>
      </c>
      <c r="E35" s="87">
        <v>512.85962000000006</v>
      </c>
      <c r="F35" s="87">
        <f t="shared" si="0"/>
        <v>1272.1745327200001</v>
      </c>
      <c r="G35" s="88">
        <v>22.622299700000003</v>
      </c>
      <c r="H35" s="85">
        <v>547.58339999999998</v>
      </c>
      <c r="I35" s="85">
        <f t="shared" si="1"/>
        <v>701.96883302000015</v>
      </c>
      <c r="J35" s="74">
        <f t="shared" si="2"/>
        <v>2.572143522527409</v>
      </c>
    </row>
    <row r="36" spans="1:10" ht="12" customHeight="1" x14ac:dyDescent="0.25">
      <c r="A36" s="3">
        <v>1998</v>
      </c>
      <c r="B36" s="45">
        <v>276.11500000000001</v>
      </c>
      <c r="C36" s="85">
        <v>706.33108000000004</v>
      </c>
      <c r="D36" s="85">
        <v>11.256184940000001</v>
      </c>
      <c r="E36" s="87">
        <v>547.58339999999998</v>
      </c>
      <c r="F36" s="87">
        <f t="shared" si="0"/>
        <v>1265.1706649400001</v>
      </c>
      <c r="G36" s="88">
        <v>36.256600380000002</v>
      </c>
      <c r="H36" s="85">
        <v>467.0538600000001</v>
      </c>
      <c r="I36" s="85">
        <f t="shared" si="1"/>
        <v>761.86020455999994</v>
      </c>
      <c r="J36" s="74">
        <f t="shared" si="2"/>
        <v>2.7592133877551017</v>
      </c>
    </row>
    <row r="37" spans="1:10" ht="12" customHeight="1" x14ac:dyDescent="0.25">
      <c r="A37" s="3">
        <v>1999</v>
      </c>
      <c r="B37" s="45">
        <v>279.29500000000002</v>
      </c>
      <c r="C37" s="85">
        <v>772.93761999999992</v>
      </c>
      <c r="D37" s="85">
        <v>10.807716920000001</v>
      </c>
      <c r="E37" s="87">
        <v>467.0538600000001</v>
      </c>
      <c r="F37" s="87">
        <f t="shared" si="0"/>
        <v>1250.79919692</v>
      </c>
      <c r="G37" s="88">
        <v>11.53073376</v>
      </c>
      <c r="H37" s="85">
        <v>559.09854000000007</v>
      </c>
      <c r="I37" s="85">
        <f t="shared" si="1"/>
        <v>680.16992315999994</v>
      </c>
      <c r="J37" s="74">
        <f t="shared" si="2"/>
        <v>2.4353100598292126</v>
      </c>
    </row>
    <row r="38" spans="1:10" ht="12" customHeight="1" x14ac:dyDescent="0.25">
      <c r="A38" s="3">
        <v>2000</v>
      </c>
      <c r="B38" s="45">
        <v>282.38499999999999</v>
      </c>
      <c r="C38" s="85">
        <v>751.1940800000001</v>
      </c>
      <c r="D38" s="85">
        <v>17.957040920000001</v>
      </c>
      <c r="E38" s="87">
        <v>559.09854000000007</v>
      </c>
      <c r="F38" s="87">
        <f t="shared" si="0"/>
        <v>1328.2496609200002</v>
      </c>
      <c r="G38" s="88">
        <v>19.2403029</v>
      </c>
      <c r="H38" s="85">
        <v>537.58431999999993</v>
      </c>
      <c r="I38" s="85">
        <f t="shared" si="1"/>
        <v>771.42503802000033</v>
      </c>
      <c r="J38" s="74">
        <f t="shared" si="2"/>
        <v>2.7318201675726415</v>
      </c>
    </row>
    <row r="39" spans="1:10" ht="12" customHeight="1" x14ac:dyDescent="0.25">
      <c r="A39" s="4">
        <v>2001</v>
      </c>
      <c r="B39" s="79">
        <v>285.30901899999998</v>
      </c>
      <c r="C39" s="89">
        <v>596.95680000000004</v>
      </c>
      <c r="D39" s="89">
        <v>16.90060918</v>
      </c>
      <c r="E39" s="91">
        <v>537.58431999999993</v>
      </c>
      <c r="F39" s="91">
        <f t="shared" si="0"/>
        <v>1151.44172918</v>
      </c>
      <c r="G39" s="92">
        <v>11.51414628</v>
      </c>
      <c r="H39" s="89">
        <v>502.66944000000001</v>
      </c>
      <c r="I39" s="89">
        <f t="shared" si="1"/>
        <v>637.25814290000005</v>
      </c>
      <c r="J39" s="84">
        <f t="shared" si="2"/>
        <v>2.2335716730356854</v>
      </c>
    </row>
    <row r="40" spans="1:10" ht="12" customHeight="1" x14ac:dyDescent="0.25">
      <c r="A40" s="4">
        <v>2002</v>
      </c>
      <c r="B40" s="79">
        <v>288.10481800000002</v>
      </c>
      <c r="C40" s="89">
        <v>529.65</v>
      </c>
      <c r="D40" s="89">
        <v>18.884456500000002</v>
      </c>
      <c r="E40" s="91">
        <v>502.66944000000001</v>
      </c>
      <c r="F40" s="91">
        <f t="shared" si="0"/>
        <v>1051.2038965000002</v>
      </c>
      <c r="G40" s="92">
        <v>3.6083865999999998</v>
      </c>
      <c r="H40" s="89">
        <v>441.45191999999997</v>
      </c>
      <c r="I40" s="89">
        <f t="shared" si="1"/>
        <v>606.14358990000017</v>
      </c>
      <c r="J40" s="84">
        <f t="shared" si="2"/>
        <v>2.1038995255539259</v>
      </c>
    </row>
    <row r="41" spans="1:10" ht="12" customHeight="1" x14ac:dyDescent="0.25">
      <c r="A41" s="4">
        <v>2003</v>
      </c>
      <c r="B41" s="79">
        <v>290.81963400000001</v>
      </c>
      <c r="C41" s="89">
        <v>593.43240000000003</v>
      </c>
      <c r="D41" s="89">
        <v>17.40808706</v>
      </c>
      <c r="E41" s="91">
        <v>441.45191999999997</v>
      </c>
      <c r="F41" s="91">
        <f t="shared" si="0"/>
        <v>1052.29240706</v>
      </c>
      <c r="G41" s="92">
        <v>3.0786119000000003</v>
      </c>
      <c r="H41" s="89">
        <v>460.09964000000002</v>
      </c>
      <c r="I41" s="89">
        <f t="shared" si="1"/>
        <v>589.11415515999988</v>
      </c>
      <c r="J41" s="84">
        <f t="shared" si="2"/>
        <v>2.0257028284410805</v>
      </c>
    </row>
    <row r="42" spans="1:10" ht="12" customHeight="1" x14ac:dyDescent="0.25">
      <c r="A42" s="4">
        <v>2004</v>
      </c>
      <c r="B42" s="79">
        <v>293.46318500000001</v>
      </c>
      <c r="C42" s="89">
        <v>570.76800000000003</v>
      </c>
      <c r="D42" s="89">
        <v>29.602096159999999</v>
      </c>
      <c r="E42" s="91">
        <v>460.09964000000002</v>
      </c>
      <c r="F42" s="91">
        <f t="shared" si="0"/>
        <v>1060.4697361600001</v>
      </c>
      <c r="G42" s="92">
        <v>6.2405215600000004</v>
      </c>
      <c r="H42" s="89">
        <v>469.90397999999993</v>
      </c>
      <c r="I42" s="89">
        <f t="shared" si="1"/>
        <v>584.32523460000016</v>
      </c>
      <c r="J42" s="84">
        <f t="shared" si="2"/>
        <v>1.991136416651377</v>
      </c>
    </row>
    <row r="43" spans="1:10" ht="12" customHeight="1" x14ac:dyDescent="0.25">
      <c r="A43" s="4">
        <v>2005</v>
      </c>
      <c r="B43" s="79">
        <v>296.186216</v>
      </c>
      <c r="C43" s="89">
        <v>605.49720000000002</v>
      </c>
      <c r="D43" s="89">
        <v>24.33727296</v>
      </c>
      <c r="E43" s="91">
        <v>469.90397999999993</v>
      </c>
      <c r="F43" s="91">
        <f t="shared" si="0"/>
        <v>1099.7384529599999</v>
      </c>
      <c r="G43" s="92">
        <v>4.1597956399999996</v>
      </c>
      <c r="H43" s="89">
        <v>508.13308000000006</v>
      </c>
      <c r="I43" s="89">
        <f t="shared" si="1"/>
        <v>587.44557731999987</v>
      </c>
      <c r="J43" s="84">
        <f t="shared" si="2"/>
        <v>1.9833656854578265</v>
      </c>
    </row>
    <row r="44" spans="1:10" ht="12" customHeight="1" x14ac:dyDescent="0.25">
      <c r="A44" s="3">
        <v>2006</v>
      </c>
      <c r="B44" s="81">
        <v>298.99582500000002</v>
      </c>
      <c r="C44" s="85">
        <v>532.68600000000004</v>
      </c>
      <c r="D44" s="85">
        <v>24.857559999999999</v>
      </c>
      <c r="E44" s="87">
        <v>508.13308000000006</v>
      </c>
      <c r="F44" s="87">
        <f t="shared" si="0"/>
        <v>1065.6766400000001</v>
      </c>
      <c r="G44" s="88">
        <v>2.9561404599999999</v>
      </c>
      <c r="H44" s="85">
        <v>445.18656000000004</v>
      </c>
      <c r="I44" s="85">
        <f t="shared" si="1"/>
        <v>617.53393954000012</v>
      </c>
      <c r="J44" s="74">
        <f t="shared" si="2"/>
        <v>2.0653597405248054</v>
      </c>
    </row>
    <row r="45" spans="1:10" ht="12" customHeight="1" x14ac:dyDescent="0.25">
      <c r="A45" s="3">
        <v>2007</v>
      </c>
      <c r="B45" s="82">
        <v>302.003917</v>
      </c>
      <c r="C45" s="85">
        <v>497.83800000000008</v>
      </c>
      <c r="D45" s="85">
        <v>20.03320956</v>
      </c>
      <c r="E45" s="87">
        <v>445.18656000000004</v>
      </c>
      <c r="F45" s="87">
        <f t="shared" si="0"/>
        <v>963.05776956000022</v>
      </c>
      <c r="G45" s="88">
        <v>15.152071480000002</v>
      </c>
      <c r="H45" s="85">
        <v>491.73487999999998</v>
      </c>
      <c r="I45" s="85">
        <f t="shared" si="1"/>
        <v>456.17081808000023</v>
      </c>
      <c r="J45" s="74">
        <f t="shared" si="2"/>
        <v>1.5104798063927105</v>
      </c>
    </row>
    <row r="46" spans="1:10" ht="12" customHeight="1" x14ac:dyDescent="0.25">
      <c r="A46" s="3">
        <v>2008</v>
      </c>
      <c r="B46" s="82">
        <v>304.79776099999998</v>
      </c>
      <c r="C46" s="85">
        <v>530.28360000000009</v>
      </c>
      <c r="D46" s="85">
        <v>15.0007459077476</v>
      </c>
      <c r="E46" s="87">
        <v>491.73487999999998</v>
      </c>
      <c r="F46" s="87">
        <f t="shared" si="0"/>
        <v>1037.0192259077476</v>
      </c>
      <c r="G46" s="88">
        <v>8.8132550505999987</v>
      </c>
      <c r="H46" s="85">
        <v>558.47973999999999</v>
      </c>
      <c r="I46" s="85">
        <f t="shared" si="1"/>
        <v>469.72623085714758</v>
      </c>
      <c r="J46" s="74">
        <f t="shared" si="2"/>
        <v>1.5411078786013379</v>
      </c>
    </row>
    <row r="47" spans="1:10" ht="12" customHeight="1" x14ac:dyDescent="0.25">
      <c r="A47" s="3">
        <v>2009</v>
      </c>
      <c r="B47" s="82">
        <v>307.43940600000002</v>
      </c>
      <c r="C47" s="85">
        <v>479.08080000000001</v>
      </c>
      <c r="D47" s="85">
        <v>14.2369117454564</v>
      </c>
      <c r="E47" s="87">
        <v>558.47973999999999</v>
      </c>
      <c r="F47" s="87">
        <f t="shared" si="0"/>
        <v>1051.7974517454563</v>
      </c>
      <c r="G47" s="88">
        <v>2.1644816741547999</v>
      </c>
      <c r="H47" s="85">
        <v>583.19715999999994</v>
      </c>
      <c r="I47" s="85">
        <f t="shared" si="1"/>
        <v>466.4358100713016</v>
      </c>
      <c r="J47" s="74">
        <f t="shared" si="2"/>
        <v>1.5171633855918314</v>
      </c>
    </row>
    <row r="48" spans="1:10" ht="12" customHeight="1" x14ac:dyDescent="0.25">
      <c r="A48" s="3">
        <v>2010</v>
      </c>
      <c r="B48" s="82">
        <v>309.74127900000002</v>
      </c>
      <c r="C48" s="85">
        <v>426.53160000000003</v>
      </c>
      <c r="D48" s="85">
        <v>10.999459903832399</v>
      </c>
      <c r="E48" s="87">
        <v>583.19715999999994</v>
      </c>
      <c r="F48" s="87">
        <f t="shared" si="0"/>
        <v>1020.7282199038324</v>
      </c>
      <c r="G48" s="88">
        <v>0.98316845506879991</v>
      </c>
      <c r="H48" s="85">
        <v>564.83518000000004</v>
      </c>
      <c r="I48" s="85">
        <f t="shared" si="1"/>
        <v>454.90987144876351</v>
      </c>
      <c r="J48" s="74">
        <f t="shared" si="2"/>
        <v>1.4686769323011786</v>
      </c>
    </row>
    <row r="49" spans="1:10" ht="12" customHeight="1" x14ac:dyDescent="0.25">
      <c r="A49" s="4">
        <v>2011</v>
      </c>
      <c r="B49" s="79">
        <v>311.97391399999998</v>
      </c>
      <c r="C49" s="94">
        <v>465.41879999999998</v>
      </c>
      <c r="D49" s="94">
        <v>14.753766121093999</v>
      </c>
      <c r="E49" s="95">
        <v>564.83518000000004</v>
      </c>
      <c r="F49" s="95">
        <f t="shared" si="0"/>
        <v>1045.007746121094</v>
      </c>
      <c r="G49" s="96">
        <v>2.49210685724</v>
      </c>
      <c r="H49" s="94">
        <v>552.53380000000004</v>
      </c>
      <c r="I49" s="94">
        <f t="shared" si="1"/>
        <v>489.981839263854</v>
      </c>
      <c r="J49" s="84">
        <f t="shared" si="2"/>
        <v>1.5705859281037646</v>
      </c>
    </row>
    <row r="50" spans="1:10" ht="12" customHeight="1" x14ac:dyDescent="0.25">
      <c r="A50" s="4">
        <v>2012</v>
      </c>
      <c r="B50" s="79">
        <v>314.16755799999999</v>
      </c>
      <c r="C50" s="94">
        <v>440.02200000000005</v>
      </c>
      <c r="D50" s="94">
        <v>15.683774177271198</v>
      </c>
      <c r="E50" s="95">
        <v>552.53380000000004</v>
      </c>
      <c r="F50" s="95">
        <f t="shared" si="0"/>
        <v>1008.2395741772713</v>
      </c>
      <c r="G50" s="96">
        <v>1.4874318931471999</v>
      </c>
      <c r="H50" s="94">
        <v>626.38211999999999</v>
      </c>
      <c r="I50" s="94">
        <f t="shared" si="1"/>
        <v>380.37002228412405</v>
      </c>
      <c r="J50" s="84">
        <f t="shared" si="2"/>
        <v>1.2107234263956816</v>
      </c>
    </row>
    <row r="51" spans="1:10" ht="12" customHeight="1" x14ac:dyDescent="0.25">
      <c r="A51" s="4">
        <v>2013</v>
      </c>
      <c r="B51" s="79">
        <v>316.29476599999998</v>
      </c>
      <c r="C51" s="94">
        <v>464.57400000000001</v>
      </c>
      <c r="D51" s="94">
        <v>13.277356313821599</v>
      </c>
      <c r="E51" s="95">
        <v>626.38211999999999</v>
      </c>
      <c r="F51" s="95">
        <f t="shared" si="0"/>
        <v>1104.2334763138215</v>
      </c>
      <c r="G51" s="96">
        <v>2.4029511425919998</v>
      </c>
      <c r="H51" s="94">
        <v>578.40510000000006</v>
      </c>
      <c r="I51" s="94">
        <f t="shared" si="1"/>
        <v>523.42542517122945</v>
      </c>
      <c r="J51" s="84">
        <f t="shared" si="2"/>
        <v>1.6548659081232773</v>
      </c>
    </row>
    <row r="52" spans="1:10" ht="12" customHeight="1" x14ac:dyDescent="0.25">
      <c r="A52" s="5">
        <v>2014</v>
      </c>
      <c r="B52" s="80">
        <v>318.576955</v>
      </c>
      <c r="C52" s="94">
        <v>424.80240000000003</v>
      </c>
      <c r="D52" s="94">
        <v>14.411022183157598</v>
      </c>
      <c r="E52" s="95">
        <v>578.40510000000006</v>
      </c>
      <c r="F52" s="95">
        <f t="shared" si="0"/>
        <v>1017.6185221831577</v>
      </c>
      <c r="G52" s="96">
        <v>1.8471162193483999</v>
      </c>
      <c r="H52" s="94">
        <v>634.78323999999998</v>
      </c>
      <c r="I52" s="94">
        <f t="shared" si="1"/>
        <v>380.98816596380925</v>
      </c>
      <c r="J52" s="84">
        <f t="shared" si="2"/>
        <v>1.1959062323381466</v>
      </c>
    </row>
    <row r="53" spans="1:10" ht="12" customHeight="1" x14ac:dyDescent="0.25">
      <c r="A53" s="5">
        <v>2015</v>
      </c>
      <c r="B53" s="80">
        <v>320.87070299999999</v>
      </c>
      <c r="C53" s="94">
        <v>388.08000000000004</v>
      </c>
      <c r="D53" s="94">
        <v>13.3375705266804</v>
      </c>
      <c r="E53" s="95">
        <v>634.78323999999998</v>
      </c>
      <c r="F53" s="95">
        <f t="shared" si="0"/>
        <v>1036.2008105266805</v>
      </c>
      <c r="G53" s="96">
        <v>1.8665683752716</v>
      </c>
      <c r="H53" s="94">
        <v>597.09104000000002</v>
      </c>
      <c r="I53" s="94">
        <f t="shared" si="1"/>
        <v>437.24320215140881</v>
      </c>
      <c r="J53" s="84">
        <f t="shared" si="2"/>
        <v>1.3626772343606852</v>
      </c>
    </row>
    <row r="54" spans="1:10" ht="12" customHeight="1" x14ac:dyDescent="0.25">
      <c r="A54" s="6">
        <v>2016</v>
      </c>
      <c r="B54" s="81">
        <v>323.16101099999997</v>
      </c>
      <c r="C54" s="97">
        <v>626.43504000000007</v>
      </c>
      <c r="D54" s="97">
        <v>34.390649314621598</v>
      </c>
      <c r="E54" s="98">
        <v>597.09104000000002</v>
      </c>
      <c r="F54" s="98">
        <f t="shared" si="0"/>
        <v>1257.9167293146215</v>
      </c>
      <c r="G54" s="99">
        <v>1.7704551444580001</v>
      </c>
      <c r="H54" s="97">
        <v>641.99225999999999</v>
      </c>
      <c r="I54" s="97">
        <f t="shared" si="1"/>
        <v>614.15401417016358</v>
      </c>
      <c r="J54" s="74">
        <f t="shared" si="2"/>
        <v>1.9004582646579344</v>
      </c>
    </row>
    <row r="55" spans="1:10" ht="12" customHeight="1" x14ac:dyDescent="0.25">
      <c r="A55" s="9">
        <v>2017</v>
      </c>
      <c r="B55" s="81">
        <v>325.20603</v>
      </c>
      <c r="C55" s="100">
        <v>669.20436000000007</v>
      </c>
      <c r="D55" s="100">
        <v>40.571680194245197</v>
      </c>
      <c r="E55" s="101">
        <v>641.99225999999999</v>
      </c>
      <c r="F55" s="101">
        <f t="shared" si="0"/>
        <v>1351.7683001942453</v>
      </c>
      <c r="G55" s="102">
        <v>2.3129608469968002</v>
      </c>
      <c r="H55" s="100">
        <v>559.48073999999997</v>
      </c>
      <c r="I55" s="100">
        <f t="shared" si="1"/>
        <v>789.9745993472485</v>
      </c>
      <c r="J55" s="74">
        <f t="shared" si="2"/>
        <v>2.4291511425764414</v>
      </c>
    </row>
    <row r="56" spans="1:10" ht="12" customHeight="1" x14ac:dyDescent="0.25">
      <c r="A56" s="6">
        <v>2018</v>
      </c>
      <c r="B56" s="81">
        <v>326.92397599999998</v>
      </c>
      <c r="C56" s="100">
        <v>603.33636000000013</v>
      </c>
      <c r="D56" s="100">
        <v>38.295063742535596</v>
      </c>
      <c r="E56" s="101">
        <v>559.48073999999997</v>
      </c>
      <c r="F56" s="101">
        <f t="shared" si="0"/>
        <v>1201.1121637425358</v>
      </c>
      <c r="G56" s="102">
        <v>0.79576490833839997</v>
      </c>
      <c r="H56" s="100">
        <v>431.00512000000003</v>
      </c>
      <c r="I56" s="100">
        <f t="shared" si="1"/>
        <v>769.31127883419731</v>
      </c>
      <c r="J56" s="74">
        <f t="shared" si="2"/>
        <v>2.3531809696153867</v>
      </c>
    </row>
    <row r="57" spans="1:10" ht="12" customHeight="1" thickBot="1" x14ac:dyDescent="0.3">
      <c r="A57" s="16">
        <v>2019</v>
      </c>
      <c r="B57" s="52">
        <v>328.475998</v>
      </c>
      <c r="C57" s="103">
        <v>615.53712000000007</v>
      </c>
      <c r="D57" s="104">
        <v>36.165465947010397</v>
      </c>
      <c r="E57" s="105">
        <v>431.00512000000003</v>
      </c>
      <c r="F57" s="106">
        <f t="shared" si="0"/>
        <v>1082.7077059470105</v>
      </c>
      <c r="G57" s="107">
        <v>6.0803274536003995</v>
      </c>
      <c r="H57" s="103">
        <v>495.70794000000006</v>
      </c>
      <c r="I57" s="104">
        <f t="shared" si="1"/>
        <v>580.9194384934101</v>
      </c>
      <c r="J57" s="83">
        <f t="shared" si="2"/>
        <v>1.7685293355693223</v>
      </c>
    </row>
    <row r="58" spans="1:10" s="287" customFormat="1" ht="12" customHeight="1" thickTop="1" x14ac:dyDescent="0.25">
      <c r="A58" s="397" t="s">
        <v>61</v>
      </c>
      <c r="B58" s="398"/>
      <c r="C58" s="398"/>
      <c r="D58" s="398"/>
      <c r="E58" s="398"/>
      <c r="F58" s="398"/>
      <c r="G58" s="398"/>
      <c r="H58" s="398"/>
      <c r="I58" s="398"/>
      <c r="J58" s="398"/>
    </row>
    <row r="59" spans="1:10" ht="12" customHeight="1" x14ac:dyDescent="0.25">
      <c r="A59" s="397" t="s">
        <v>60</v>
      </c>
      <c r="B59" s="398"/>
      <c r="C59" s="398"/>
      <c r="D59" s="398"/>
      <c r="E59" s="398"/>
      <c r="F59" s="398"/>
      <c r="G59" s="398"/>
      <c r="H59" s="398"/>
      <c r="I59" s="398"/>
      <c r="J59" s="398"/>
    </row>
    <row r="60" spans="1:10" ht="12" customHeight="1" x14ac:dyDescent="0.25">
      <c r="A60" s="362"/>
      <c r="B60" s="363"/>
      <c r="C60" s="363"/>
      <c r="D60" s="363"/>
      <c r="E60" s="363"/>
      <c r="F60" s="363"/>
      <c r="G60" s="363"/>
      <c r="H60" s="363"/>
      <c r="I60" s="363"/>
      <c r="J60" s="363"/>
    </row>
    <row r="61" spans="1:10" ht="12" customHeight="1" x14ac:dyDescent="0.25">
      <c r="A61" s="390" t="s">
        <v>139</v>
      </c>
      <c r="B61" s="391"/>
      <c r="C61" s="391"/>
      <c r="D61" s="391"/>
      <c r="E61" s="391"/>
      <c r="F61" s="391"/>
      <c r="G61" s="391"/>
      <c r="H61" s="391"/>
      <c r="I61" s="391"/>
      <c r="J61" s="391"/>
    </row>
    <row r="62" spans="1:10" ht="12" customHeight="1" x14ac:dyDescent="0.25">
      <c r="A62" s="390"/>
      <c r="B62" s="391"/>
      <c r="C62" s="391"/>
      <c r="D62" s="391"/>
      <c r="E62" s="391"/>
      <c r="F62" s="391"/>
      <c r="G62" s="391"/>
      <c r="H62" s="391"/>
      <c r="I62" s="391"/>
      <c r="J62" s="391"/>
    </row>
    <row r="63" spans="1:10" ht="12" customHeight="1" x14ac:dyDescent="0.25">
      <c r="A63" s="390"/>
      <c r="B63" s="391"/>
      <c r="C63" s="391"/>
      <c r="D63" s="391"/>
      <c r="E63" s="391"/>
      <c r="F63" s="391"/>
      <c r="G63" s="391"/>
      <c r="H63" s="391"/>
      <c r="I63" s="391"/>
      <c r="J63" s="391"/>
    </row>
    <row r="64" spans="1:10" ht="12" customHeight="1" x14ac:dyDescent="0.25">
      <c r="A64" s="390"/>
      <c r="B64" s="391"/>
      <c r="C64" s="391"/>
      <c r="D64" s="391"/>
      <c r="E64" s="391"/>
      <c r="F64" s="391"/>
      <c r="G64" s="391"/>
      <c r="H64" s="391"/>
      <c r="I64" s="391"/>
      <c r="J64" s="391"/>
    </row>
    <row r="65" spans="1:10" ht="12" customHeight="1" x14ac:dyDescent="0.25">
      <c r="A65" s="392"/>
      <c r="B65" s="393"/>
      <c r="C65" s="393"/>
      <c r="D65" s="393"/>
      <c r="E65" s="393"/>
      <c r="F65" s="393"/>
      <c r="G65" s="393"/>
      <c r="H65" s="393"/>
      <c r="I65" s="393"/>
      <c r="J65" s="393"/>
    </row>
    <row r="66" spans="1:10" ht="12" customHeight="1" x14ac:dyDescent="0.25">
      <c r="A66" s="390" t="s">
        <v>45</v>
      </c>
      <c r="B66" s="391"/>
      <c r="C66" s="391"/>
      <c r="D66" s="391"/>
      <c r="E66" s="391"/>
      <c r="F66" s="391"/>
      <c r="G66" s="391"/>
      <c r="H66" s="391"/>
      <c r="I66" s="391"/>
      <c r="J66" s="391"/>
    </row>
  </sheetData>
  <mergeCells count="22">
    <mergeCell ref="A58:J58"/>
    <mergeCell ref="A66:J66"/>
    <mergeCell ref="A59:J59"/>
    <mergeCell ref="A60:J60"/>
    <mergeCell ref="A61:J64"/>
    <mergeCell ref="A65:J65"/>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A031-D606-4537-B86A-DE1B01E9E833}">
  <dimension ref="A1:J67"/>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75</v>
      </c>
      <c r="B1" s="324"/>
      <c r="C1" s="324"/>
      <c r="D1" s="324"/>
      <c r="E1" s="324"/>
      <c r="F1" s="324"/>
      <c r="G1" s="324"/>
      <c r="H1" s="324"/>
      <c r="I1" s="330" t="s">
        <v>35</v>
      </c>
      <c r="J1" s="330"/>
    </row>
    <row r="2" spans="1:10" ht="12" customHeight="1" thickTop="1" x14ac:dyDescent="0.25">
      <c r="A2" s="299" t="s">
        <v>0</v>
      </c>
      <c r="B2" s="302" t="s">
        <v>23</v>
      </c>
      <c r="C2" s="328" t="s">
        <v>10</v>
      </c>
      <c r="D2" s="329"/>
      <c r="E2" s="329"/>
      <c r="F2" s="325"/>
      <c r="G2" s="328" t="s">
        <v>11</v>
      </c>
      <c r="H2" s="325"/>
      <c r="I2" s="328" t="s">
        <v>12</v>
      </c>
      <c r="J2" s="329"/>
    </row>
    <row r="3" spans="1:10" ht="12" customHeight="1" x14ac:dyDescent="0.25">
      <c r="A3" s="399"/>
      <c r="B3" s="303"/>
      <c r="C3" s="333" t="s">
        <v>13</v>
      </c>
      <c r="D3" s="333" t="s">
        <v>14</v>
      </c>
      <c r="E3" s="333" t="s">
        <v>15</v>
      </c>
      <c r="F3" s="333" t="s">
        <v>24</v>
      </c>
      <c r="G3" s="333" t="s">
        <v>17</v>
      </c>
      <c r="H3" s="333" t="s">
        <v>18</v>
      </c>
      <c r="I3" s="333" t="s">
        <v>25</v>
      </c>
      <c r="J3" s="227" t="s">
        <v>19</v>
      </c>
    </row>
    <row r="4" spans="1:10" ht="12" customHeight="1" x14ac:dyDescent="0.25">
      <c r="A4" s="399"/>
      <c r="B4" s="303"/>
      <c r="C4" s="292"/>
      <c r="D4" s="292"/>
      <c r="E4" s="292"/>
      <c r="F4" s="292"/>
      <c r="G4" s="292"/>
      <c r="H4" s="292"/>
      <c r="I4" s="292"/>
      <c r="J4" s="400" t="s">
        <v>20</v>
      </c>
    </row>
    <row r="5" spans="1:10" ht="12" customHeight="1" x14ac:dyDescent="0.25">
      <c r="A5" s="399"/>
      <c r="B5" s="303"/>
      <c r="C5" s="292"/>
      <c r="D5" s="292"/>
      <c r="E5" s="292"/>
      <c r="F5" s="292"/>
      <c r="G5" s="292"/>
      <c r="H5" s="292"/>
      <c r="I5" s="292"/>
      <c r="J5" s="295"/>
    </row>
    <row r="6" spans="1:10" ht="12" customHeight="1" x14ac:dyDescent="0.25">
      <c r="A6" s="301"/>
      <c r="B6" s="304"/>
      <c r="C6" s="293"/>
      <c r="D6" s="293"/>
      <c r="E6" s="293"/>
      <c r="F6" s="293"/>
      <c r="G6" s="293"/>
      <c r="H6" s="293"/>
      <c r="I6" s="293"/>
      <c r="J6" s="296"/>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53">
        <f>SUM(CarrotsCanning!C8,CarrotsFreezing!C8)</f>
        <v>720.4</v>
      </c>
      <c r="D8" s="27" t="s">
        <v>29</v>
      </c>
      <c r="E8" s="53">
        <f>SUM(CarrotsCanning!E8,CarrotsFreezing!E8)</f>
        <v>481.89008000000001</v>
      </c>
      <c r="F8" s="53">
        <f t="shared" ref="F8:F58" si="0">SUM(C8,D8,E8)</f>
        <v>1202.29008</v>
      </c>
      <c r="G8" s="53">
        <f>SUM(CarrotsCanning!G8,CarrotsFreezing!G8)</f>
        <v>1.83456</v>
      </c>
      <c r="H8" s="53">
        <f>SUM(CarrotsCanning!H8,CarrotsFreezing!H8)</f>
        <v>474.57317815985095</v>
      </c>
      <c r="I8" s="53">
        <f>F8-G8-H8</f>
        <v>725.88234184014902</v>
      </c>
      <c r="J8" s="55">
        <f>IF(I8=0,0,IF(B8=0,0,I8/B8))</f>
        <v>3.5399915233216408</v>
      </c>
    </row>
    <row r="9" spans="1:10" ht="12" customHeight="1" x14ac:dyDescent="0.25">
      <c r="A9" s="4">
        <v>1971</v>
      </c>
      <c r="B9" s="4">
        <v>207.661</v>
      </c>
      <c r="C9" s="95">
        <f>SUM(CarrotsCanning!C9,CarrotsFreezing!C9)</f>
        <v>719.5</v>
      </c>
      <c r="D9" s="109" t="s">
        <v>29</v>
      </c>
      <c r="E9" s="95">
        <f>SUM(CarrotsCanning!E9,CarrotsFreezing!E9)</f>
        <v>474.57317815985095</v>
      </c>
      <c r="F9" s="95">
        <f t="shared" si="0"/>
        <v>1194.0731781598511</v>
      </c>
      <c r="G9" s="95">
        <f>SUM(CarrotsCanning!G9,CarrotsFreezing!G9)</f>
        <v>1.0119200000000002</v>
      </c>
      <c r="H9" s="95">
        <f>SUM(CarrotsCanning!H9,CarrotsFreezing!H9)</f>
        <v>493.78679942791899</v>
      </c>
      <c r="I9" s="95">
        <f t="shared" ref="I9:I58" si="1">F9-G9-H9</f>
        <v>699.2744587319321</v>
      </c>
      <c r="J9" s="110">
        <f t="shared" ref="J9:J58" si="2">IF(I9=0,0,IF(B9=0,0,I9/B9))</f>
        <v>3.367384625576936</v>
      </c>
    </row>
    <row r="10" spans="1:10" ht="12" customHeight="1" x14ac:dyDescent="0.25">
      <c r="A10" s="4">
        <v>1972</v>
      </c>
      <c r="B10" s="4">
        <v>209.89599999999999</v>
      </c>
      <c r="C10" s="95">
        <f>SUM(CarrotsCanning!C10,CarrotsFreezing!C10)</f>
        <v>703.40000000000009</v>
      </c>
      <c r="D10" s="109" t="s">
        <v>29</v>
      </c>
      <c r="E10" s="95">
        <f>SUM(CarrotsCanning!E10,CarrotsFreezing!E10)</f>
        <v>493.78679942791899</v>
      </c>
      <c r="F10" s="95">
        <f t="shared" si="0"/>
        <v>1197.1867994279191</v>
      </c>
      <c r="G10" s="95">
        <f>SUM(CarrotsCanning!G10,CarrotsFreezing!G10)</f>
        <v>1.5597400000000001</v>
      </c>
      <c r="H10" s="95">
        <f>SUM(CarrotsCanning!H10,CarrotsFreezing!H10)</f>
        <v>380.87289310567002</v>
      </c>
      <c r="I10" s="95">
        <f t="shared" si="1"/>
        <v>814.75416632224915</v>
      </c>
      <c r="J10" s="110">
        <f t="shared" si="2"/>
        <v>3.881704112142438</v>
      </c>
    </row>
    <row r="11" spans="1:10" ht="12" customHeight="1" x14ac:dyDescent="0.25">
      <c r="A11" s="4">
        <v>1973</v>
      </c>
      <c r="B11" s="4">
        <v>211.90899999999999</v>
      </c>
      <c r="C11" s="95">
        <f>SUM(CarrotsCanning!C11,CarrotsFreezing!C11)</f>
        <v>975.46</v>
      </c>
      <c r="D11" s="109" t="s">
        <v>29</v>
      </c>
      <c r="E11" s="95">
        <f>SUM(CarrotsCanning!E11,CarrotsFreezing!E11)</f>
        <v>380.88031310566998</v>
      </c>
      <c r="F11" s="95">
        <f t="shared" si="0"/>
        <v>1356.34031310567</v>
      </c>
      <c r="G11" s="95">
        <f>SUM(CarrotsCanning!G11,CarrotsFreezing!G11)</f>
        <v>3.8365600000000004</v>
      </c>
      <c r="H11" s="95">
        <f>SUM(CarrotsCanning!H11,CarrotsFreezing!H11)</f>
        <v>496.99319872176397</v>
      </c>
      <c r="I11" s="95">
        <f t="shared" si="1"/>
        <v>855.51055438390608</v>
      </c>
      <c r="J11" s="110">
        <f t="shared" si="2"/>
        <v>4.0371600752394006</v>
      </c>
    </row>
    <row r="12" spans="1:10" ht="12" customHeight="1" x14ac:dyDescent="0.25">
      <c r="A12" s="4">
        <v>1974</v>
      </c>
      <c r="B12" s="4">
        <v>213.85400000000001</v>
      </c>
      <c r="C12" s="95">
        <f>SUM(CarrotsCanning!C12,CarrotsFreezing!C12)</f>
        <v>963.5</v>
      </c>
      <c r="D12" s="109" t="s">
        <v>29</v>
      </c>
      <c r="E12" s="95">
        <f>SUM(CarrotsCanning!E12,CarrotsFreezing!E12)</f>
        <v>496.94355872176402</v>
      </c>
      <c r="F12" s="95">
        <f t="shared" si="0"/>
        <v>1460.443558721764</v>
      </c>
      <c r="G12" s="95">
        <f>SUM(CarrotsCanning!G12,CarrotsFreezing!G12)</f>
        <v>5.5473600000000003</v>
      </c>
      <c r="H12" s="95">
        <f>SUM(CarrotsCanning!H12,CarrotsFreezing!H12)</f>
        <v>644.65943079977205</v>
      </c>
      <c r="I12" s="95">
        <f t="shared" si="1"/>
        <v>810.23676792199194</v>
      </c>
      <c r="J12" s="110">
        <f t="shared" si="2"/>
        <v>3.7887379610481537</v>
      </c>
    </row>
    <row r="13" spans="1:10" ht="12" customHeight="1" x14ac:dyDescent="0.25">
      <c r="A13" s="4">
        <v>1975</v>
      </c>
      <c r="B13" s="4">
        <v>215.97300000000001</v>
      </c>
      <c r="C13" s="95">
        <f>SUM(CarrotsCanning!C13,CarrotsFreezing!C13)</f>
        <v>659.3</v>
      </c>
      <c r="D13" s="109" t="s">
        <v>29</v>
      </c>
      <c r="E13" s="95">
        <f>SUM(CarrotsCanning!E13,CarrotsFreezing!E13)</f>
        <v>644.65015079977206</v>
      </c>
      <c r="F13" s="95">
        <f t="shared" si="0"/>
        <v>1303.950150799772</v>
      </c>
      <c r="G13" s="95">
        <f>SUM(CarrotsCanning!G13,CarrotsFreezing!G13)</f>
        <v>3.9639600000000002</v>
      </c>
      <c r="H13" s="95">
        <f>SUM(CarrotsCanning!H13,CarrotsFreezing!H13)</f>
        <v>543.10660926995104</v>
      </c>
      <c r="I13" s="95">
        <f t="shared" si="1"/>
        <v>756.87958152982094</v>
      </c>
      <c r="J13" s="110">
        <f t="shared" si="2"/>
        <v>3.5045102004871946</v>
      </c>
    </row>
    <row r="14" spans="1:10" ht="12" customHeight="1" x14ac:dyDescent="0.25">
      <c r="A14" s="3">
        <v>1976</v>
      </c>
      <c r="B14" s="3">
        <v>218.035</v>
      </c>
      <c r="C14" s="53">
        <f>SUM(CarrotsCanning!C14,CarrotsFreezing!C14)</f>
        <v>692.5</v>
      </c>
      <c r="D14" s="27" t="s">
        <v>29</v>
      </c>
      <c r="E14" s="53">
        <f>SUM(CarrotsCanning!E14,CarrotsFreezing!E14)</f>
        <v>543.12420926995105</v>
      </c>
      <c r="F14" s="53">
        <f t="shared" si="0"/>
        <v>1235.6242092699511</v>
      </c>
      <c r="G14" s="53">
        <f>SUM(CarrotsCanning!G14,CarrotsFreezing!G14)</f>
        <v>8.6704800000000013</v>
      </c>
      <c r="H14" s="53">
        <f>SUM(CarrotsCanning!H14,CarrotsFreezing!H14)</f>
        <v>455.43549370923301</v>
      </c>
      <c r="I14" s="53">
        <f t="shared" si="1"/>
        <v>771.51823556071804</v>
      </c>
      <c r="J14" s="55">
        <f t="shared" si="2"/>
        <v>3.5385063662288991</v>
      </c>
    </row>
    <row r="15" spans="1:10" ht="12" customHeight="1" x14ac:dyDescent="0.25">
      <c r="A15" s="3">
        <v>1977</v>
      </c>
      <c r="B15" s="3">
        <v>220.23899999999998</v>
      </c>
      <c r="C15" s="53">
        <f>SUM(CarrotsCanning!C15,CarrotsFreezing!C15)</f>
        <v>853.6</v>
      </c>
      <c r="D15" s="27" t="s">
        <v>29</v>
      </c>
      <c r="E15" s="53">
        <f>SUM(CarrotsCanning!E15,CarrotsFreezing!E15)</f>
        <v>455.43227370923296</v>
      </c>
      <c r="F15" s="53">
        <f t="shared" si="0"/>
        <v>1309.0322737092329</v>
      </c>
      <c r="G15" s="53">
        <f>SUM(CarrotsCanning!G15,CarrotsFreezing!G15)</f>
        <v>10.070060000000002</v>
      </c>
      <c r="H15" s="53">
        <f>SUM(CarrotsCanning!H15,CarrotsFreezing!H15)</f>
        <v>493.73440666982503</v>
      </c>
      <c r="I15" s="53">
        <f t="shared" si="1"/>
        <v>805.22780703940782</v>
      </c>
      <c r="J15" s="55">
        <f t="shared" si="2"/>
        <v>3.656154482355114</v>
      </c>
    </row>
    <row r="16" spans="1:10" ht="12" customHeight="1" x14ac:dyDescent="0.25">
      <c r="A16" s="3">
        <v>1978</v>
      </c>
      <c r="B16" s="3">
        <v>222.58500000000001</v>
      </c>
      <c r="C16" s="53">
        <f>SUM(CarrotsCanning!C16,CarrotsFreezing!C16)</f>
        <v>845.04</v>
      </c>
      <c r="D16" s="27" t="s">
        <v>29</v>
      </c>
      <c r="E16" s="53">
        <f>SUM(CarrotsCanning!E16,CarrotsFreezing!E16)</f>
        <v>493.70852666982501</v>
      </c>
      <c r="F16" s="53">
        <f t="shared" si="0"/>
        <v>1338.748526669825</v>
      </c>
      <c r="G16" s="53">
        <f>SUM(CarrotsCanning!G16,CarrotsFreezing!G16)</f>
        <v>24.10772</v>
      </c>
      <c r="H16" s="53">
        <f>SUM(CarrotsCanning!H16,CarrotsFreezing!H16)</f>
        <v>565.67950331800603</v>
      </c>
      <c r="I16" s="53">
        <f t="shared" si="1"/>
        <v>748.96130335181897</v>
      </c>
      <c r="J16" s="55">
        <f t="shared" si="2"/>
        <v>3.3648327755770557</v>
      </c>
    </row>
    <row r="17" spans="1:10" ht="12" customHeight="1" x14ac:dyDescent="0.25">
      <c r="A17" s="3">
        <v>1979</v>
      </c>
      <c r="B17" s="3">
        <v>225.05500000000001</v>
      </c>
      <c r="C17" s="53">
        <f>SUM(CarrotsCanning!C17,CarrotsFreezing!C17)</f>
        <v>924.4</v>
      </c>
      <c r="D17" s="27" t="s">
        <v>29</v>
      </c>
      <c r="E17" s="53">
        <f>SUM(CarrotsCanning!E17,CarrotsFreezing!E17)</f>
        <v>565.66916331800599</v>
      </c>
      <c r="F17" s="53">
        <f t="shared" si="0"/>
        <v>1490.0691633180058</v>
      </c>
      <c r="G17" s="53">
        <f>SUM(CarrotsCanning!G17,CarrotsFreezing!G17)</f>
        <v>32.497920000000001</v>
      </c>
      <c r="H17" s="53">
        <f>SUM(CarrotsCanning!H17,CarrotsFreezing!H17)</f>
        <v>626.3163931370791</v>
      </c>
      <c r="I17" s="53">
        <f t="shared" si="1"/>
        <v>831.25485018092672</v>
      </c>
      <c r="J17" s="55">
        <f t="shared" si="2"/>
        <v>3.6935631298168299</v>
      </c>
    </row>
    <row r="18" spans="1:10" ht="12" customHeight="1" x14ac:dyDescent="0.25">
      <c r="A18" s="3">
        <v>1980</v>
      </c>
      <c r="B18" s="3">
        <v>227.726</v>
      </c>
      <c r="C18" s="53">
        <f>SUM(CarrotsCanning!C18,CarrotsFreezing!C18)</f>
        <v>718.34518000000003</v>
      </c>
      <c r="D18" s="53">
        <f>SUM(CarrotsCanning!D18,CarrotsFreezing!D18)</f>
        <v>10.632020000000001</v>
      </c>
      <c r="E18" s="53">
        <f>SUM(CarrotsCanning!E18,CarrotsFreezing!E18)</f>
        <v>626.34129313707899</v>
      </c>
      <c r="F18" s="53">
        <f t="shared" si="0"/>
        <v>1355.318493137079</v>
      </c>
      <c r="G18" s="53">
        <f>SUM(CarrotsCanning!G18,CarrotsFreezing!G18)</f>
        <v>34.1</v>
      </c>
      <c r="H18" s="53">
        <f>SUM(CarrotsCanning!H18,CarrotsFreezing!H18)</f>
        <v>530.17925675309596</v>
      </c>
      <c r="I18" s="53">
        <f t="shared" si="1"/>
        <v>791.03923638398317</v>
      </c>
      <c r="J18" s="55">
        <f t="shared" si="2"/>
        <v>3.4736448028946327</v>
      </c>
    </row>
    <row r="19" spans="1:10" ht="12" customHeight="1" x14ac:dyDescent="0.25">
      <c r="A19" s="4">
        <v>1981</v>
      </c>
      <c r="B19" s="4">
        <v>229.96600000000001</v>
      </c>
      <c r="C19" s="95">
        <f>SUM(CarrotsCanning!C19,CarrotsFreezing!C19)</f>
        <v>731.90210000000002</v>
      </c>
      <c r="D19" s="109">
        <f>SUM(CarrotsCanning!D19,CarrotsFreezing!D19)</f>
        <v>11.391450000000001</v>
      </c>
      <c r="E19" s="95">
        <f>SUM(CarrotsCanning!E19,CarrotsFreezing!E19)</f>
        <v>530.17925675309596</v>
      </c>
      <c r="F19" s="95">
        <f t="shared" si="0"/>
        <v>1273.4728067530959</v>
      </c>
      <c r="G19" s="95">
        <f>SUM(CarrotsCanning!G19,CarrotsFreezing!G19)</f>
        <v>34.4</v>
      </c>
      <c r="H19" s="95">
        <f>SUM(CarrotsCanning!H19,CarrotsFreezing!H19)</f>
        <v>446.77172852302101</v>
      </c>
      <c r="I19" s="95">
        <f t="shared" si="1"/>
        <v>792.30107823007484</v>
      </c>
      <c r="J19" s="110">
        <f t="shared" si="2"/>
        <v>3.4452966013674837</v>
      </c>
    </row>
    <row r="20" spans="1:10" ht="12" customHeight="1" x14ac:dyDescent="0.25">
      <c r="A20" s="4">
        <v>1982</v>
      </c>
      <c r="B20" s="4">
        <v>232.18799999999999</v>
      </c>
      <c r="C20" s="95">
        <f>SUM(CarrotsCanning!C20,CarrotsFreezing!C20)</f>
        <v>839.70422000000008</v>
      </c>
      <c r="D20" s="109">
        <f>SUM(CarrotsCanning!D20,CarrotsFreezing!D20)</f>
        <v>10.262280000000001</v>
      </c>
      <c r="E20" s="95">
        <f>SUM(CarrotsCanning!E20,CarrotsFreezing!E20)</f>
        <v>446.77172852302101</v>
      </c>
      <c r="F20" s="95">
        <f t="shared" si="0"/>
        <v>1296.738228523021</v>
      </c>
      <c r="G20" s="95">
        <f>SUM(CarrotsCanning!G20,CarrotsFreezing!G20)</f>
        <v>22</v>
      </c>
      <c r="H20" s="95">
        <f>SUM(CarrotsCanning!H20,CarrotsFreezing!H20)</f>
        <v>591.79387751971603</v>
      </c>
      <c r="I20" s="95">
        <f t="shared" si="1"/>
        <v>682.94435100330497</v>
      </c>
      <c r="J20" s="110">
        <f t="shared" si="2"/>
        <v>2.9413421494793228</v>
      </c>
    </row>
    <row r="21" spans="1:10" ht="12" customHeight="1" x14ac:dyDescent="0.25">
      <c r="A21" s="4">
        <v>1983</v>
      </c>
      <c r="B21" s="4">
        <v>234.30699999999999</v>
      </c>
      <c r="C21" s="95">
        <f>SUM(CarrotsCanning!C21,CarrotsFreezing!C21)</f>
        <v>787.19</v>
      </c>
      <c r="D21" s="109">
        <f>SUM(CarrotsCanning!D21,CarrotsFreezing!D21)</f>
        <v>11.895520000000001</v>
      </c>
      <c r="E21" s="95">
        <f>SUM(CarrotsCanning!E21,CarrotsFreezing!E21)</f>
        <v>591.79387751971603</v>
      </c>
      <c r="F21" s="95">
        <f t="shared" si="0"/>
        <v>1390.8793975197161</v>
      </c>
      <c r="G21" s="95">
        <f>SUM(CarrotsCanning!G21,CarrotsFreezing!G21)</f>
        <v>12.1</v>
      </c>
      <c r="H21" s="95">
        <f>SUM(CarrotsCanning!H21,CarrotsFreezing!H21)</f>
        <v>664.47877712142599</v>
      </c>
      <c r="I21" s="95">
        <f t="shared" si="1"/>
        <v>714.30062039829022</v>
      </c>
      <c r="J21" s="110">
        <f t="shared" si="2"/>
        <v>3.048567137978337</v>
      </c>
    </row>
    <row r="22" spans="1:10" ht="12" customHeight="1" x14ac:dyDescent="0.25">
      <c r="A22" s="4">
        <v>1984</v>
      </c>
      <c r="B22" s="4">
        <v>236.34800000000001</v>
      </c>
      <c r="C22" s="95">
        <f>SUM(CarrotsCanning!C22,CarrotsFreezing!C22)</f>
        <v>799.07529999999997</v>
      </c>
      <c r="D22" s="109">
        <f>SUM(CarrotsCanning!D22,CarrotsFreezing!D22)</f>
        <v>13.21222</v>
      </c>
      <c r="E22" s="95">
        <f>SUM(CarrotsCanning!E22,CarrotsFreezing!E22)</f>
        <v>664.47877712142599</v>
      </c>
      <c r="F22" s="95">
        <f t="shared" si="0"/>
        <v>1476.7662971214259</v>
      </c>
      <c r="G22" s="95">
        <f>SUM(CarrotsCanning!G22,CarrotsFreezing!G22)</f>
        <v>15</v>
      </c>
      <c r="H22" s="95">
        <f>SUM(CarrotsCanning!H22,CarrotsFreezing!H22)</f>
        <v>521.01967930273304</v>
      </c>
      <c r="I22" s="95">
        <f t="shared" si="1"/>
        <v>940.74661781869281</v>
      </c>
      <c r="J22" s="110">
        <f t="shared" si="2"/>
        <v>3.9803451597588841</v>
      </c>
    </row>
    <row r="23" spans="1:10" ht="12" customHeight="1" x14ac:dyDescent="0.25">
      <c r="A23" s="4">
        <v>1985</v>
      </c>
      <c r="B23" s="4">
        <v>238.46600000000001</v>
      </c>
      <c r="C23" s="95">
        <f>SUM(CarrotsCanning!C23,CarrotsFreezing!C23)</f>
        <v>742.69348000000002</v>
      </c>
      <c r="D23" s="109">
        <f>SUM(CarrotsCanning!D23,CarrotsFreezing!D23)</f>
        <v>16.311119999999999</v>
      </c>
      <c r="E23" s="95">
        <f>SUM(CarrotsCanning!E23,CarrotsFreezing!E23)</f>
        <v>521.01967930273304</v>
      </c>
      <c r="F23" s="95">
        <f t="shared" si="0"/>
        <v>1280.024279302733</v>
      </c>
      <c r="G23" s="95">
        <f>SUM(CarrotsCanning!G23,CarrotsFreezing!G23)</f>
        <v>10.1</v>
      </c>
      <c r="H23" s="95">
        <f>SUM(CarrotsCanning!H23,CarrotsFreezing!H23)</f>
        <v>514.00369999999998</v>
      </c>
      <c r="I23" s="95">
        <f t="shared" si="1"/>
        <v>755.92057930273313</v>
      </c>
      <c r="J23" s="110">
        <f t="shared" si="2"/>
        <v>3.1699302177364199</v>
      </c>
    </row>
    <row r="24" spans="1:10" ht="12" customHeight="1" x14ac:dyDescent="0.25">
      <c r="A24" s="3">
        <v>1986</v>
      </c>
      <c r="B24" s="3">
        <v>240.65100000000001</v>
      </c>
      <c r="C24" s="53">
        <f>SUM(CarrotsCanning!C24,CarrotsFreezing!C24)</f>
        <v>747.97934000000009</v>
      </c>
      <c r="D24" s="53">
        <f>SUM(CarrotsCanning!D24,CarrotsFreezing!D24)</f>
        <v>19.340859999999999</v>
      </c>
      <c r="E24" s="53">
        <f>SUM(CarrotsCanning!E24,CarrotsFreezing!E24)</f>
        <v>514.00369999999998</v>
      </c>
      <c r="F24" s="53">
        <f t="shared" si="0"/>
        <v>1281.3239000000001</v>
      </c>
      <c r="G24" s="53">
        <f>SUM(CarrotsCanning!G24,CarrotsFreezing!G24)</f>
        <v>11</v>
      </c>
      <c r="H24" s="53">
        <f>SUM(CarrotsCanning!H24,CarrotsFreezing!H24)</f>
        <v>552.74270000000001</v>
      </c>
      <c r="I24" s="53">
        <f t="shared" si="1"/>
        <v>717.58120000000008</v>
      </c>
      <c r="J24" s="55">
        <f t="shared" si="2"/>
        <v>2.9818334434513054</v>
      </c>
    </row>
    <row r="25" spans="1:10" ht="12" customHeight="1" x14ac:dyDescent="0.25">
      <c r="A25" s="3">
        <v>1987</v>
      </c>
      <c r="B25" s="3">
        <v>242.804</v>
      </c>
      <c r="C25" s="53">
        <f>SUM(CarrotsCanning!C25,CarrotsFreezing!C25)</f>
        <v>782.47528000000011</v>
      </c>
      <c r="D25" s="53">
        <f>SUM(CarrotsCanning!D25,CarrotsFreezing!D25)</f>
        <v>19.340859999999999</v>
      </c>
      <c r="E25" s="53">
        <f>SUM(CarrotsCanning!E25,CarrotsFreezing!E25)</f>
        <v>552.74270000000001</v>
      </c>
      <c r="F25" s="53">
        <f t="shared" si="0"/>
        <v>1354.5588400000001</v>
      </c>
      <c r="G25" s="53">
        <f>SUM(CarrotsCanning!G25,CarrotsFreezing!G25)</f>
        <v>15.2</v>
      </c>
      <c r="H25" s="53">
        <f>SUM(CarrotsCanning!H25,CarrotsFreezing!H25)</f>
        <v>576.68668000000002</v>
      </c>
      <c r="I25" s="53">
        <f t="shared" si="1"/>
        <v>762.67216000000008</v>
      </c>
      <c r="J25" s="55">
        <f t="shared" si="2"/>
        <v>3.1411021235235008</v>
      </c>
    </row>
    <row r="26" spans="1:10" ht="12" customHeight="1" x14ac:dyDescent="0.25">
      <c r="A26" s="3">
        <v>1988</v>
      </c>
      <c r="B26" s="3">
        <v>245.02099999999999</v>
      </c>
      <c r="C26" s="53">
        <f>SUM(CarrotsCanning!C26,CarrotsFreezing!C26)</f>
        <v>698.77513999999996</v>
      </c>
      <c r="D26" s="53">
        <f>SUM(CarrotsCanning!D26,CarrotsFreezing!D26)</f>
        <v>14.35868</v>
      </c>
      <c r="E26" s="53">
        <f>SUM(CarrotsCanning!E26,CarrotsFreezing!E26)</f>
        <v>576.68668000000002</v>
      </c>
      <c r="F26" s="53">
        <f t="shared" si="0"/>
        <v>1289.8205</v>
      </c>
      <c r="G26" s="53">
        <f>SUM(CarrotsCanning!G26,CarrotsFreezing!G26)</f>
        <v>32.9</v>
      </c>
      <c r="H26" s="53">
        <f>SUM(CarrotsCanning!H26,CarrotsFreezing!H26)</f>
        <v>433.94942000000003</v>
      </c>
      <c r="I26" s="53">
        <f t="shared" si="1"/>
        <v>822.97107999999992</v>
      </c>
      <c r="J26" s="55">
        <f t="shared" si="2"/>
        <v>3.3587777374184253</v>
      </c>
    </row>
    <row r="27" spans="1:10" ht="12" customHeight="1" x14ac:dyDescent="0.25">
      <c r="A27" s="3">
        <v>1989</v>
      </c>
      <c r="B27" s="3">
        <v>247.34200000000001</v>
      </c>
      <c r="C27" s="53">
        <f>SUM(CarrotsCanning!C27,CarrotsFreezing!C27)</f>
        <v>917.41664000000003</v>
      </c>
      <c r="D27" s="53">
        <f>SUM(CarrotsCanning!D27,CarrotsFreezing!D27)</f>
        <v>21.588190000000001</v>
      </c>
      <c r="E27" s="53">
        <f>SUM(CarrotsCanning!E27,CarrotsFreezing!E27)</f>
        <v>433.94942000000003</v>
      </c>
      <c r="F27" s="53">
        <f t="shared" si="0"/>
        <v>1372.9542500000002</v>
      </c>
      <c r="G27" s="53">
        <f>SUM(CarrotsCanning!G27,CarrotsFreezing!G27)</f>
        <v>2.8</v>
      </c>
      <c r="H27" s="53">
        <f>SUM(CarrotsCanning!H27,CarrotsFreezing!H27)</f>
        <v>533.05101999999999</v>
      </c>
      <c r="I27" s="53">
        <f t="shared" si="1"/>
        <v>837.10323000000028</v>
      </c>
      <c r="J27" s="55">
        <f t="shared" si="2"/>
        <v>3.3843958163191057</v>
      </c>
    </row>
    <row r="28" spans="1:10" ht="12" customHeight="1" x14ac:dyDescent="0.25">
      <c r="A28" s="3">
        <v>1990</v>
      </c>
      <c r="B28" s="3">
        <v>250.13200000000001</v>
      </c>
      <c r="C28" s="53">
        <f>SUM(CarrotsCanning!C28,CarrotsFreezing!C28)</f>
        <v>883.23857999999996</v>
      </c>
      <c r="D28" s="53">
        <f>SUM(CarrotsCanning!D28,CarrotsFreezing!D28)</f>
        <v>21.332135818000001</v>
      </c>
      <c r="E28" s="53">
        <f>SUM(CarrotsCanning!E28,CarrotsFreezing!E28)</f>
        <v>379.5</v>
      </c>
      <c r="F28" s="53">
        <f t="shared" si="0"/>
        <v>1284.0707158179998</v>
      </c>
      <c r="G28" s="53">
        <f>SUM(CarrotsCanning!G28,CarrotsFreezing!G28)</f>
        <v>7.2</v>
      </c>
      <c r="H28" s="53">
        <f>SUM(CarrotsCanning!H28,CarrotsFreezing!H28)</f>
        <v>408.7</v>
      </c>
      <c r="I28" s="53">
        <f t="shared" si="1"/>
        <v>868.17071581799974</v>
      </c>
      <c r="J28" s="55">
        <f t="shared" si="2"/>
        <v>3.4708502543377087</v>
      </c>
    </row>
    <row r="29" spans="1:10" ht="12" customHeight="1" x14ac:dyDescent="0.25">
      <c r="A29" s="4">
        <v>1991</v>
      </c>
      <c r="B29" s="4">
        <v>253.49299999999999</v>
      </c>
      <c r="C29" s="95">
        <f>SUM(CarrotsCanning!C29,CarrotsFreezing!C29)</f>
        <v>860.07817999999997</v>
      </c>
      <c r="D29" s="109">
        <f>SUM(CarrotsCanning!D29,CarrotsFreezing!D29)</f>
        <v>15.438871315</v>
      </c>
      <c r="E29" s="95">
        <f>SUM(CarrotsCanning!E29,CarrotsFreezing!E29)</f>
        <v>408.7</v>
      </c>
      <c r="F29" s="95">
        <f t="shared" si="0"/>
        <v>1284.2170513149999</v>
      </c>
      <c r="G29" s="95">
        <f>SUM(CarrotsCanning!G29,CarrotsFreezing!G29)</f>
        <v>9.3000000000000007</v>
      </c>
      <c r="H29" s="95">
        <f>SUM(CarrotsCanning!H29,CarrotsFreezing!H29)</f>
        <v>370.6</v>
      </c>
      <c r="I29" s="95">
        <f t="shared" si="1"/>
        <v>904.31705131499996</v>
      </c>
      <c r="J29" s="110">
        <f t="shared" si="2"/>
        <v>3.5674241549668038</v>
      </c>
    </row>
    <row r="30" spans="1:10" ht="12" customHeight="1" x14ac:dyDescent="0.25">
      <c r="A30" s="4">
        <v>1992</v>
      </c>
      <c r="B30" s="4">
        <v>256.89400000000001</v>
      </c>
      <c r="C30" s="95">
        <f>SUM(CarrotsCanning!C30,CarrotsFreezing!C30)</f>
        <v>1109.3577600000001</v>
      </c>
      <c r="D30" s="109">
        <f>SUM(CarrotsCanning!D30,CarrotsFreezing!D30)</f>
        <v>22.943901754999999</v>
      </c>
      <c r="E30" s="95">
        <f>SUM(CarrotsCanning!E30,CarrotsFreezing!E30)</f>
        <v>370.6</v>
      </c>
      <c r="F30" s="95">
        <f t="shared" si="0"/>
        <v>1502.9016617550001</v>
      </c>
      <c r="G30" s="95">
        <f>SUM(CarrotsCanning!G30,CarrotsFreezing!G30)</f>
        <v>4.5</v>
      </c>
      <c r="H30" s="95">
        <f>SUM(CarrotsCanning!H30,CarrotsFreezing!H30)</f>
        <v>462.4</v>
      </c>
      <c r="I30" s="95">
        <f t="shared" si="1"/>
        <v>1036.001661755</v>
      </c>
      <c r="J30" s="110">
        <f t="shared" si="2"/>
        <v>4.0327982037532992</v>
      </c>
    </row>
    <row r="31" spans="1:10" ht="12" customHeight="1" x14ac:dyDescent="0.25">
      <c r="A31" s="4">
        <v>1993</v>
      </c>
      <c r="B31" s="4">
        <v>260.255</v>
      </c>
      <c r="C31" s="95">
        <f>SUM(CarrotsCanning!C31,CarrotsFreezing!C31)</f>
        <v>996.3</v>
      </c>
      <c r="D31" s="109">
        <f>SUM(CarrotsCanning!D31,CarrotsFreezing!D31)</f>
        <v>21.226348785999999</v>
      </c>
      <c r="E31" s="95">
        <f>SUM(CarrotsCanning!E31,CarrotsFreezing!E31)</f>
        <v>462.4</v>
      </c>
      <c r="F31" s="95">
        <f t="shared" si="0"/>
        <v>1479.9263487859998</v>
      </c>
      <c r="G31" s="95">
        <f>SUM(CarrotsCanning!G31,CarrotsFreezing!G31)</f>
        <v>7.3</v>
      </c>
      <c r="H31" s="95">
        <f>SUM(CarrotsCanning!H31,CarrotsFreezing!H31)</f>
        <v>475</v>
      </c>
      <c r="I31" s="95">
        <f t="shared" si="1"/>
        <v>997.62634878599988</v>
      </c>
      <c r="J31" s="110">
        <f t="shared" si="2"/>
        <v>3.833264870169641</v>
      </c>
    </row>
    <row r="32" spans="1:10" ht="12" customHeight="1" x14ac:dyDescent="0.25">
      <c r="A32" s="4">
        <v>1994</v>
      </c>
      <c r="B32" s="4">
        <v>263.43599999999998</v>
      </c>
      <c r="C32" s="95">
        <f>SUM(CarrotsCanning!C32,CarrotsFreezing!C32)</f>
        <v>1119.93</v>
      </c>
      <c r="D32" s="109">
        <f>SUM(CarrotsCanning!D32,CarrotsFreezing!D32)</f>
        <v>22.027964307000001</v>
      </c>
      <c r="E32" s="95">
        <f>SUM(CarrotsCanning!E32,CarrotsFreezing!E32)</f>
        <v>475</v>
      </c>
      <c r="F32" s="95">
        <f t="shared" si="0"/>
        <v>1616.9579643070001</v>
      </c>
      <c r="G32" s="95">
        <f>SUM(CarrotsCanning!G32,CarrotsFreezing!G32)</f>
        <v>9.6</v>
      </c>
      <c r="H32" s="95">
        <f>SUM(CarrotsCanning!H32,CarrotsFreezing!H32)</f>
        <v>493.5</v>
      </c>
      <c r="I32" s="95">
        <f t="shared" si="1"/>
        <v>1113.8579643070002</v>
      </c>
      <c r="J32" s="110">
        <f t="shared" si="2"/>
        <v>4.2281919111548927</v>
      </c>
    </row>
    <row r="33" spans="1:10" ht="12" customHeight="1" x14ac:dyDescent="0.25">
      <c r="A33" s="4">
        <v>1995</v>
      </c>
      <c r="B33" s="4">
        <v>266.55700000000002</v>
      </c>
      <c r="C33" s="95">
        <f>SUM(CarrotsCanning!C33,CarrotsFreezing!C33)</f>
        <v>1188.6451199999997</v>
      </c>
      <c r="D33" s="109">
        <f>SUM(CarrotsCanning!D33,CarrotsFreezing!D33)</f>
        <v>13.264340417</v>
      </c>
      <c r="E33" s="95">
        <f>SUM(CarrotsCanning!E33,CarrotsFreezing!E33)</f>
        <v>493.5</v>
      </c>
      <c r="F33" s="95">
        <f t="shared" si="0"/>
        <v>1695.4094604169998</v>
      </c>
      <c r="G33" s="95">
        <f>SUM(CarrotsCanning!G33,CarrotsFreezing!G33)</f>
        <v>12.7</v>
      </c>
      <c r="H33" s="95">
        <f>SUM(CarrotsCanning!H33,CarrotsFreezing!H33)</f>
        <v>559.91390000000001</v>
      </c>
      <c r="I33" s="95">
        <f t="shared" si="1"/>
        <v>1122.7955604169997</v>
      </c>
      <c r="J33" s="110">
        <f t="shared" si="2"/>
        <v>4.2122156252396286</v>
      </c>
    </row>
    <row r="34" spans="1:10" ht="12" customHeight="1" x14ac:dyDescent="0.25">
      <c r="A34" s="3">
        <v>1996</v>
      </c>
      <c r="B34" s="45">
        <v>269.66699999999997</v>
      </c>
      <c r="C34" s="53">
        <f>SUM(CarrotsCanning!C34,CarrotsFreezing!C34)</f>
        <v>1180.8999400000002</v>
      </c>
      <c r="D34" s="53">
        <f>SUM(CarrotsCanning!D34,CarrotsFreezing!D34)</f>
        <v>12.41890944</v>
      </c>
      <c r="E34" s="53">
        <f>SUM(CarrotsCanning!E34,CarrotsFreezing!E34)</f>
        <v>559.9</v>
      </c>
      <c r="F34" s="53">
        <f t="shared" si="0"/>
        <v>1753.2188494400002</v>
      </c>
      <c r="G34" s="53">
        <f>SUM(CarrotsCanning!G34,CarrotsFreezing!G34)</f>
        <v>12.235008240000001</v>
      </c>
      <c r="H34" s="53">
        <f>SUM(CarrotsCanning!H34,CarrotsFreezing!H34)</f>
        <v>512.85962000000006</v>
      </c>
      <c r="I34" s="53">
        <f t="shared" si="1"/>
        <v>1228.1242212000002</v>
      </c>
      <c r="J34" s="55">
        <f t="shared" si="2"/>
        <v>4.5542251042952984</v>
      </c>
    </row>
    <row r="35" spans="1:10" ht="12" customHeight="1" x14ac:dyDescent="0.25">
      <c r="A35" s="3">
        <v>1997</v>
      </c>
      <c r="B35" s="45">
        <v>272.91199999999998</v>
      </c>
      <c r="C35" s="53">
        <f>SUM(CarrotsCanning!C35,CarrotsFreezing!C35)</f>
        <v>1138.8600799999999</v>
      </c>
      <c r="D35" s="53">
        <f>SUM(CarrotsCanning!D35,CarrotsFreezing!D35)</f>
        <v>23.326054920000004</v>
      </c>
      <c r="E35" s="53">
        <f>SUM(CarrotsCanning!E35,CarrotsFreezing!E35)</f>
        <v>512.85962000000006</v>
      </c>
      <c r="F35" s="53">
        <f t="shared" si="0"/>
        <v>1675.04575492</v>
      </c>
      <c r="G35" s="53">
        <f>SUM(CarrotsCanning!G35,CarrotsFreezing!G35)</f>
        <v>22.622299700000003</v>
      </c>
      <c r="H35" s="53">
        <f>SUM(CarrotsCanning!H35,CarrotsFreezing!H35)</f>
        <v>547.58339999999998</v>
      </c>
      <c r="I35" s="53">
        <f t="shared" si="1"/>
        <v>1104.8400552200001</v>
      </c>
      <c r="J35" s="55">
        <f t="shared" si="2"/>
        <v>4.0483381281145574</v>
      </c>
    </row>
    <row r="36" spans="1:10" ht="12" customHeight="1" x14ac:dyDescent="0.25">
      <c r="A36" s="3">
        <v>1998</v>
      </c>
      <c r="B36" s="45">
        <v>276.11500000000001</v>
      </c>
      <c r="C36" s="53">
        <f>SUM(CarrotsCanning!C36,CarrotsFreezing!C36)</f>
        <v>1098.56</v>
      </c>
      <c r="D36" s="53">
        <f>SUM(CarrotsCanning!D36,CarrotsFreezing!D36)</f>
        <v>19.269845910000001</v>
      </c>
      <c r="E36" s="53">
        <f>SUM(CarrotsCanning!E36,CarrotsFreezing!E36)</f>
        <v>547.58339999999998</v>
      </c>
      <c r="F36" s="53">
        <f t="shared" si="0"/>
        <v>1665.4132459099999</v>
      </c>
      <c r="G36" s="53">
        <f>SUM(CarrotsCanning!G36,CarrotsFreezing!G36)</f>
        <v>36.256600380000002</v>
      </c>
      <c r="H36" s="53">
        <f>SUM(CarrotsCanning!H36,CarrotsFreezing!H36)</f>
        <v>467.0538600000001</v>
      </c>
      <c r="I36" s="53">
        <f t="shared" si="1"/>
        <v>1162.1027855299999</v>
      </c>
      <c r="J36" s="55">
        <f t="shared" si="2"/>
        <v>4.2087636873404195</v>
      </c>
    </row>
    <row r="37" spans="1:10" ht="12" customHeight="1" x14ac:dyDescent="0.25">
      <c r="A37" s="3">
        <v>1999</v>
      </c>
      <c r="B37" s="45">
        <v>279.29500000000002</v>
      </c>
      <c r="C37" s="53">
        <f>SUM(CarrotsCanning!C37,CarrotsFreezing!C37)</f>
        <v>1151.28</v>
      </c>
      <c r="D37" s="53">
        <f>SUM(CarrotsCanning!D37,CarrotsFreezing!D37)</f>
        <v>18.6518388</v>
      </c>
      <c r="E37" s="53">
        <f>SUM(CarrotsCanning!E37,CarrotsFreezing!E37)</f>
        <v>467.0538600000001</v>
      </c>
      <c r="F37" s="53">
        <f t="shared" si="0"/>
        <v>1636.9856988000001</v>
      </c>
      <c r="G37" s="53">
        <f>SUM(CarrotsCanning!G37,CarrotsFreezing!G37)</f>
        <v>11.53073376</v>
      </c>
      <c r="H37" s="53">
        <f>SUM(CarrotsCanning!H37,CarrotsFreezing!H37)</f>
        <v>559.09854000000007</v>
      </c>
      <c r="I37" s="53">
        <f t="shared" si="1"/>
        <v>1066.35642504</v>
      </c>
      <c r="J37" s="55">
        <f t="shared" si="2"/>
        <v>3.8180290554431693</v>
      </c>
    </row>
    <row r="38" spans="1:10" ht="12" customHeight="1" x14ac:dyDescent="0.25">
      <c r="A38" s="3">
        <v>2000</v>
      </c>
      <c r="B38" s="45">
        <v>282.38499999999999</v>
      </c>
      <c r="C38" s="53">
        <f>SUM(CarrotsCanning!C38,CarrotsFreezing!C38)</f>
        <v>1037.76</v>
      </c>
      <c r="D38" s="53">
        <f>SUM(CarrotsCanning!D38,CarrotsFreezing!D38)</f>
        <v>29.815468550000002</v>
      </c>
      <c r="E38" s="53">
        <f>SUM(CarrotsCanning!E38,CarrotsFreezing!E38)</f>
        <v>559.09854000000007</v>
      </c>
      <c r="F38" s="53">
        <f t="shared" si="0"/>
        <v>1626.6740085500001</v>
      </c>
      <c r="G38" s="53">
        <f>SUM(CarrotsCanning!G38,CarrotsFreezing!G38)</f>
        <v>19.2403029</v>
      </c>
      <c r="H38" s="53">
        <f>SUM(CarrotsCanning!H38,CarrotsFreezing!H38)</f>
        <v>537.58431999999993</v>
      </c>
      <c r="I38" s="53">
        <f t="shared" si="1"/>
        <v>1069.8493856500002</v>
      </c>
      <c r="J38" s="55">
        <f t="shared" si="2"/>
        <v>3.7886197413106228</v>
      </c>
    </row>
    <row r="39" spans="1:10" ht="12" customHeight="1" x14ac:dyDescent="0.25">
      <c r="A39" s="4">
        <v>2001</v>
      </c>
      <c r="B39" s="79">
        <v>285.30901899999998</v>
      </c>
      <c r="C39" s="95">
        <f>SUM(CarrotsCanning!C39,CarrotsFreezing!C39)</f>
        <v>904.48</v>
      </c>
      <c r="D39" s="109">
        <f>SUM(CarrotsCanning!D39,CarrotsFreezing!D39)</f>
        <v>29.572367720000003</v>
      </c>
      <c r="E39" s="95">
        <f>SUM(CarrotsCanning!E39,CarrotsFreezing!E39)</f>
        <v>537.58431999999993</v>
      </c>
      <c r="F39" s="95">
        <f t="shared" si="0"/>
        <v>1471.6366877199998</v>
      </c>
      <c r="G39" s="95">
        <f>SUM(CarrotsCanning!G39,CarrotsFreezing!G39)</f>
        <v>11.51414628</v>
      </c>
      <c r="H39" s="95">
        <f>SUM(CarrotsCanning!H39,CarrotsFreezing!H39)</f>
        <v>502.66944000000001</v>
      </c>
      <c r="I39" s="95">
        <f t="shared" si="1"/>
        <v>957.45310143999984</v>
      </c>
      <c r="J39" s="110">
        <f t="shared" si="2"/>
        <v>3.3558458992843825</v>
      </c>
    </row>
    <row r="40" spans="1:10" ht="12" customHeight="1" x14ac:dyDescent="0.25">
      <c r="A40" s="4">
        <v>2002</v>
      </c>
      <c r="B40" s="79">
        <v>288.10481800000002</v>
      </c>
      <c r="C40" s="95">
        <f>SUM(CarrotsCanning!C40,CarrotsFreezing!C40)</f>
        <v>802.5</v>
      </c>
      <c r="D40" s="109">
        <f>SUM(CarrotsCanning!D40,CarrotsFreezing!D40)</f>
        <v>33.114701060000002</v>
      </c>
      <c r="E40" s="95">
        <f>SUM(CarrotsCanning!E40,CarrotsFreezing!E40)</f>
        <v>502.66944000000001</v>
      </c>
      <c r="F40" s="95">
        <f t="shared" si="0"/>
        <v>1338.2841410599999</v>
      </c>
      <c r="G40" s="95">
        <f>SUM(CarrotsCanning!G40,CarrotsFreezing!G40)</f>
        <v>3.6083865999999998</v>
      </c>
      <c r="H40" s="95">
        <f>SUM(CarrotsCanning!H40,CarrotsFreezing!H40)</f>
        <v>441.45191999999997</v>
      </c>
      <c r="I40" s="95">
        <f t="shared" si="1"/>
        <v>893.22383446000003</v>
      </c>
      <c r="J40" s="110">
        <f t="shared" si="2"/>
        <v>3.1003432731902456</v>
      </c>
    </row>
    <row r="41" spans="1:10" ht="12" customHeight="1" x14ac:dyDescent="0.25">
      <c r="A41" s="4">
        <v>2003</v>
      </c>
      <c r="B41" s="79">
        <v>290.81963400000001</v>
      </c>
      <c r="C41" s="95">
        <f>SUM(CarrotsCanning!C41,CarrotsFreezing!C41)</f>
        <v>899.1400000000001</v>
      </c>
      <c r="D41" s="109">
        <f>SUM(CarrotsCanning!D41,CarrotsFreezing!D41)</f>
        <v>31.714250679999999</v>
      </c>
      <c r="E41" s="95">
        <f>SUM(CarrotsCanning!E41,CarrotsFreezing!E41)</f>
        <v>441.45191999999997</v>
      </c>
      <c r="F41" s="95">
        <f t="shared" si="0"/>
        <v>1372.3061706799999</v>
      </c>
      <c r="G41" s="95">
        <f>SUM(CarrotsCanning!G41,CarrotsFreezing!G41)</f>
        <v>3.0786119000000003</v>
      </c>
      <c r="H41" s="95">
        <f>SUM(CarrotsCanning!H41,CarrotsFreezing!H41)</f>
        <v>460.09964000000002</v>
      </c>
      <c r="I41" s="95">
        <f t="shared" si="1"/>
        <v>909.12791877999996</v>
      </c>
      <c r="J41" s="110">
        <f t="shared" si="2"/>
        <v>3.1260885184251346</v>
      </c>
    </row>
    <row r="42" spans="1:10" ht="12" customHeight="1" x14ac:dyDescent="0.25">
      <c r="A42" s="4">
        <v>2004</v>
      </c>
      <c r="B42" s="79">
        <v>293.46318500000001</v>
      </c>
      <c r="C42" s="95">
        <f>SUM(CarrotsCanning!C42,CarrotsFreezing!C42)</f>
        <v>864.80000000000007</v>
      </c>
      <c r="D42" s="109">
        <f>SUM(CarrotsCanning!D42,CarrotsFreezing!D42)</f>
        <v>45.277047899999999</v>
      </c>
      <c r="E42" s="95">
        <f>SUM(CarrotsCanning!E42,CarrotsFreezing!E42)</f>
        <v>460.09964000000002</v>
      </c>
      <c r="F42" s="95">
        <f t="shared" si="0"/>
        <v>1370.1766879000002</v>
      </c>
      <c r="G42" s="95">
        <f>SUM(CarrotsCanning!G42,CarrotsFreezing!G42)</f>
        <v>6.2405215600000004</v>
      </c>
      <c r="H42" s="95">
        <f>SUM(CarrotsCanning!H42,CarrotsFreezing!H42)</f>
        <v>469.90397999999993</v>
      </c>
      <c r="I42" s="95">
        <f t="shared" si="1"/>
        <v>894.03218634000029</v>
      </c>
      <c r="J42" s="110">
        <f t="shared" si="2"/>
        <v>3.046488391175882</v>
      </c>
    </row>
    <row r="43" spans="1:10" ht="12" customHeight="1" x14ac:dyDescent="0.25">
      <c r="A43" s="4">
        <v>2005</v>
      </c>
      <c r="B43" s="79">
        <v>296.186216</v>
      </c>
      <c r="C43" s="95">
        <f>SUM(CarrotsCanning!C43,CarrotsFreezing!C43)</f>
        <v>917.42000000000007</v>
      </c>
      <c r="D43" s="109">
        <f>SUM(CarrotsCanning!D43,CarrotsFreezing!D43)</f>
        <v>43.648778530000001</v>
      </c>
      <c r="E43" s="95">
        <f>SUM(CarrotsCanning!E43,CarrotsFreezing!E43)</f>
        <v>469.90397999999993</v>
      </c>
      <c r="F43" s="95">
        <f t="shared" si="0"/>
        <v>1430.97275853</v>
      </c>
      <c r="G43" s="95">
        <f>SUM(CarrotsCanning!G43,CarrotsFreezing!G43)</f>
        <v>4.1597956399999996</v>
      </c>
      <c r="H43" s="95">
        <f>SUM(CarrotsCanning!H43,CarrotsFreezing!H43)</f>
        <v>508.13308000000006</v>
      </c>
      <c r="I43" s="95">
        <f t="shared" si="1"/>
        <v>918.67988288999982</v>
      </c>
      <c r="J43" s="110">
        <f t="shared" si="2"/>
        <v>3.1016969503064242</v>
      </c>
    </row>
    <row r="44" spans="1:10" ht="12" customHeight="1" x14ac:dyDescent="0.25">
      <c r="A44" s="3">
        <v>2006</v>
      </c>
      <c r="B44" s="81">
        <v>298.99582500000002</v>
      </c>
      <c r="C44" s="53">
        <f>SUM(CarrotsCanning!C44,CarrotsFreezing!C44)</f>
        <v>807.10000000000014</v>
      </c>
      <c r="D44" s="53">
        <f>SUM(CarrotsCanning!D44,CarrotsFreezing!D44)</f>
        <v>40.108209219999999</v>
      </c>
      <c r="E44" s="53">
        <f>SUM(CarrotsCanning!E44,CarrotsFreezing!E44)</f>
        <v>508.13308000000006</v>
      </c>
      <c r="F44" s="53">
        <f t="shared" si="0"/>
        <v>1355.3412892200004</v>
      </c>
      <c r="G44" s="53">
        <f>SUM(CarrotsCanning!G44,CarrotsFreezing!G44)</f>
        <v>2.9561404599999999</v>
      </c>
      <c r="H44" s="53">
        <f>SUM(CarrotsCanning!H44,CarrotsFreezing!H44)</f>
        <v>445.18656000000004</v>
      </c>
      <c r="I44" s="53">
        <f t="shared" si="1"/>
        <v>907.19858876000035</v>
      </c>
      <c r="J44" s="55">
        <f t="shared" si="2"/>
        <v>3.0341513590030909</v>
      </c>
    </row>
    <row r="45" spans="1:10" ht="12" customHeight="1" x14ac:dyDescent="0.25">
      <c r="A45" s="3">
        <v>2007</v>
      </c>
      <c r="B45" s="82">
        <v>302.003917</v>
      </c>
      <c r="C45" s="53">
        <f>SUM(CarrotsCanning!C45,CarrotsFreezing!C45)</f>
        <v>754.30000000000018</v>
      </c>
      <c r="D45" s="53">
        <f>SUM(CarrotsCanning!D45,CarrotsFreezing!D45)</f>
        <v>40.5874503474056</v>
      </c>
      <c r="E45" s="53">
        <f>SUM(CarrotsCanning!E45,CarrotsFreezing!E45)</f>
        <v>445.18656000000004</v>
      </c>
      <c r="F45" s="53">
        <f t="shared" si="0"/>
        <v>1240.0740103474059</v>
      </c>
      <c r="G45" s="53">
        <f>SUM(CarrotsCanning!G45,CarrotsFreezing!G45)</f>
        <v>15.152071480000002</v>
      </c>
      <c r="H45" s="53">
        <f>SUM(CarrotsCanning!H45,CarrotsFreezing!H45)</f>
        <v>491.73487999999998</v>
      </c>
      <c r="I45" s="53">
        <f t="shared" si="1"/>
        <v>733.18705886740599</v>
      </c>
      <c r="J45" s="55">
        <f t="shared" si="2"/>
        <v>2.4277402298308801</v>
      </c>
    </row>
    <row r="46" spans="1:10" ht="12" customHeight="1" x14ac:dyDescent="0.25">
      <c r="A46" s="3">
        <v>2008</v>
      </c>
      <c r="B46" s="82">
        <v>304.79776099999998</v>
      </c>
      <c r="C46" s="53">
        <f>SUM(CarrotsCanning!C46,CarrotsFreezing!C46)</f>
        <v>803.46000000000015</v>
      </c>
      <c r="D46" s="53">
        <f>SUM(CarrotsCanning!D46,CarrotsFreezing!D46)</f>
        <v>33.112548824203202</v>
      </c>
      <c r="E46" s="53">
        <f>SUM(CarrotsCanning!E46,CarrotsFreezing!E46)</f>
        <v>491.73487999999998</v>
      </c>
      <c r="F46" s="53">
        <f t="shared" si="0"/>
        <v>1328.3074288242033</v>
      </c>
      <c r="G46" s="53">
        <f>SUM(CarrotsCanning!G46,CarrotsFreezing!G46)</f>
        <v>8.8132550505999987</v>
      </c>
      <c r="H46" s="53">
        <f>SUM(CarrotsCanning!H46,CarrotsFreezing!H46)</f>
        <v>558.47973999999999</v>
      </c>
      <c r="I46" s="53">
        <f t="shared" si="1"/>
        <v>761.01443377360329</v>
      </c>
      <c r="J46" s="55">
        <f t="shared" si="2"/>
        <v>2.4967848558887655</v>
      </c>
    </row>
    <row r="47" spans="1:10" ht="12" customHeight="1" x14ac:dyDescent="0.25">
      <c r="A47" s="3">
        <v>2009</v>
      </c>
      <c r="B47" s="82">
        <v>307.43940600000002</v>
      </c>
      <c r="C47" s="53">
        <f>SUM(CarrotsCanning!C47,CarrotsFreezing!C47)</f>
        <v>725.88</v>
      </c>
      <c r="D47" s="53">
        <f>SUM(CarrotsCanning!D47,CarrotsFreezing!D47)</f>
        <v>35.979695935515196</v>
      </c>
      <c r="E47" s="53">
        <f>SUM(CarrotsCanning!E47,CarrotsFreezing!E47)</f>
        <v>558.47973999999999</v>
      </c>
      <c r="F47" s="53">
        <f t="shared" si="0"/>
        <v>1320.3394359355152</v>
      </c>
      <c r="G47" s="53">
        <f>SUM(CarrotsCanning!G47,CarrotsFreezing!G47)</f>
        <v>2.1644816741547999</v>
      </c>
      <c r="H47" s="53">
        <f>SUM(CarrotsCanning!H47,CarrotsFreezing!H47)</f>
        <v>583.19715999999994</v>
      </c>
      <c r="I47" s="53">
        <f t="shared" si="1"/>
        <v>734.97779426136049</v>
      </c>
      <c r="J47" s="55">
        <f t="shared" si="2"/>
        <v>2.3906427735596147</v>
      </c>
    </row>
    <row r="48" spans="1:10" ht="12" customHeight="1" x14ac:dyDescent="0.25">
      <c r="A48" s="3">
        <v>2010</v>
      </c>
      <c r="B48" s="82">
        <v>309.74127900000002</v>
      </c>
      <c r="C48" s="53">
        <f>SUM(CarrotsCanning!C48,CarrotsFreezing!C48)</f>
        <v>646.26</v>
      </c>
      <c r="D48" s="53">
        <f>SUM(CarrotsCanning!D48,CarrotsFreezing!D48)</f>
        <v>23.563833776190396</v>
      </c>
      <c r="E48" s="53">
        <f>SUM(CarrotsCanning!E48,CarrotsFreezing!E48)</f>
        <v>583.19715999999994</v>
      </c>
      <c r="F48" s="53">
        <f t="shared" si="0"/>
        <v>1253.0209937761904</v>
      </c>
      <c r="G48" s="53">
        <f>SUM(CarrotsCanning!G48,CarrotsFreezing!G48)</f>
        <v>0.98316845506879991</v>
      </c>
      <c r="H48" s="53">
        <f>SUM(CarrotsCanning!H48,CarrotsFreezing!H48)</f>
        <v>564.83518000000004</v>
      </c>
      <c r="I48" s="53">
        <f t="shared" si="1"/>
        <v>687.20264532112151</v>
      </c>
      <c r="J48" s="55">
        <f t="shared" si="2"/>
        <v>2.2186343632975101</v>
      </c>
    </row>
    <row r="49" spans="1:10" ht="12" customHeight="1" x14ac:dyDescent="0.25">
      <c r="A49" s="4">
        <v>2011</v>
      </c>
      <c r="B49" s="79">
        <v>311.97391399999998</v>
      </c>
      <c r="C49" s="95">
        <f>SUM(CarrotsCanning!C49,CarrotsFreezing!C49)</f>
        <v>705.18</v>
      </c>
      <c r="D49" s="109">
        <f>SUM(CarrotsCanning!D49,CarrotsFreezing!D49)</f>
        <v>28.529688032604</v>
      </c>
      <c r="E49" s="95">
        <f>SUM(CarrotsCanning!E49,CarrotsFreezing!E49)</f>
        <v>564.83518000000004</v>
      </c>
      <c r="F49" s="95">
        <f t="shared" si="0"/>
        <v>1298.544868032604</v>
      </c>
      <c r="G49" s="95">
        <f>SUM(CarrotsCanning!G49,CarrotsFreezing!G49)</f>
        <v>2.49210685724</v>
      </c>
      <c r="H49" s="95">
        <f>SUM(CarrotsCanning!H49,CarrotsFreezing!H49)</f>
        <v>552.53380000000004</v>
      </c>
      <c r="I49" s="95">
        <f t="shared" si="1"/>
        <v>743.51896117536387</v>
      </c>
      <c r="J49" s="110">
        <f t="shared" si="2"/>
        <v>2.3832728565099321</v>
      </c>
    </row>
    <row r="50" spans="1:10" ht="12" customHeight="1" x14ac:dyDescent="0.25">
      <c r="A50" s="4">
        <v>2012</v>
      </c>
      <c r="B50" s="79">
        <v>314.16755799999999</v>
      </c>
      <c r="C50" s="95">
        <f>SUM(CarrotsCanning!C50,CarrotsFreezing!C50)</f>
        <v>666.7</v>
      </c>
      <c r="D50" s="109">
        <f>SUM(CarrotsCanning!D50,CarrotsFreezing!D50)</f>
        <v>32.439846201096394</v>
      </c>
      <c r="E50" s="95">
        <f>SUM(CarrotsCanning!E50,CarrotsFreezing!E50)</f>
        <v>552.53380000000004</v>
      </c>
      <c r="F50" s="95">
        <f t="shared" si="0"/>
        <v>1251.6736462010965</v>
      </c>
      <c r="G50" s="95">
        <f>SUM(CarrotsCanning!G50,CarrotsFreezing!G50)</f>
        <v>1.4874318931471999</v>
      </c>
      <c r="H50" s="95">
        <f>SUM(CarrotsCanning!H50,CarrotsFreezing!H50)</f>
        <v>626.38211999999999</v>
      </c>
      <c r="I50" s="95">
        <f t="shared" si="1"/>
        <v>623.8040943079493</v>
      </c>
      <c r="J50" s="110">
        <f t="shared" si="2"/>
        <v>1.9855776907046185</v>
      </c>
    </row>
    <row r="51" spans="1:10" ht="12" customHeight="1" x14ac:dyDescent="0.25">
      <c r="A51" s="4">
        <v>2013</v>
      </c>
      <c r="B51" s="79">
        <v>316.29476599999998</v>
      </c>
      <c r="C51" s="95">
        <f>SUM(CarrotsCanning!C51,CarrotsFreezing!C51)</f>
        <v>703.90000000000009</v>
      </c>
      <c r="D51" s="109">
        <f>SUM(CarrotsCanning!D51,CarrotsFreezing!D51)</f>
        <v>24.832403385701998</v>
      </c>
      <c r="E51" s="95">
        <f>SUM(CarrotsCanning!E51,CarrotsFreezing!E51)</f>
        <v>626.38211999999999</v>
      </c>
      <c r="F51" s="95">
        <f t="shared" si="0"/>
        <v>1355.1145233857021</v>
      </c>
      <c r="G51" s="95">
        <f>SUM(CarrotsCanning!G51,CarrotsFreezing!G51)</f>
        <v>2.4029511425919998</v>
      </c>
      <c r="H51" s="95">
        <f>SUM(CarrotsCanning!H51,CarrotsFreezing!H51)</f>
        <v>578.40510000000006</v>
      </c>
      <c r="I51" s="95">
        <f t="shared" si="1"/>
        <v>774.30647224311008</v>
      </c>
      <c r="J51" s="110">
        <f t="shared" si="2"/>
        <v>2.4480533839852101</v>
      </c>
    </row>
    <row r="52" spans="1:10" ht="12" customHeight="1" x14ac:dyDescent="0.25">
      <c r="A52" s="5">
        <v>2014</v>
      </c>
      <c r="B52" s="80">
        <v>318.576955</v>
      </c>
      <c r="C52" s="95">
        <f>SUM(CarrotsCanning!C52,CarrotsFreezing!C52)</f>
        <v>643.6400000000001</v>
      </c>
      <c r="D52" s="109">
        <f>SUM(CarrotsCanning!D52,CarrotsFreezing!D52)</f>
        <v>26.290207522946396</v>
      </c>
      <c r="E52" s="95">
        <f>SUM(CarrotsCanning!E52,CarrotsFreezing!E52)</f>
        <v>578.40510000000006</v>
      </c>
      <c r="F52" s="95">
        <f t="shared" si="0"/>
        <v>1248.3353075229466</v>
      </c>
      <c r="G52" s="95">
        <f>SUM(CarrotsCanning!G52,CarrotsFreezing!G52)</f>
        <v>1.8471162193483999</v>
      </c>
      <c r="H52" s="95">
        <f>SUM(CarrotsCanning!H52,CarrotsFreezing!H52)</f>
        <v>634.78323999999998</v>
      </c>
      <c r="I52" s="95">
        <f t="shared" si="1"/>
        <v>611.70495130359814</v>
      </c>
      <c r="J52" s="110">
        <f t="shared" si="2"/>
        <v>1.9201167620664783</v>
      </c>
    </row>
    <row r="53" spans="1:10" ht="12" customHeight="1" x14ac:dyDescent="0.25">
      <c r="A53" s="5">
        <v>2015</v>
      </c>
      <c r="B53" s="80">
        <v>320.87070299999999</v>
      </c>
      <c r="C53" s="95">
        <f>SUM(CarrotsCanning!C53,CarrotsFreezing!C53)</f>
        <v>588</v>
      </c>
      <c r="D53" s="109">
        <f>SUM(CarrotsCanning!D53,CarrotsFreezing!D53)</f>
        <v>33.618120395604798</v>
      </c>
      <c r="E53" s="95">
        <f>SUM(CarrotsCanning!E53,CarrotsFreezing!E53)</f>
        <v>634.78323999999998</v>
      </c>
      <c r="F53" s="95">
        <f t="shared" si="0"/>
        <v>1256.4013603956048</v>
      </c>
      <c r="G53" s="95">
        <f>SUM(CarrotsCanning!G53,CarrotsFreezing!G53)</f>
        <v>1.8665683752716</v>
      </c>
      <c r="H53" s="95">
        <f>SUM(CarrotsCanning!H53,CarrotsFreezing!H53)</f>
        <v>597.09104000000002</v>
      </c>
      <c r="I53" s="95">
        <f t="shared" si="1"/>
        <v>657.44375202033325</v>
      </c>
      <c r="J53" s="110">
        <f t="shared" si="2"/>
        <v>2.0489366772146016</v>
      </c>
    </row>
    <row r="54" spans="1:10" ht="12" customHeight="1" x14ac:dyDescent="0.25">
      <c r="A54" s="6">
        <v>2016</v>
      </c>
      <c r="B54" s="81">
        <v>323.16101099999997</v>
      </c>
      <c r="C54" s="53">
        <f>SUM(CarrotsCanning!C54,CarrotsFreezing!C54)</f>
        <v>949.14400000000012</v>
      </c>
      <c r="D54" s="53">
        <f>SUM(CarrotsCanning!D54,CarrotsFreezing!D54)</f>
        <v>54.21338012226839</v>
      </c>
      <c r="E54" s="53">
        <f>SUM(CarrotsCanning!E54,CarrotsFreezing!E54)</f>
        <v>597.09104000000002</v>
      </c>
      <c r="F54" s="53">
        <f t="shared" si="0"/>
        <v>1600.4484201222685</v>
      </c>
      <c r="G54" s="53">
        <f>SUM(CarrotsCanning!G54,CarrotsFreezing!G54)</f>
        <v>1.7704551444580001</v>
      </c>
      <c r="H54" s="53">
        <f>SUM(CarrotsCanning!H54,CarrotsFreezing!H54)</f>
        <v>641.99225999999999</v>
      </c>
      <c r="I54" s="53">
        <f t="shared" si="1"/>
        <v>956.68570497781047</v>
      </c>
      <c r="J54" s="55">
        <f t="shared" si="2"/>
        <v>2.9603995296877277</v>
      </c>
    </row>
    <row r="55" spans="1:10" ht="12" customHeight="1" x14ac:dyDescent="0.25">
      <c r="A55" s="9">
        <v>2017</v>
      </c>
      <c r="B55" s="81">
        <v>325.20603</v>
      </c>
      <c r="C55" s="53">
        <f>SUM(CarrotsCanning!C55,CarrotsFreezing!C55)</f>
        <v>1013.9460000000001</v>
      </c>
      <c r="D55" s="53">
        <f>SUM(CarrotsCanning!D55,CarrotsFreezing!D55)</f>
        <v>59.821188946186794</v>
      </c>
      <c r="E55" s="53">
        <f>SUM(CarrotsCanning!E55,CarrotsFreezing!E55)</f>
        <v>641.99225999999999</v>
      </c>
      <c r="F55" s="53">
        <f t="shared" si="0"/>
        <v>1715.7594489461869</v>
      </c>
      <c r="G55" s="53">
        <f>SUM(CarrotsCanning!G55,CarrotsFreezing!G55)</f>
        <v>2.3129608469968002</v>
      </c>
      <c r="H55" s="53">
        <f>SUM(CarrotsCanning!H55,CarrotsFreezing!H55)</f>
        <v>559.48073999999997</v>
      </c>
      <c r="I55" s="53">
        <f t="shared" si="1"/>
        <v>1153.9657480991903</v>
      </c>
      <c r="J55" s="55">
        <f t="shared" si="2"/>
        <v>3.5484143639624093</v>
      </c>
    </row>
    <row r="56" spans="1:10" ht="12" customHeight="1" x14ac:dyDescent="0.25">
      <c r="A56" s="6">
        <v>2018</v>
      </c>
      <c r="B56" s="81">
        <v>326.92397599999998</v>
      </c>
      <c r="C56" s="53">
        <f>SUM(CarrotsCanning!C56,CarrotsFreezing!C56)</f>
        <v>914.14600000000019</v>
      </c>
      <c r="D56" s="53">
        <f>SUM(CarrotsCanning!D56,CarrotsFreezing!D56)</f>
        <v>63.061182141469594</v>
      </c>
      <c r="E56" s="53">
        <f>SUM(CarrotsCanning!E56,CarrotsFreezing!E56)</f>
        <v>559.48073999999997</v>
      </c>
      <c r="F56" s="53">
        <f t="shared" si="0"/>
        <v>1536.6879221414697</v>
      </c>
      <c r="G56" s="53">
        <f>SUM(CarrotsCanning!G56,CarrotsFreezing!G56)</f>
        <v>0.79576490833839997</v>
      </c>
      <c r="H56" s="53">
        <f>SUM(CarrotsCanning!H56,CarrotsFreezing!H56)</f>
        <v>431.00512000000003</v>
      </c>
      <c r="I56" s="53">
        <f t="shared" si="1"/>
        <v>1104.8870372331312</v>
      </c>
      <c r="J56" s="55">
        <f t="shared" si="2"/>
        <v>3.3796451724089249</v>
      </c>
    </row>
    <row r="57" spans="1:10" ht="12" customHeight="1" x14ac:dyDescent="0.25">
      <c r="A57" s="71">
        <v>2019</v>
      </c>
      <c r="B57" s="58">
        <v>328.475998</v>
      </c>
      <c r="C57" s="53">
        <f>SUM(CarrotsCanning!C57,CarrotsFreezing!C57)</f>
        <v>995.2895113958192</v>
      </c>
      <c r="D57" s="53">
        <f>SUM(CarrotsCanning!D57,CarrotsFreezing!D57)</f>
        <v>63.737052186222797</v>
      </c>
      <c r="E57" s="53">
        <f>SUM(CarrotsCanning!E57,CarrotsFreezing!E57)</f>
        <v>431.00512000000003</v>
      </c>
      <c r="F57" s="53">
        <f t="shared" si="0"/>
        <v>1490.031683582042</v>
      </c>
      <c r="G57" s="53">
        <f>SUM(CarrotsCanning!G57,CarrotsFreezing!G57)</f>
        <v>6.0803274536003995</v>
      </c>
      <c r="H57" s="53">
        <f>SUM(CarrotsCanning!H57,CarrotsFreezing!H57)</f>
        <v>495.70794000000006</v>
      </c>
      <c r="I57" s="53">
        <f t="shared" si="1"/>
        <v>988.24341612844159</v>
      </c>
      <c r="J57" s="55">
        <f t="shared" si="2"/>
        <v>3.0085711654598324</v>
      </c>
    </row>
    <row r="58" spans="1:10" ht="12" customHeight="1" thickBot="1" x14ac:dyDescent="0.3">
      <c r="A58" s="72">
        <v>2020</v>
      </c>
      <c r="B58" s="60">
        <v>330.11398000000003</v>
      </c>
      <c r="C58" s="138">
        <v>883.57400000000007</v>
      </c>
      <c r="D58" s="138">
        <v>86.337757924000002</v>
      </c>
      <c r="E58" s="138">
        <v>495.75526000000002</v>
      </c>
      <c r="F58" s="138">
        <f t="shared" si="0"/>
        <v>1465.667017924</v>
      </c>
      <c r="G58" s="138">
        <v>2.5652153457330398</v>
      </c>
      <c r="H58" s="138">
        <v>482.06886000000003</v>
      </c>
      <c r="I58" s="138">
        <f t="shared" si="1"/>
        <v>981.03294257826678</v>
      </c>
      <c r="J58" s="165">
        <f t="shared" si="2"/>
        <v>2.9718006567860793</v>
      </c>
    </row>
    <row r="59" spans="1:10" s="287" customFormat="1" ht="12" customHeight="1" thickTop="1" x14ac:dyDescent="0.25">
      <c r="A59" s="305" t="s">
        <v>61</v>
      </c>
      <c r="B59" s="305"/>
      <c r="C59" s="305"/>
      <c r="D59" s="305"/>
      <c r="E59" s="305"/>
      <c r="F59" s="305"/>
      <c r="G59" s="305"/>
      <c r="H59" s="305"/>
      <c r="I59" s="305"/>
      <c r="J59" s="305"/>
    </row>
    <row r="60" spans="1:10" ht="12" customHeight="1" x14ac:dyDescent="0.25">
      <c r="A60" s="306" t="s">
        <v>79</v>
      </c>
      <c r="B60" s="306"/>
      <c r="C60" s="306"/>
      <c r="D60" s="306"/>
      <c r="E60" s="306"/>
      <c r="F60" s="306"/>
      <c r="G60" s="306"/>
      <c r="H60" s="306"/>
      <c r="I60" s="306"/>
      <c r="J60" s="306"/>
    </row>
    <row r="61" spans="1:10" ht="12" customHeight="1" x14ac:dyDescent="0.25">
      <c r="A61" s="371"/>
      <c r="B61" s="371"/>
      <c r="C61" s="371"/>
      <c r="D61" s="371"/>
      <c r="E61" s="371"/>
      <c r="F61" s="371"/>
      <c r="G61" s="371"/>
      <c r="H61" s="371"/>
      <c r="I61" s="371"/>
      <c r="J61" s="371"/>
    </row>
    <row r="62" spans="1:10" ht="12" customHeight="1" x14ac:dyDescent="0.25">
      <c r="A62" s="344" t="s">
        <v>170</v>
      </c>
      <c r="B62" s="344"/>
      <c r="C62" s="344"/>
      <c r="D62" s="344"/>
      <c r="E62" s="344"/>
      <c r="F62" s="344"/>
      <c r="G62" s="344"/>
      <c r="H62" s="344"/>
      <c r="I62" s="344"/>
      <c r="J62" s="344"/>
    </row>
    <row r="63" spans="1:10" ht="12" customHeight="1" x14ac:dyDescent="0.25">
      <c r="A63" s="344"/>
      <c r="B63" s="344"/>
      <c r="C63" s="344"/>
      <c r="D63" s="344"/>
      <c r="E63" s="344"/>
      <c r="F63" s="344"/>
      <c r="G63" s="344"/>
      <c r="H63" s="344"/>
      <c r="I63" s="344"/>
      <c r="J63" s="344"/>
    </row>
    <row r="64" spans="1:10" ht="12" customHeight="1" x14ac:dyDescent="0.25">
      <c r="A64" s="344"/>
      <c r="B64" s="344"/>
      <c r="C64" s="344"/>
      <c r="D64" s="344"/>
      <c r="E64" s="344"/>
      <c r="F64" s="344"/>
      <c r="G64" s="344"/>
      <c r="H64" s="344"/>
      <c r="I64" s="344"/>
      <c r="J64" s="344"/>
    </row>
    <row r="65" spans="1:10" ht="24" customHeight="1" x14ac:dyDescent="0.25">
      <c r="A65" s="344"/>
      <c r="B65" s="344"/>
      <c r="C65" s="344"/>
      <c r="D65" s="344"/>
      <c r="E65" s="344"/>
      <c r="F65" s="344"/>
      <c r="G65" s="344"/>
      <c r="H65" s="344"/>
      <c r="I65" s="344"/>
      <c r="J65" s="344"/>
    </row>
    <row r="66" spans="1:10" ht="12" customHeight="1" x14ac:dyDescent="0.25">
      <c r="A66" s="371"/>
      <c r="B66" s="371"/>
      <c r="C66" s="371"/>
      <c r="D66" s="371"/>
      <c r="E66" s="371"/>
      <c r="F66" s="371"/>
      <c r="G66" s="371"/>
      <c r="H66" s="371"/>
      <c r="I66" s="371"/>
      <c r="J66" s="371"/>
    </row>
    <row r="67" spans="1:10" ht="12" customHeight="1" x14ac:dyDescent="0.25">
      <c r="A67" s="344" t="s">
        <v>45</v>
      </c>
      <c r="B67" s="344"/>
      <c r="C67" s="344"/>
      <c r="D67" s="344"/>
      <c r="E67" s="344"/>
      <c r="F67" s="344"/>
      <c r="G67" s="344"/>
      <c r="H67" s="344"/>
      <c r="I67" s="344"/>
      <c r="J67" s="344"/>
    </row>
  </sheetData>
  <mergeCells count="22">
    <mergeCell ref="I3:I6"/>
    <mergeCell ref="A60:J60"/>
    <mergeCell ref="A61:J61"/>
    <mergeCell ref="A62:J65"/>
    <mergeCell ref="J4:J6"/>
    <mergeCell ref="A59:J59"/>
    <mergeCell ref="A67:J67"/>
    <mergeCell ref="C7:I7"/>
    <mergeCell ref="A1:H1"/>
    <mergeCell ref="I1:J1"/>
    <mergeCell ref="A2:A6"/>
    <mergeCell ref="B2:B6"/>
    <mergeCell ref="C2:F2"/>
    <mergeCell ref="G2:H2"/>
    <mergeCell ref="I2:J2"/>
    <mergeCell ref="C3:C6"/>
    <mergeCell ref="D3:D6"/>
    <mergeCell ref="E3:E6"/>
    <mergeCell ref="F3:F6"/>
    <mergeCell ref="G3:G6"/>
    <mergeCell ref="H3:H6"/>
    <mergeCell ref="A66:J66"/>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81DD3-DF90-4F2C-A15B-E59DDC809484}">
  <dimension ref="A1:J64"/>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73" t="s">
        <v>159</v>
      </c>
      <c r="B1" s="373"/>
      <c r="C1" s="373"/>
      <c r="D1" s="373"/>
      <c r="E1" s="373"/>
      <c r="F1" s="373"/>
      <c r="G1" s="373"/>
      <c r="H1" s="373"/>
      <c r="I1" s="330" t="s">
        <v>35</v>
      </c>
      <c r="J1" s="330"/>
    </row>
    <row r="2" spans="1:10" ht="12" customHeight="1" thickTop="1" x14ac:dyDescent="0.25">
      <c r="A2" s="374" t="s">
        <v>0</v>
      </c>
      <c r="B2" s="377" t="s">
        <v>23</v>
      </c>
      <c r="C2" s="63" t="s">
        <v>10</v>
      </c>
      <c r="D2" s="64"/>
      <c r="E2" s="64"/>
      <c r="F2" s="64"/>
      <c r="G2" s="345" t="s">
        <v>11</v>
      </c>
      <c r="H2" s="346"/>
      <c r="I2" s="345" t="s">
        <v>12</v>
      </c>
      <c r="J2" s="346"/>
    </row>
    <row r="3" spans="1:10" ht="12" customHeight="1" x14ac:dyDescent="0.25">
      <c r="A3" s="375"/>
      <c r="B3" s="378"/>
      <c r="C3" s="380" t="s">
        <v>13</v>
      </c>
      <c r="D3" s="380" t="s">
        <v>14</v>
      </c>
      <c r="E3" s="380" t="s">
        <v>30</v>
      </c>
      <c r="F3" s="380" t="s">
        <v>31</v>
      </c>
      <c r="G3" s="380" t="s">
        <v>17</v>
      </c>
      <c r="H3" s="380" t="s">
        <v>32</v>
      </c>
      <c r="I3" s="386" t="s">
        <v>33</v>
      </c>
      <c r="J3" s="229" t="s">
        <v>19</v>
      </c>
    </row>
    <row r="4" spans="1:10" ht="12" customHeight="1" x14ac:dyDescent="0.25">
      <c r="A4" s="375"/>
      <c r="B4" s="378"/>
      <c r="C4" s="381"/>
      <c r="D4" s="381"/>
      <c r="E4" s="381"/>
      <c r="F4" s="381"/>
      <c r="G4" s="381"/>
      <c r="H4" s="381"/>
      <c r="I4" s="387"/>
      <c r="J4" s="389" t="s">
        <v>20</v>
      </c>
    </row>
    <row r="5" spans="1:10" ht="12" customHeight="1" x14ac:dyDescent="0.25">
      <c r="A5" s="375"/>
      <c r="B5" s="378"/>
      <c r="C5" s="381"/>
      <c r="D5" s="381"/>
      <c r="E5" s="381"/>
      <c r="F5" s="381"/>
      <c r="G5" s="381"/>
      <c r="H5" s="381"/>
      <c r="I5" s="387"/>
      <c r="J5" s="351"/>
    </row>
    <row r="6" spans="1:10" ht="12" customHeight="1" x14ac:dyDescent="0.25">
      <c r="A6" s="376"/>
      <c r="B6" s="379"/>
      <c r="C6" s="382"/>
      <c r="D6" s="382"/>
      <c r="E6" s="382"/>
      <c r="F6" s="382"/>
      <c r="G6" s="382"/>
      <c r="H6" s="382"/>
      <c r="I6" s="388"/>
      <c r="J6" s="352"/>
    </row>
    <row r="7" spans="1:10" ht="12" customHeight="1" x14ac:dyDescent="0.25">
      <c r="A7" s="65"/>
      <c r="B7" s="66" t="s">
        <v>34</v>
      </c>
      <c r="C7" s="290" t="s">
        <v>27</v>
      </c>
      <c r="D7" s="290"/>
      <c r="E7" s="290"/>
      <c r="F7" s="290"/>
      <c r="G7" s="290"/>
      <c r="H7" s="290"/>
      <c r="I7" s="290"/>
      <c r="J7" s="226" t="s">
        <v>28</v>
      </c>
    </row>
    <row r="8" spans="1:10" ht="12" customHeight="1" x14ac:dyDescent="0.25">
      <c r="A8" s="3">
        <v>1970</v>
      </c>
      <c r="B8" s="3">
        <v>205.05199999999999</v>
      </c>
      <c r="C8" s="116">
        <v>94.4</v>
      </c>
      <c r="D8" s="117" t="s">
        <v>29</v>
      </c>
      <c r="E8" s="118">
        <v>65.062139999999999</v>
      </c>
      <c r="F8" s="118">
        <f t="shared" ref="F8:F58" si="0">SUM(C8,D8,E8)</f>
        <v>159.46214000000001</v>
      </c>
      <c r="G8" s="117">
        <v>0.50478999999999996</v>
      </c>
      <c r="H8" s="119">
        <v>57.015529999999998</v>
      </c>
      <c r="I8" s="116">
        <f t="shared" ref="I8:I58" si="1">F8-SUM(G8,H8)</f>
        <v>101.94182000000001</v>
      </c>
      <c r="J8" s="120">
        <f>IF(I8=0,0,IF(B8=0,0,I8/B8))</f>
        <v>0.49715106412032073</v>
      </c>
    </row>
    <row r="9" spans="1:10" ht="12" customHeight="1" x14ac:dyDescent="0.25">
      <c r="A9" s="4">
        <v>1971</v>
      </c>
      <c r="B9" s="4">
        <v>207.661</v>
      </c>
      <c r="C9" s="121">
        <v>118.2</v>
      </c>
      <c r="D9" s="122" t="s">
        <v>29</v>
      </c>
      <c r="E9" s="123">
        <v>57.015529999999998</v>
      </c>
      <c r="F9" s="123">
        <f t="shared" si="0"/>
        <v>175.21553</v>
      </c>
      <c r="G9" s="122">
        <v>0.38467000000000001</v>
      </c>
      <c r="H9" s="124">
        <v>46.30912</v>
      </c>
      <c r="I9" s="121">
        <f t="shared" si="1"/>
        <v>128.52173999999999</v>
      </c>
      <c r="J9" s="125">
        <f t="shared" ref="J9:J58" si="2">IF(I9=0,0,IF(B9=0,0,I9/B9))</f>
        <v>0.6189016714741814</v>
      </c>
    </row>
    <row r="10" spans="1:10" ht="12" customHeight="1" x14ac:dyDescent="0.25">
      <c r="A10" s="4">
        <v>1972</v>
      </c>
      <c r="B10" s="4">
        <v>209.89599999999999</v>
      </c>
      <c r="C10" s="121">
        <v>137.80000000000001</v>
      </c>
      <c r="D10" s="122" t="s">
        <v>29</v>
      </c>
      <c r="E10" s="123">
        <v>46.30912</v>
      </c>
      <c r="F10" s="123">
        <f t="shared" si="0"/>
        <v>184.10912000000002</v>
      </c>
      <c r="G10" s="122">
        <v>0.70499000000000001</v>
      </c>
      <c r="H10" s="124">
        <v>70.614829999999998</v>
      </c>
      <c r="I10" s="121">
        <f t="shared" si="1"/>
        <v>112.78930000000003</v>
      </c>
      <c r="J10" s="125">
        <f t="shared" si="2"/>
        <v>0.53735802492663054</v>
      </c>
    </row>
    <row r="11" spans="1:10" ht="12" customHeight="1" x14ac:dyDescent="0.25">
      <c r="A11" s="4">
        <v>1973</v>
      </c>
      <c r="B11" s="4">
        <v>211.90899999999999</v>
      </c>
      <c r="C11" s="121">
        <v>149.80000000000001</v>
      </c>
      <c r="D11" s="122" t="s">
        <v>29</v>
      </c>
      <c r="E11" s="123">
        <v>70.614829999999998</v>
      </c>
      <c r="F11" s="123">
        <f t="shared" si="0"/>
        <v>220.41482999999999</v>
      </c>
      <c r="G11" s="122">
        <v>1.2441</v>
      </c>
      <c r="H11" s="124">
        <v>93.115880000000004</v>
      </c>
      <c r="I11" s="121">
        <f t="shared" si="1"/>
        <v>126.05484999999999</v>
      </c>
      <c r="J11" s="125">
        <f t="shared" si="2"/>
        <v>0.59485368719591891</v>
      </c>
    </row>
    <row r="12" spans="1:10" ht="12" customHeight="1" x14ac:dyDescent="0.25">
      <c r="A12" s="4">
        <v>1974</v>
      </c>
      <c r="B12" s="4">
        <v>213.85400000000001</v>
      </c>
      <c r="C12" s="121">
        <v>148</v>
      </c>
      <c r="D12" s="122" t="s">
        <v>29</v>
      </c>
      <c r="E12" s="123">
        <v>93.115880000000004</v>
      </c>
      <c r="F12" s="123">
        <f t="shared" si="0"/>
        <v>241.11588</v>
      </c>
      <c r="G12" s="122">
        <v>1.6101799999999997</v>
      </c>
      <c r="H12" s="124">
        <v>98.981740000000002</v>
      </c>
      <c r="I12" s="121">
        <f t="shared" si="1"/>
        <v>140.52395999999999</v>
      </c>
      <c r="J12" s="125">
        <f t="shared" si="2"/>
        <v>0.65710232214501474</v>
      </c>
    </row>
    <row r="13" spans="1:10" ht="12" customHeight="1" x14ac:dyDescent="0.25">
      <c r="A13" s="4">
        <v>1975</v>
      </c>
      <c r="B13" s="4">
        <v>215.97300000000001</v>
      </c>
      <c r="C13" s="121">
        <v>124.3</v>
      </c>
      <c r="D13" s="122" t="s">
        <v>29</v>
      </c>
      <c r="E13" s="123">
        <v>98.981740000000002</v>
      </c>
      <c r="F13" s="123">
        <f t="shared" si="0"/>
        <v>223.28174000000001</v>
      </c>
      <c r="G13" s="122">
        <v>1.4600299999999997</v>
      </c>
      <c r="H13" s="124">
        <v>94.873350000000002</v>
      </c>
      <c r="I13" s="121">
        <f t="shared" si="1"/>
        <v>126.94836000000001</v>
      </c>
      <c r="J13" s="125">
        <f t="shared" si="2"/>
        <v>0.58779736355933376</v>
      </c>
    </row>
    <row r="14" spans="1:10" ht="12" customHeight="1" x14ac:dyDescent="0.25">
      <c r="A14" s="3">
        <v>1976</v>
      </c>
      <c r="B14" s="3">
        <v>218.035</v>
      </c>
      <c r="C14" s="116">
        <v>108.2</v>
      </c>
      <c r="D14" s="117" t="s">
        <v>29</v>
      </c>
      <c r="E14" s="118">
        <v>94.873350000000002</v>
      </c>
      <c r="F14" s="118">
        <f t="shared" si="0"/>
        <v>203.07335</v>
      </c>
      <c r="G14" s="117">
        <v>2.4038300000000001</v>
      </c>
      <c r="H14" s="116">
        <v>67.264340000000004</v>
      </c>
      <c r="I14" s="116">
        <f t="shared" si="1"/>
        <v>133.40518</v>
      </c>
      <c r="J14" s="120">
        <f t="shared" si="2"/>
        <v>0.61185213383172432</v>
      </c>
    </row>
    <row r="15" spans="1:10" ht="12" customHeight="1" x14ac:dyDescent="0.25">
      <c r="A15" s="3">
        <v>1977</v>
      </c>
      <c r="B15" s="3">
        <v>220.23899999999998</v>
      </c>
      <c r="C15" s="116">
        <v>156.1</v>
      </c>
      <c r="D15" s="117" t="s">
        <v>29</v>
      </c>
      <c r="E15" s="118">
        <v>67.264340000000004</v>
      </c>
      <c r="F15" s="118">
        <f t="shared" si="0"/>
        <v>223.36434</v>
      </c>
      <c r="G15" s="117">
        <v>2.7598999999999996</v>
      </c>
      <c r="H15" s="116">
        <v>73.999639999999999</v>
      </c>
      <c r="I15" s="116">
        <f t="shared" si="1"/>
        <v>146.60480000000001</v>
      </c>
      <c r="J15" s="120">
        <f t="shared" si="2"/>
        <v>0.66566230322513287</v>
      </c>
    </row>
    <row r="16" spans="1:10" ht="12" customHeight="1" x14ac:dyDescent="0.25">
      <c r="A16" s="3">
        <v>1978</v>
      </c>
      <c r="B16" s="3">
        <v>222.58500000000001</v>
      </c>
      <c r="C16" s="116">
        <v>199.1</v>
      </c>
      <c r="D16" s="116">
        <v>20.263100000000001</v>
      </c>
      <c r="E16" s="118">
        <v>73.999639999999999</v>
      </c>
      <c r="F16" s="118">
        <f t="shared" si="0"/>
        <v>293.36274000000003</v>
      </c>
      <c r="G16" s="117" t="s">
        <v>29</v>
      </c>
      <c r="H16" s="116">
        <v>123.34179</v>
      </c>
      <c r="I16" s="116">
        <f t="shared" si="1"/>
        <v>170.02095000000003</v>
      </c>
      <c r="J16" s="120">
        <f t="shared" si="2"/>
        <v>0.76384729429206832</v>
      </c>
    </row>
    <row r="17" spans="1:10" ht="12" customHeight="1" x14ac:dyDescent="0.25">
      <c r="A17" s="3">
        <v>1979</v>
      </c>
      <c r="B17" s="3">
        <v>225.05500000000001</v>
      </c>
      <c r="C17" s="116">
        <v>132.274</v>
      </c>
      <c r="D17" s="116">
        <v>14.314299999999999</v>
      </c>
      <c r="E17" s="118">
        <v>123.34179</v>
      </c>
      <c r="F17" s="118">
        <f t="shared" si="0"/>
        <v>269.93009000000001</v>
      </c>
      <c r="G17" s="117" t="s">
        <v>29</v>
      </c>
      <c r="H17" s="116">
        <v>118.04078</v>
      </c>
      <c r="I17" s="116">
        <f t="shared" si="1"/>
        <v>151.88931000000002</v>
      </c>
      <c r="J17" s="120">
        <f t="shared" si="2"/>
        <v>0.67489862478060925</v>
      </c>
    </row>
    <row r="18" spans="1:10" ht="12" customHeight="1" x14ac:dyDescent="0.25">
      <c r="A18" s="3">
        <v>1980</v>
      </c>
      <c r="B18" s="3">
        <v>227.726</v>
      </c>
      <c r="C18" s="116">
        <v>145.44</v>
      </c>
      <c r="D18" s="116">
        <v>13.90103</v>
      </c>
      <c r="E18" s="118">
        <v>118.04078</v>
      </c>
      <c r="F18" s="118">
        <f t="shared" si="0"/>
        <v>277.38180999999997</v>
      </c>
      <c r="G18" s="117" t="s">
        <v>29</v>
      </c>
      <c r="H18" s="116">
        <v>99.300629999999998</v>
      </c>
      <c r="I18" s="116">
        <f t="shared" si="1"/>
        <v>178.08117999999996</v>
      </c>
      <c r="J18" s="120">
        <f t="shared" si="2"/>
        <v>0.78199757603435693</v>
      </c>
    </row>
    <row r="19" spans="1:10" ht="12" customHeight="1" x14ac:dyDescent="0.25">
      <c r="A19" s="4">
        <v>1981</v>
      </c>
      <c r="B19" s="4">
        <v>229.96600000000001</v>
      </c>
      <c r="C19" s="121">
        <v>173.18</v>
      </c>
      <c r="D19" s="121">
        <v>19.410820000000001</v>
      </c>
      <c r="E19" s="123">
        <v>99.300629999999998</v>
      </c>
      <c r="F19" s="123">
        <f t="shared" si="0"/>
        <v>291.89145000000002</v>
      </c>
      <c r="G19" s="122" t="s">
        <v>29</v>
      </c>
      <c r="H19" s="121">
        <v>82.684030000000007</v>
      </c>
      <c r="I19" s="121">
        <f t="shared" si="1"/>
        <v>209.20742000000001</v>
      </c>
      <c r="J19" s="125">
        <f t="shared" si="2"/>
        <v>0.90973196037675141</v>
      </c>
    </row>
    <row r="20" spans="1:10" ht="12" customHeight="1" x14ac:dyDescent="0.25">
      <c r="A20" s="4">
        <v>1982</v>
      </c>
      <c r="B20" s="4">
        <v>232.18799999999999</v>
      </c>
      <c r="C20" s="126">
        <v>195.06</v>
      </c>
      <c r="D20" s="121">
        <v>29.415099999999999</v>
      </c>
      <c r="E20" s="123">
        <v>82.684030000000007</v>
      </c>
      <c r="F20" s="123">
        <f t="shared" si="0"/>
        <v>307.15913</v>
      </c>
      <c r="G20" s="122" t="s">
        <v>29</v>
      </c>
      <c r="H20" s="121">
        <v>99.432190000000006</v>
      </c>
      <c r="I20" s="121">
        <f t="shared" si="1"/>
        <v>207.72694000000001</v>
      </c>
      <c r="J20" s="125">
        <f t="shared" si="2"/>
        <v>0.89464976656847051</v>
      </c>
    </row>
    <row r="21" spans="1:10" ht="12" customHeight="1" x14ac:dyDescent="0.25">
      <c r="A21" s="4">
        <v>1983</v>
      </c>
      <c r="B21" s="4">
        <v>234.30699999999999</v>
      </c>
      <c r="C21" s="126">
        <v>171.02</v>
      </c>
      <c r="D21" s="121">
        <v>30.152979999999999</v>
      </c>
      <c r="E21" s="123">
        <v>99.432190000000006</v>
      </c>
      <c r="F21" s="123">
        <f t="shared" si="0"/>
        <v>300.60516999999999</v>
      </c>
      <c r="G21" s="122" t="s">
        <v>29</v>
      </c>
      <c r="H21" s="121">
        <v>101.93898</v>
      </c>
      <c r="I21" s="121">
        <f t="shared" si="1"/>
        <v>198.66618999999997</v>
      </c>
      <c r="J21" s="125">
        <f t="shared" si="2"/>
        <v>0.84788841135774851</v>
      </c>
    </row>
    <row r="22" spans="1:10" ht="12" customHeight="1" x14ac:dyDescent="0.25">
      <c r="A22" s="4">
        <v>1984</v>
      </c>
      <c r="B22" s="4">
        <v>236.34800000000001</v>
      </c>
      <c r="C22" s="121">
        <v>187.12</v>
      </c>
      <c r="D22" s="121">
        <v>44.094050000000003</v>
      </c>
      <c r="E22" s="123">
        <v>101.93898</v>
      </c>
      <c r="F22" s="123">
        <f t="shared" si="0"/>
        <v>333.15303</v>
      </c>
      <c r="G22" s="122" t="s">
        <v>29</v>
      </c>
      <c r="H22" s="121">
        <v>108.67142</v>
      </c>
      <c r="I22" s="121">
        <f t="shared" si="1"/>
        <v>224.48160999999999</v>
      </c>
      <c r="J22" s="125">
        <f t="shared" si="2"/>
        <v>0.94979272090307498</v>
      </c>
    </row>
    <row r="23" spans="1:10" ht="12" customHeight="1" x14ac:dyDescent="0.25">
      <c r="A23" s="4">
        <v>1985</v>
      </c>
      <c r="B23" s="4">
        <v>238.46600000000001</v>
      </c>
      <c r="C23" s="121">
        <v>175.9</v>
      </c>
      <c r="D23" s="121">
        <v>52.656889999999997</v>
      </c>
      <c r="E23" s="123">
        <v>108.67142</v>
      </c>
      <c r="F23" s="123">
        <f t="shared" si="0"/>
        <v>337.22831000000002</v>
      </c>
      <c r="G23" s="122" t="s">
        <v>29</v>
      </c>
      <c r="H23" s="121">
        <v>115.90293</v>
      </c>
      <c r="I23" s="121">
        <f t="shared" si="1"/>
        <v>221.32538000000002</v>
      </c>
      <c r="J23" s="125">
        <f t="shared" si="2"/>
        <v>0.92812132547197512</v>
      </c>
    </row>
    <row r="24" spans="1:10" ht="12" customHeight="1" x14ac:dyDescent="0.25">
      <c r="A24" s="3">
        <v>1986</v>
      </c>
      <c r="B24" s="3">
        <v>240.65100000000001</v>
      </c>
      <c r="C24" s="116">
        <v>162.1</v>
      </c>
      <c r="D24" s="116">
        <v>60.2</v>
      </c>
      <c r="E24" s="118">
        <v>115.90293</v>
      </c>
      <c r="F24" s="118">
        <f t="shared" si="0"/>
        <v>338.20293000000004</v>
      </c>
      <c r="G24" s="117" t="s">
        <v>29</v>
      </c>
      <c r="H24" s="116">
        <v>115.4</v>
      </c>
      <c r="I24" s="116">
        <f t="shared" si="1"/>
        <v>222.80293000000003</v>
      </c>
      <c r="J24" s="120">
        <f t="shared" si="2"/>
        <v>0.92583421635480434</v>
      </c>
    </row>
    <row r="25" spans="1:10" ht="12" customHeight="1" x14ac:dyDescent="0.25">
      <c r="A25" s="3">
        <v>1987</v>
      </c>
      <c r="B25" s="3">
        <v>242.804</v>
      </c>
      <c r="C25" s="116">
        <v>144.66</v>
      </c>
      <c r="D25" s="116">
        <v>83.67</v>
      </c>
      <c r="E25" s="118">
        <v>115.4</v>
      </c>
      <c r="F25" s="118">
        <f t="shared" si="0"/>
        <v>343.73</v>
      </c>
      <c r="G25" s="117" t="s">
        <v>29</v>
      </c>
      <c r="H25" s="116">
        <v>114.2</v>
      </c>
      <c r="I25" s="116">
        <f t="shared" si="1"/>
        <v>229.53000000000003</v>
      </c>
      <c r="J25" s="120">
        <f t="shared" si="2"/>
        <v>0.94533038994415264</v>
      </c>
    </row>
    <row r="26" spans="1:10" ht="12" customHeight="1" x14ac:dyDescent="0.25">
      <c r="A26" s="3">
        <v>1988</v>
      </c>
      <c r="B26" s="3">
        <v>245.02099999999999</v>
      </c>
      <c r="C26" s="116">
        <v>135.88</v>
      </c>
      <c r="D26" s="116">
        <v>71.900000000000006</v>
      </c>
      <c r="E26" s="118">
        <v>114.2</v>
      </c>
      <c r="F26" s="118">
        <f t="shared" si="0"/>
        <v>321.98</v>
      </c>
      <c r="G26" s="117" t="s">
        <v>29</v>
      </c>
      <c r="H26" s="116">
        <v>90.7</v>
      </c>
      <c r="I26" s="116">
        <f t="shared" si="1"/>
        <v>231.28000000000003</v>
      </c>
      <c r="J26" s="120">
        <f t="shared" si="2"/>
        <v>0.94391909264920171</v>
      </c>
    </row>
    <row r="27" spans="1:10" ht="12" customHeight="1" x14ac:dyDescent="0.25">
      <c r="A27" s="3">
        <v>1989</v>
      </c>
      <c r="B27" s="3">
        <v>247.34200000000001</v>
      </c>
      <c r="C27" s="116">
        <v>118.26</v>
      </c>
      <c r="D27" s="116">
        <v>85.8</v>
      </c>
      <c r="E27" s="118">
        <v>90.7</v>
      </c>
      <c r="F27" s="118">
        <f t="shared" si="0"/>
        <v>294.76</v>
      </c>
      <c r="G27" s="117" t="s">
        <v>29</v>
      </c>
      <c r="H27" s="116">
        <v>109</v>
      </c>
      <c r="I27" s="116">
        <f t="shared" si="1"/>
        <v>185.76</v>
      </c>
      <c r="J27" s="120">
        <f t="shared" si="2"/>
        <v>0.75102489670173278</v>
      </c>
    </row>
    <row r="28" spans="1:10" ht="12" customHeight="1" x14ac:dyDescent="0.25">
      <c r="A28" s="3">
        <v>1990</v>
      </c>
      <c r="B28" s="3">
        <v>250.13200000000001</v>
      </c>
      <c r="C28" s="116">
        <v>122.36</v>
      </c>
      <c r="D28" s="116">
        <v>88.905959999999993</v>
      </c>
      <c r="E28" s="118">
        <v>109</v>
      </c>
      <c r="F28" s="118">
        <f t="shared" si="0"/>
        <v>320.26596000000001</v>
      </c>
      <c r="G28" s="117" t="s">
        <v>29</v>
      </c>
      <c r="H28" s="116">
        <v>130.72201999999999</v>
      </c>
      <c r="I28" s="116">
        <f t="shared" si="1"/>
        <v>189.54394000000002</v>
      </c>
      <c r="J28" s="120">
        <f t="shared" si="2"/>
        <v>0.75777565445444817</v>
      </c>
    </row>
    <row r="29" spans="1:10" ht="12" customHeight="1" x14ac:dyDescent="0.25">
      <c r="A29" s="4">
        <v>1991</v>
      </c>
      <c r="B29" s="4">
        <v>253.49299999999999</v>
      </c>
      <c r="C29" s="121">
        <v>74.599999999999994</v>
      </c>
      <c r="D29" s="121">
        <v>68.341701999999998</v>
      </c>
      <c r="E29" s="123">
        <v>130.72201999999999</v>
      </c>
      <c r="F29" s="123">
        <f t="shared" si="0"/>
        <v>273.66372200000001</v>
      </c>
      <c r="G29" s="122" t="s">
        <v>29</v>
      </c>
      <c r="H29" s="121">
        <v>126.17461999999999</v>
      </c>
      <c r="I29" s="121">
        <f t="shared" si="1"/>
        <v>147.489102</v>
      </c>
      <c r="J29" s="125">
        <f t="shared" si="2"/>
        <v>0.58182711948653421</v>
      </c>
    </row>
    <row r="30" spans="1:10" ht="12" customHeight="1" x14ac:dyDescent="0.25">
      <c r="A30" s="4">
        <v>1992</v>
      </c>
      <c r="B30" s="4">
        <v>256.89400000000001</v>
      </c>
      <c r="C30" s="121">
        <v>83.2</v>
      </c>
      <c r="D30" s="121">
        <v>60.899531549999999</v>
      </c>
      <c r="E30" s="123">
        <v>126.17461999999999</v>
      </c>
      <c r="F30" s="123">
        <f t="shared" si="0"/>
        <v>270.27415155</v>
      </c>
      <c r="G30" s="122" t="s">
        <v>29</v>
      </c>
      <c r="H30" s="121">
        <v>101.72305</v>
      </c>
      <c r="I30" s="121">
        <f t="shared" si="1"/>
        <v>168.55110155</v>
      </c>
      <c r="J30" s="125">
        <f t="shared" si="2"/>
        <v>0.65611147613412535</v>
      </c>
    </row>
    <row r="31" spans="1:10" ht="12" customHeight="1" x14ac:dyDescent="0.25">
      <c r="A31" s="4">
        <v>1993</v>
      </c>
      <c r="B31" s="4">
        <v>260.255</v>
      </c>
      <c r="C31" s="121">
        <v>87.32</v>
      </c>
      <c r="D31" s="121">
        <v>76.725950729999994</v>
      </c>
      <c r="E31" s="123">
        <v>101.72305</v>
      </c>
      <c r="F31" s="123">
        <f t="shared" si="0"/>
        <v>265.76900073000002</v>
      </c>
      <c r="G31" s="122" t="s">
        <v>29</v>
      </c>
      <c r="H31" s="121">
        <v>86.776690000000002</v>
      </c>
      <c r="I31" s="121">
        <f t="shared" si="1"/>
        <v>178.99231073000001</v>
      </c>
      <c r="J31" s="125">
        <f t="shared" si="2"/>
        <v>0.68775743301761738</v>
      </c>
    </row>
    <row r="32" spans="1:10" ht="12" customHeight="1" x14ac:dyDescent="0.25">
      <c r="A32" s="4">
        <v>1994</v>
      </c>
      <c r="B32" s="4">
        <v>263.43599999999998</v>
      </c>
      <c r="C32" s="121">
        <v>84.58</v>
      </c>
      <c r="D32" s="121">
        <v>93.8</v>
      </c>
      <c r="E32" s="123">
        <v>86.776690000000002</v>
      </c>
      <c r="F32" s="123">
        <f t="shared" si="0"/>
        <v>265.15669000000003</v>
      </c>
      <c r="G32" s="122" t="s">
        <v>29</v>
      </c>
      <c r="H32" s="121">
        <v>110.45748999999999</v>
      </c>
      <c r="I32" s="121">
        <f t="shared" si="1"/>
        <v>154.69920000000002</v>
      </c>
      <c r="J32" s="125">
        <f t="shared" si="2"/>
        <v>0.58723636860565764</v>
      </c>
    </row>
    <row r="33" spans="1:10" ht="12" customHeight="1" x14ac:dyDescent="0.25">
      <c r="A33" s="4">
        <v>1995</v>
      </c>
      <c r="B33" s="4">
        <v>266.55700000000002</v>
      </c>
      <c r="C33" s="121">
        <v>83.1</v>
      </c>
      <c r="D33" s="121">
        <v>61.134230299999999</v>
      </c>
      <c r="E33" s="123">
        <v>110.45748999999999</v>
      </c>
      <c r="F33" s="123">
        <f t="shared" si="0"/>
        <v>254.69172029999999</v>
      </c>
      <c r="G33" s="122" t="s">
        <v>29</v>
      </c>
      <c r="H33" s="121">
        <v>92.961439999999996</v>
      </c>
      <c r="I33" s="121">
        <f t="shared" si="1"/>
        <v>161.7302803</v>
      </c>
      <c r="J33" s="125">
        <f t="shared" si="2"/>
        <v>0.60673807215717457</v>
      </c>
    </row>
    <row r="34" spans="1:10" ht="12" customHeight="1" x14ac:dyDescent="0.25">
      <c r="A34" s="3">
        <v>1996</v>
      </c>
      <c r="B34" s="45">
        <v>269.66699999999997</v>
      </c>
      <c r="C34" s="116">
        <v>55.28</v>
      </c>
      <c r="D34" s="116">
        <v>59.085858259999995</v>
      </c>
      <c r="E34" s="118">
        <v>92.961439999999996</v>
      </c>
      <c r="F34" s="118">
        <f t="shared" si="0"/>
        <v>207.32729825999999</v>
      </c>
      <c r="G34" s="117" t="s">
        <v>29</v>
      </c>
      <c r="H34" s="116">
        <v>78.103740000000002</v>
      </c>
      <c r="I34" s="116">
        <f t="shared" si="1"/>
        <v>129.22355826</v>
      </c>
      <c r="J34" s="120">
        <f t="shared" si="2"/>
        <v>0.47919678069619204</v>
      </c>
    </row>
    <row r="35" spans="1:10" ht="12" customHeight="1" x14ac:dyDescent="0.25">
      <c r="A35" s="3">
        <v>1997</v>
      </c>
      <c r="B35" s="45">
        <v>272.91199999999998</v>
      </c>
      <c r="C35" s="116">
        <v>56.6</v>
      </c>
      <c r="D35" s="116">
        <v>67.763228389999995</v>
      </c>
      <c r="E35" s="118">
        <v>78.103740000000002</v>
      </c>
      <c r="F35" s="118">
        <f t="shared" si="0"/>
        <v>202.46696838999998</v>
      </c>
      <c r="G35" s="117" t="s">
        <v>29</v>
      </c>
      <c r="H35" s="116">
        <v>83.672159999999991</v>
      </c>
      <c r="I35" s="116">
        <f t="shared" si="1"/>
        <v>118.79480838999999</v>
      </c>
      <c r="J35" s="120">
        <f t="shared" si="2"/>
        <v>0.43528613029108282</v>
      </c>
    </row>
    <row r="36" spans="1:10" ht="12" customHeight="1" x14ac:dyDescent="0.25">
      <c r="A36" s="3">
        <v>1998</v>
      </c>
      <c r="B36" s="45">
        <v>276.11500000000001</v>
      </c>
      <c r="C36" s="116">
        <v>142.9</v>
      </c>
      <c r="D36" s="116">
        <v>59.220815940000001</v>
      </c>
      <c r="E36" s="118">
        <v>83.672159999999991</v>
      </c>
      <c r="F36" s="118">
        <f t="shared" si="0"/>
        <v>285.79297594000002</v>
      </c>
      <c r="G36" s="117" t="s">
        <v>29</v>
      </c>
      <c r="H36" s="116">
        <v>71.926140000000004</v>
      </c>
      <c r="I36" s="116">
        <f t="shared" si="1"/>
        <v>213.86683594000002</v>
      </c>
      <c r="J36" s="120">
        <f t="shared" si="2"/>
        <v>0.77455710823388813</v>
      </c>
    </row>
    <row r="37" spans="1:10" ht="12" customHeight="1" x14ac:dyDescent="0.25">
      <c r="A37" s="3">
        <v>1999</v>
      </c>
      <c r="B37" s="45">
        <v>279.29500000000002</v>
      </c>
      <c r="C37" s="116">
        <v>78.372</v>
      </c>
      <c r="D37" s="116">
        <v>72.845817329999988</v>
      </c>
      <c r="E37" s="118">
        <v>71.926140000000004</v>
      </c>
      <c r="F37" s="118">
        <f t="shared" si="0"/>
        <v>223.14395733000001</v>
      </c>
      <c r="G37" s="117" t="s">
        <v>29</v>
      </c>
      <c r="H37" s="116">
        <v>82.671159999999986</v>
      </c>
      <c r="I37" s="116">
        <f t="shared" si="1"/>
        <v>140.47279733000002</v>
      </c>
      <c r="J37" s="120">
        <f t="shared" si="2"/>
        <v>0.50295493055729612</v>
      </c>
    </row>
    <row r="38" spans="1:10" ht="12" customHeight="1" x14ac:dyDescent="0.25">
      <c r="A38" s="3">
        <v>2000</v>
      </c>
      <c r="B38" s="45">
        <v>282.38499999999999</v>
      </c>
      <c r="C38" s="116">
        <v>76.960000000000008</v>
      </c>
      <c r="D38" s="116">
        <v>63.798025719999998</v>
      </c>
      <c r="E38" s="118">
        <v>82.671159999999986</v>
      </c>
      <c r="F38" s="118">
        <f t="shared" si="0"/>
        <v>223.42918571999999</v>
      </c>
      <c r="G38" s="117" t="s">
        <v>29</v>
      </c>
      <c r="H38" s="116">
        <v>64.312819999999988</v>
      </c>
      <c r="I38" s="116">
        <f t="shared" si="1"/>
        <v>159.11636572</v>
      </c>
      <c r="J38" s="120">
        <f t="shared" si="2"/>
        <v>0.56347315091099037</v>
      </c>
    </row>
    <row r="39" spans="1:10" ht="12" customHeight="1" x14ac:dyDescent="0.25">
      <c r="A39" s="4">
        <v>2001</v>
      </c>
      <c r="B39" s="79">
        <v>285.30901899999998</v>
      </c>
      <c r="C39" s="121">
        <v>78.820000000000007</v>
      </c>
      <c r="D39" s="121">
        <v>52.138560759999997</v>
      </c>
      <c r="E39" s="123">
        <v>64.312819999999988</v>
      </c>
      <c r="F39" s="123">
        <f t="shared" si="0"/>
        <v>195.27138076</v>
      </c>
      <c r="G39" s="122" t="s">
        <v>29</v>
      </c>
      <c r="H39" s="121">
        <v>52.113489999999992</v>
      </c>
      <c r="I39" s="121">
        <f t="shared" si="1"/>
        <v>143.15789076000002</v>
      </c>
      <c r="J39" s="125">
        <f t="shared" si="2"/>
        <v>0.5017643370047129</v>
      </c>
    </row>
    <row r="40" spans="1:10" ht="12" customHeight="1" x14ac:dyDescent="0.25">
      <c r="A40" s="4">
        <v>2002</v>
      </c>
      <c r="B40" s="79">
        <v>288.10481800000002</v>
      </c>
      <c r="C40" s="121">
        <v>37.82</v>
      </c>
      <c r="D40" s="121">
        <v>48.229467</v>
      </c>
      <c r="E40" s="123">
        <v>52.113489999999992</v>
      </c>
      <c r="F40" s="123">
        <f t="shared" si="0"/>
        <v>138.16295699999998</v>
      </c>
      <c r="G40" s="122" t="s">
        <v>29</v>
      </c>
      <c r="H40" s="121">
        <v>50.958049999999993</v>
      </c>
      <c r="I40" s="121">
        <f t="shared" si="1"/>
        <v>87.204906999999992</v>
      </c>
      <c r="J40" s="125">
        <f t="shared" si="2"/>
        <v>0.30268465347219559</v>
      </c>
    </row>
    <row r="41" spans="1:10" ht="12" customHeight="1" x14ac:dyDescent="0.25">
      <c r="A41" s="4">
        <v>2003</v>
      </c>
      <c r="B41" s="79">
        <v>290.81963400000001</v>
      </c>
      <c r="C41" s="121">
        <v>33</v>
      </c>
      <c r="D41" s="121">
        <v>61.197087379999999</v>
      </c>
      <c r="E41" s="123">
        <v>50.958049999999993</v>
      </c>
      <c r="F41" s="123">
        <f t="shared" si="0"/>
        <v>145.15513737999999</v>
      </c>
      <c r="G41" s="122" t="s">
        <v>29</v>
      </c>
      <c r="H41" s="121">
        <v>40.248779999999996</v>
      </c>
      <c r="I41" s="121">
        <f t="shared" si="1"/>
        <v>104.90635737999999</v>
      </c>
      <c r="J41" s="125">
        <f t="shared" si="2"/>
        <v>0.36072652983257653</v>
      </c>
    </row>
    <row r="42" spans="1:10" ht="12" customHeight="1" x14ac:dyDescent="0.25">
      <c r="A42" s="4">
        <v>2004</v>
      </c>
      <c r="B42" s="79">
        <v>293.46318500000001</v>
      </c>
      <c r="C42" s="121">
        <v>32.840000000000003</v>
      </c>
      <c r="D42" s="121">
        <v>92.210230969999998</v>
      </c>
      <c r="E42" s="123">
        <v>40.248779999999996</v>
      </c>
      <c r="F42" s="123">
        <f t="shared" si="0"/>
        <v>165.29901096999998</v>
      </c>
      <c r="G42" s="122" t="s">
        <v>29</v>
      </c>
      <c r="H42" s="121">
        <v>53.085889999999992</v>
      </c>
      <c r="I42" s="121">
        <f t="shared" si="1"/>
        <v>112.21312096999999</v>
      </c>
      <c r="J42" s="125">
        <f t="shared" si="2"/>
        <v>0.38237546208734835</v>
      </c>
    </row>
    <row r="43" spans="1:10" ht="12" customHeight="1" x14ac:dyDescent="0.25">
      <c r="A43" s="4">
        <v>2005</v>
      </c>
      <c r="B43" s="79">
        <v>296.186216</v>
      </c>
      <c r="C43" s="121">
        <v>34.625999999999998</v>
      </c>
      <c r="D43" s="121">
        <v>83.064583029999994</v>
      </c>
      <c r="E43" s="123">
        <v>53.085889999999992</v>
      </c>
      <c r="F43" s="123">
        <f t="shared" si="0"/>
        <v>170.77647302999998</v>
      </c>
      <c r="G43" s="122" t="s">
        <v>29</v>
      </c>
      <c r="H43" s="121">
        <v>62.685479999999998</v>
      </c>
      <c r="I43" s="121">
        <f t="shared" si="1"/>
        <v>108.09099302999998</v>
      </c>
      <c r="J43" s="125">
        <f t="shared" si="2"/>
        <v>0.36494268534765295</v>
      </c>
    </row>
    <row r="44" spans="1:10" ht="12" customHeight="1" x14ac:dyDescent="0.25">
      <c r="A44" s="3">
        <v>2006</v>
      </c>
      <c r="B44" s="81">
        <v>298.99582500000002</v>
      </c>
      <c r="C44" s="116">
        <v>28.7</v>
      </c>
      <c r="D44" s="116">
        <v>70.172618229999998</v>
      </c>
      <c r="E44" s="118">
        <v>62.685479999999998</v>
      </c>
      <c r="F44" s="118">
        <f t="shared" si="0"/>
        <v>161.55809822999998</v>
      </c>
      <c r="G44" s="117" t="s">
        <v>29</v>
      </c>
      <c r="H44" s="116">
        <v>54.620279999999994</v>
      </c>
      <c r="I44" s="116">
        <f t="shared" si="1"/>
        <v>106.93781822999999</v>
      </c>
      <c r="J44" s="120">
        <f t="shared" si="2"/>
        <v>0.35765656002052865</v>
      </c>
    </row>
    <row r="45" spans="1:10" ht="12" customHeight="1" x14ac:dyDescent="0.25">
      <c r="A45" s="3">
        <v>2007</v>
      </c>
      <c r="B45" s="82">
        <v>302.003917</v>
      </c>
      <c r="C45" s="116">
        <v>21.2</v>
      </c>
      <c r="D45" s="116">
        <v>86.783891479999994</v>
      </c>
      <c r="E45" s="118">
        <v>54.620279999999994</v>
      </c>
      <c r="F45" s="118">
        <f t="shared" si="0"/>
        <v>162.60417147999999</v>
      </c>
      <c r="G45" s="117" t="s">
        <v>29</v>
      </c>
      <c r="H45" s="116">
        <v>52.47242</v>
      </c>
      <c r="I45" s="116">
        <f t="shared" si="1"/>
        <v>110.13175147999999</v>
      </c>
      <c r="J45" s="120">
        <f t="shared" si="2"/>
        <v>0.36466994393321062</v>
      </c>
    </row>
    <row r="46" spans="1:10" ht="12" customHeight="1" x14ac:dyDescent="0.25">
      <c r="A46" s="3">
        <v>2008</v>
      </c>
      <c r="B46" s="82">
        <v>304.79776099999998</v>
      </c>
      <c r="C46" s="116">
        <v>16.32</v>
      </c>
      <c r="D46" s="116">
        <v>105.4976387297118</v>
      </c>
      <c r="E46" s="118">
        <v>52.47242</v>
      </c>
      <c r="F46" s="118">
        <f t="shared" si="0"/>
        <v>174.2900587297118</v>
      </c>
      <c r="G46" s="117" t="s">
        <v>29</v>
      </c>
      <c r="H46" s="116">
        <v>39.416519999999998</v>
      </c>
      <c r="I46" s="116">
        <f t="shared" si="1"/>
        <v>134.87353872971181</v>
      </c>
      <c r="J46" s="120">
        <f t="shared" si="2"/>
        <v>0.44250173717552937</v>
      </c>
    </row>
    <row r="47" spans="1:10" ht="12" customHeight="1" x14ac:dyDescent="0.25">
      <c r="A47" s="3">
        <v>2009</v>
      </c>
      <c r="B47" s="82">
        <v>307.43940600000002</v>
      </c>
      <c r="C47" s="116">
        <v>16.7</v>
      </c>
      <c r="D47" s="116">
        <v>92.071191637367789</v>
      </c>
      <c r="E47" s="118">
        <v>39.416519999999998</v>
      </c>
      <c r="F47" s="118">
        <f t="shared" si="0"/>
        <v>148.18771163736778</v>
      </c>
      <c r="G47" s="117" t="s">
        <v>29</v>
      </c>
      <c r="H47" s="116">
        <v>38.70438</v>
      </c>
      <c r="I47" s="116">
        <f t="shared" si="1"/>
        <v>109.48333163736778</v>
      </c>
      <c r="J47" s="120">
        <f t="shared" si="2"/>
        <v>0.3561135283918932</v>
      </c>
    </row>
    <row r="48" spans="1:10" ht="12" customHeight="1" x14ac:dyDescent="0.25">
      <c r="A48" s="3">
        <v>2010</v>
      </c>
      <c r="B48" s="82">
        <v>309.74127900000002</v>
      </c>
      <c r="C48" s="116">
        <v>11.51</v>
      </c>
      <c r="D48" s="116">
        <v>98.174874460462789</v>
      </c>
      <c r="E48" s="118">
        <v>38.70438</v>
      </c>
      <c r="F48" s="118">
        <f t="shared" si="0"/>
        <v>148.38925446046278</v>
      </c>
      <c r="G48" s="117" t="s">
        <v>29</v>
      </c>
      <c r="H48" s="116">
        <v>33.639319999999998</v>
      </c>
      <c r="I48" s="116">
        <f t="shared" si="1"/>
        <v>114.74993446046278</v>
      </c>
      <c r="J48" s="120">
        <f t="shared" si="2"/>
        <v>0.37047026741457595</v>
      </c>
    </row>
    <row r="49" spans="1:10" ht="12" customHeight="1" x14ac:dyDescent="0.25">
      <c r="A49" s="4">
        <v>2011</v>
      </c>
      <c r="B49" s="79">
        <v>311.97391399999998</v>
      </c>
      <c r="C49" s="121">
        <v>25</v>
      </c>
      <c r="D49" s="121">
        <v>112.99867029176438</v>
      </c>
      <c r="E49" s="123">
        <v>33.639319999999998</v>
      </c>
      <c r="F49" s="123">
        <f t="shared" si="0"/>
        <v>171.63799029176437</v>
      </c>
      <c r="G49" s="122" t="s">
        <v>29</v>
      </c>
      <c r="H49" s="121">
        <v>33.509189999999997</v>
      </c>
      <c r="I49" s="121">
        <f t="shared" si="1"/>
        <v>138.12880029176438</v>
      </c>
      <c r="J49" s="125">
        <f t="shared" si="2"/>
        <v>0.44275753225881698</v>
      </c>
    </row>
    <row r="50" spans="1:10" ht="12" customHeight="1" x14ac:dyDescent="0.25">
      <c r="A50" s="4">
        <v>2012</v>
      </c>
      <c r="B50" s="79">
        <v>314.16755799999999</v>
      </c>
      <c r="C50" s="121">
        <v>14.8</v>
      </c>
      <c r="D50" s="121">
        <v>95.395725638298799</v>
      </c>
      <c r="E50" s="123">
        <v>33.509189999999997</v>
      </c>
      <c r="F50" s="123">
        <f t="shared" si="0"/>
        <v>143.70491563829879</v>
      </c>
      <c r="G50" s="122" t="s">
        <v>29</v>
      </c>
      <c r="H50" s="121">
        <v>37.536069999999995</v>
      </c>
      <c r="I50" s="121">
        <f t="shared" si="1"/>
        <v>106.16884563829879</v>
      </c>
      <c r="J50" s="125">
        <f t="shared" si="2"/>
        <v>0.33793701142846455</v>
      </c>
    </row>
    <row r="51" spans="1:10" ht="12" customHeight="1" x14ac:dyDescent="0.25">
      <c r="A51" s="4">
        <v>2013</v>
      </c>
      <c r="B51" s="79">
        <v>316.29476599999998</v>
      </c>
      <c r="C51" s="127">
        <v>9</v>
      </c>
      <c r="D51" s="127">
        <v>92.908066822370785</v>
      </c>
      <c r="E51" s="128">
        <v>37.536069999999995</v>
      </c>
      <c r="F51" s="128">
        <f t="shared" si="0"/>
        <v>139.44413682237078</v>
      </c>
      <c r="G51" s="129" t="s">
        <v>29</v>
      </c>
      <c r="H51" s="127">
        <v>33.088769999999997</v>
      </c>
      <c r="I51" s="127">
        <f t="shared" si="1"/>
        <v>106.35536682237078</v>
      </c>
      <c r="J51" s="125">
        <f t="shared" si="2"/>
        <v>0.336253957557966</v>
      </c>
    </row>
    <row r="52" spans="1:10" ht="12" customHeight="1" x14ac:dyDescent="0.25">
      <c r="A52" s="5">
        <v>2014</v>
      </c>
      <c r="B52" s="80">
        <v>318.576955</v>
      </c>
      <c r="C52" s="127">
        <v>7.5</v>
      </c>
      <c r="D52" s="127">
        <v>102.49465799155438</v>
      </c>
      <c r="E52" s="128">
        <v>33.088769999999997</v>
      </c>
      <c r="F52" s="128">
        <f t="shared" si="0"/>
        <v>143.08342799155437</v>
      </c>
      <c r="G52" s="129" t="s">
        <v>29</v>
      </c>
      <c r="H52" s="127">
        <v>29.410809999999998</v>
      </c>
      <c r="I52" s="127">
        <f t="shared" si="1"/>
        <v>113.67261799155438</v>
      </c>
      <c r="J52" s="125">
        <f t="shared" si="2"/>
        <v>0.35681368726609358</v>
      </c>
    </row>
    <row r="53" spans="1:10" ht="12" customHeight="1" x14ac:dyDescent="0.25">
      <c r="A53" s="5">
        <v>2015</v>
      </c>
      <c r="B53" s="80">
        <v>320.87070299999999</v>
      </c>
      <c r="C53" s="127">
        <v>4.8</v>
      </c>
      <c r="D53" s="127">
        <v>113.40941394785857</v>
      </c>
      <c r="E53" s="128">
        <v>29.410809999999998</v>
      </c>
      <c r="F53" s="128">
        <f t="shared" si="0"/>
        <v>147.62022394785856</v>
      </c>
      <c r="G53" s="129" t="s">
        <v>29</v>
      </c>
      <c r="H53" s="127">
        <v>37.820639999999997</v>
      </c>
      <c r="I53" s="127">
        <f t="shared" si="1"/>
        <v>109.79958394785857</v>
      </c>
      <c r="J53" s="125">
        <f t="shared" si="2"/>
        <v>0.3421926119190089</v>
      </c>
    </row>
    <row r="54" spans="1:10" ht="12" customHeight="1" x14ac:dyDescent="0.25">
      <c r="A54" s="6">
        <v>2016</v>
      </c>
      <c r="B54" s="81">
        <v>323.16101099999997</v>
      </c>
      <c r="C54" s="130">
        <v>17.794</v>
      </c>
      <c r="D54" s="130">
        <v>115.27108489207738</v>
      </c>
      <c r="E54" s="131">
        <v>37.820639999999997</v>
      </c>
      <c r="F54" s="131">
        <f t="shared" si="0"/>
        <v>170.88572489207738</v>
      </c>
      <c r="G54" s="132" t="s">
        <v>29</v>
      </c>
      <c r="H54" s="130">
        <v>39.074749999999995</v>
      </c>
      <c r="I54" s="130">
        <f t="shared" si="1"/>
        <v>131.81097489207738</v>
      </c>
      <c r="J54" s="120">
        <f t="shared" si="2"/>
        <v>0.40788019100508816</v>
      </c>
    </row>
    <row r="55" spans="1:10" ht="12" customHeight="1" x14ac:dyDescent="0.25">
      <c r="A55" s="9">
        <v>2017</v>
      </c>
      <c r="B55" s="81">
        <v>325.20603</v>
      </c>
      <c r="C55" s="133">
        <v>36.090000000000003</v>
      </c>
      <c r="D55" s="133">
        <v>145.47687077406337</v>
      </c>
      <c r="E55" s="134">
        <v>39.074749999999995</v>
      </c>
      <c r="F55" s="134">
        <f t="shared" si="0"/>
        <v>220.64162077406337</v>
      </c>
      <c r="G55" s="135" t="s">
        <v>29</v>
      </c>
      <c r="H55" s="133">
        <v>48.738689999999998</v>
      </c>
      <c r="I55" s="133">
        <f t="shared" si="1"/>
        <v>171.90293077406338</v>
      </c>
      <c r="J55" s="120">
        <f t="shared" si="2"/>
        <v>0.52859699672254967</v>
      </c>
    </row>
    <row r="56" spans="1:10" ht="12" customHeight="1" x14ac:dyDescent="0.25">
      <c r="A56" s="6">
        <v>2018</v>
      </c>
      <c r="B56" s="81">
        <v>326.92397599999998</v>
      </c>
      <c r="C56" s="133">
        <v>18.352</v>
      </c>
      <c r="D56" s="133">
        <v>165.92432413700001</v>
      </c>
      <c r="E56" s="134">
        <v>48.738689999999998</v>
      </c>
      <c r="F56" s="134">
        <f t="shared" si="0"/>
        <v>233.01501413700001</v>
      </c>
      <c r="G56" s="135" t="s">
        <v>29</v>
      </c>
      <c r="H56" s="133">
        <v>42.556800000000003</v>
      </c>
      <c r="I56" s="133">
        <f t="shared" si="1"/>
        <v>190.458214137</v>
      </c>
      <c r="J56" s="120">
        <f t="shared" si="2"/>
        <v>0.58257646461818391</v>
      </c>
    </row>
    <row r="57" spans="1:10" ht="12" customHeight="1" x14ac:dyDescent="0.25">
      <c r="A57" s="71">
        <v>2019</v>
      </c>
      <c r="B57" s="58">
        <v>328.475998</v>
      </c>
      <c r="C57" s="136">
        <v>0.89200000000000002</v>
      </c>
      <c r="D57" s="130">
        <v>214.16413890299998</v>
      </c>
      <c r="E57" s="137">
        <v>42.556800000000003</v>
      </c>
      <c r="F57" s="131">
        <f t="shared" si="0"/>
        <v>257.61293890299999</v>
      </c>
      <c r="G57" s="132" t="s">
        <v>29</v>
      </c>
      <c r="H57" s="136">
        <v>34.866260000000004</v>
      </c>
      <c r="I57" s="130">
        <f t="shared" si="1"/>
        <v>222.74667890299997</v>
      </c>
      <c r="J57" s="120">
        <f t="shared" si="2"/>
        <v>0.67812162915781737</v>
      </c>
    </row>
    <row r="58" spans="1:10" ht="12" customHeight="1" thickBot="1" x14ac:dyDescent="0.3">
      <c r="A58" s="72">
        <v>2020</v>
      </c>
      <c r="B58" s="60">
        <v>330.11398000000003</v>
      </c>
      <c r="C58" s="138">
        <v>5.4480000000000004</v>
      </c>
      <c r="D58" s="139">
        <v>239.260640333</v>
      </c>
      <c r="E58" s="138">
        <v>34.866260000000004</v>
      </c>
      <c r="F58" s="138">
        <f t="shared" si="0"/>
        <v>279.57490033300002</v>
      </c>
      <c r="G58" s="140" t="s">
        <v>29</v>
      </c>
      <c r="H58" s="141">
        <v>43.483439999999995</v>
      </c>
      <c r="I58" s="141">
        <f t="shared" si="1"/>
        <v>236.09146033300001</v>
      </c>
      <c r="J58" s="142">
        <f t="shared" si="2"/>
        <v>0.71518164826887975</v>
      </c>
    </row>
    <row r="59" spans="1:10" ht="12" customHeight="1" thickTop="1" x14ac:dyDescent="0.25">
      <c r="A59" s="353" t="s">
        <v>61</v>
      </c>
      <c r="B59" s="354"/>
      <c r="C59" s="354"/>
      <c r="D59" s="354"/>
      <c r="E59" s="354"/>
      <c r="F59" s="354"/>
      <c r="G59" s="354"/>
      <c r="H59" s="354"/>
      <c r="I59" s="354"/>
      <c r="J59" s="354"/>
    </row>
    <row r="60" spans="1:10" ht="12" customHeight="1" x14ac:dyDescent="0.25">
      <c r="A60" s="362"/>
      <c r="B60" s="363"/>
      <c r="C60" s="363"/>
      <c r="D60" s="363"/>
      <c r="E60" s="363"/>
      <c r="F60" s="363"/>
      <c r="G60" s="363"/>
      <c r="H60" s="363"/>
      <c r="I60" s="363"/>
      <c r="J60" s="363"/>
    </row>
    <row r="61" spans="1:10" ht="12" customHeight="1" x14ac:dyDescent="0.25">
      <c r="A61" s="390" t="s">
        <v>131</v>
      </c>
      <c r="B61" s="391"/>
      <c r="C61" s="391"/>
      <c r="D61" s="391"/>
      <c r="E61" s="391"/>
      <c r="F61" s="391"/>
      <c r="G61" s="391"/>
      <c r="H61" s="391"/>
      <c r="I61" s="391"/>
      <c r="J61" s="391"/>
    </row>
    <row r="62" spans="1:10" ht="29.25" customHeight="1" x14ac:dyDescent="0.25">
      <c r="A62" s="390"/>
      <c r="B62" s="391"/>
      <c r="C62" s="391"/>
      <c r="D62" s="391"/>
      <c r="E62" s="391"/>
      <c r="F62" s="391"/>
      <c r="G62" s="391"/>
      <c r="H62" s="391"/>
      <c r="I62" s="391"/>
      <c r="J62" s="391"/>
    </row>
    <row r="63" spans="1:10" ht="12" customHeight="1" x14ac:dyDescent="0.25">
      <c r="A63" s="362"/>
      <c r="B63" s="363"/>
      <c r="C63" s="363"/>
      <c r="D63" s="363"/>
      <c r="E63" s="363"/>
      <c r="F63" s="363"/>
      <c r="G63" s="363"/>
      <c r="H63" s="363"/>
      <c r="I63" s="363"/>
      <c r="J63" s="363"/>
    </row>
    <row r="64" spans="1:10" ht="12" customHeight="1" x14ac:dyDescent="0.25">
      <c r="A64" s="394" t="s">
        <v>45</v>
      </c>
      <c r="B64" s="395"/>
      <c r="C64" s="395"/>
      <c r="D64" s="395"/>
      <c r="E64" s="395"/>
      <c r="F64" s="395"/>
      <c r="G64" s="395"/>
      <c r="H64" s="395"/>
      <c r="I64" s="395"/>
      <c r="J64" s="395"/>
    </row>
  </sheetData>
  <mergeCells count="20">
    <mergeCell ref="A59:J59"/>
    <mergeCell ref="A60:J60"/>
    <mergeCell ref="A61:J62"/>
    <mergeCell ref="A63:J63"/>
    <mergeCell ref="A64:J64"/>
    <mergeCell ref="C7:I7"/>
    <mergeCell ref="G3:G6"/>
    <mergeCell ref="H3:H6"/>
    <mergeCell ref="I3:I6"/>
    <mergeCell ref="J4:J6"/>
    <mergeCell ref="A1:H1"/>
    <mergeCell ref="I1:J1"/>
    <mergeCell ref="A2:A6"/>
    <mergeCell ref="B2:B6"/>
    <mergeCell ref="G2:H2"/>
    <mergeCell ref="I2:J2"/>
    <mergeCell ref="C3:C6"/>
    <mergeCell ref="D3:D6"/>
    <mergeCell ref="E3:E6"/>
    <mergeCell ref="F3:F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2A23C-1AA6-41D8-AA9A-57BF08484130}">
  <dimension ref="A1:J67"/>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160</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53">
        <v>1177.5999999999999</v>
      </c>
      <c r="D8" s="53">
        <v>3.6</v>
      </c>
      <c r="E8" s="53">
        <v>401.96861759999996</v>
      </c>
      <c r="F8" s="53">
        <f t="shared" ref="F8:F58" si="0">SUM(C8,D8,E8)</f>
        <v>1583.1686175999998</v>
      </c>
      <c r="G8" s="53">
        <v>0.9</v>
      </c>
      <c r="H8" s="53">
        <v>421.06017839999998</v>
      </c>
      <c r="I8" s="53">
        <f t="shared" ref="I8:I50" si="1">F8-SUM(G8,H8)</f>
        <v>1161.2084391999999</v>
      </c>
      <c r="J8" s="55">
        <f t="shared" ref="J8:J13" si="2">IF(I8=0,0,IF(B8=0,0,I8/B8))</f>
        <v>5.6629949437215927</v>
      </c>
    </row>
    <row r="9" spans="1:10" ht="12" customHeight="1" x14ac:dyDescent="0.25">
      <c r="A9" s="4">
        <v>1971</v>
      </c>
      <c r="B9" s="4">
        <v>207.661</v>
      </c>
      <c r="C9" s="95">
        <v>1126.2</v>
      </c>
      <c r="D9" s="109">
        <v>4.2</v>
      </c>
      <c r="E9" s="95">
        <v>421.06017839999998</v>
      </c>
      <c r="F9" s="95">
        <f t="shared" si="0"/>
        <v>1551.4601784000001</v>
      </c>
      <c r="G9" s="95">
        <v>0.8</v>
      </c>
      <c r="H9" s="95">
        <v>401.70710159999999</v>
      </c>
      <c r="I9" s="95">
        <f t="shared" si="1"/>
        <v>1148.9530768000002</v>
      </c>
      <c r="J9" s="110">
        <f t="shared" si="2"/>
        <v>5.5328303186443302</v>
      </c>
    </row>
    <row r="10" spans="1:10" ht="12" customHeight="1" x14ac:dyDescent="0.25">
      <c r="A10" s="4">
        <v>1972</v>
      </c>
      <c r="B10" s="4">
        <v>209.89599999999999</v>
      </c>
      <c r="C10" s="95">
        <v>1142.3</v>
      </c>
      <c r="D10" s="109">
        <v>5</v>
      </c>
      <c r="E10" s="95">
        <v>401.70710159999999</v>
      </c>
      <c r="F10" s="95">
        <f t="shared" si="0"/>
        <v>1549.0071015999999</v>
      </c>
      <c r="G10" s="95">
        <v>3.4</v>
      </c>
      <c r="H10" s="95">
        <v>410.13022320000005</v>
      </c>
      <c r="I10" s="95">
        <f t="shared" si="1"/>
        <v>1135.4768783999998</v>
      </c>
      <c r="J10" s="110">
        <f t="shared" si="2"/>
        <v>5.4097118496779348</v>
      </c>
    </row>
    <row r="11" spans="1:10" ht="12" customHeight="1" x14ac:dyDescent="0.25">
      <c r="A11" s="4">
        <v>1973</v>
      </c>
      <c r="B11" s="4">
        <v>211.90899999999999</v>
      </c>
      <c r="C11" s="95">
        <v>1197.5999999999999</v>
      </c>
      <c r="D11" s="109">
        <v>5.2</v>
      </c>
      <c r="E11" s="95">
        <v>410.13022320000005</v>
      </c>
      <c r="F11" s="95">
        <f t="shared" si="0"/>
        <v>1612.9302232</v>
      </c>
      <c r="G11" s="95">
        <v>4.7</v>
      </c>
      <c r="H11" s="95">
        <v>409.35125520000003</v>
      </c>
      <c r="I11" s="95">
        <f t="shared" si="1"/>
        <v>1198.878968</v>
      </c>
      <c r="J11" s="110">
        <f t="shared" si="2"/>
        <v>5.6575179345851287</v>
      </c>
    </row>
    <row r="12" spans="1:10" ht="12" customHeight="1" x14ac:dyDescent="0.25">
      <c r="A12" s="4">
        <v>1974</v>
      </c>
      <c r="B12" s="4">
        <v>213.85400000000001</v>
      </c>
      <c r="C12" s="95">
        <v>1194</v>
      </c>
      <c r="D12" s="109">
        <v>6</v>
      </c>
      <c r="E12" s="95">
        <v>409.35125520000003</v>
      </c>
      <c r="F12" s="95">
        <f t="shared" si="0"/>
        <v>1609.3512552</v>
      </c>
      <c r="G12" s="95">
        <v>3.4</v>
      </c>
      <c r="H12" s="95">
        <v>378.36983040000001</v>
      </c>
      <c r="I12" s="95">
        <f t="shared" si="1"/>
        <v>1227.5814247999999</v>
      </c>
      <c r="J12" s="110">
        <f t="shared" si="2"/>
        <v>5.7402780626034575</v>
      </c>
    </row>
    <row r="13" spans="1:10" ht="12" customHeight="1" x14ac:dyDescent="0.25">
      <c r="A13" s="4">
        <v>1975</v>
      </c>
      <c r="B13" s="4">
        <v>215.97300000000001</v>
      </c>
      <c r="C13" s="95">
        <v>1348.5</v>
      </c>
      <c r="D13" s="109">
        <v>4.5</v>
      </c>
      <c r="E13" s="95">
        <v>378.36983040000001</v>
      </c>
      <c r="F13" s="95">
        <f t="shared" si="0"/>
        <v>1731.3698304</v>
      </c>
      <c r="G13" s="95">
        <v>3.4</v>
      </c>
      <c r="H13" s="95">
        <v>406.49362559999997</v>
      </c>
      <c r="I13" s="95">
        <f t="shared" si="1"/>
        <v>1321.4762048</v>
      </c>
      <c r="J13" s="110">
        <f t="shared" si="2"/>
        <v>6.118710231371514</v>
      </c>
    </row>
    <row r="14" spans="1:10" ht="12" customHeight="1" x14ac:dyDescent="0.25">
      <c r="A14" s="3">
        <v>1976</v>
      </c>
      <c r="B14" s="3">
        <v>218.035</v>
      </c>
      <c r="C14" s="53">
        <v>1267.5999999999999</v>
      </c>
      <c r="D14" s="53">
        <v>5.8</v>
      </c>
      <c r="E14" s="53">
        <v>406.49362559999997</v>
      </c>
      <c r="F14" s="53">
        <f t="shared" si="0"/>
        <v>1679.8936255999997</v>
      </c>
      <c r="G14" s="53">
        <v>4.3</v>
      </c>
      <c r="H14" s="53">
        <v>339.55218839999998</v>
      </c>
      <c r="I14" s="53">
        <f t="shared" si="1"/>
        <v>1336.0414371999998</v>
      </c>
      <c r="J14" s="55">
        <f t="shared" ref="J14:J58" si="3">IF(I14=0,0,IF(B14=0,0,I14/B14))</f>
        <v>6.1276466493911519</v>
      </c>
    </row>
    <row r="15" spans="1:10" ht="12" customHeight="1" x14ac:dyDescent="0.25">
      <c r="A15" s="3">
        <v>1977</v>
      </c>
      <c r="B15" s="3">
        <v>220.23899999999998</v>
      </c>
      <c r="C15" s="53">
        <v>1247.7</v>
      </c>
      <c r="D15" s="53">
        <v>6.8</v>
      </c>
      <c r="E15" s="53">
        <v>339.55218839999998</v>
      </c>
      <c r="F15" s="53">
        <f t="shared" si="0"/>
        <v>1594.0521884</v>
      </c>
      <c r="G15" s="53">
        <v>5.8</v>
      </c>
      <c r="H15" s="53">
        <v>316.25877600000001</v>
      </c>
      <c r="I15" s="53">
        <f t="shared" si="1"/>
        <v>1271.9934123999999</v>
      </c>
      <c r="J15" s="55">
        <f t="shared" si="3"/>
        <v>5.775513929867099</v>
      </c>
    </row>
    <row r="16" spans="1:10" ht="12" customHeight="1" x14ac:dyDescent="0.25">
      <c r="A16" s="3">
        <v>1978</v>
      </c>
      <c r="B16" s="3">
        <v>222.58500000000001</v>
      </c>
      <c r="C16" s="53">
        <v>1370.9</v>
      </c>
      <c r="D16" s="53">
        <v>9.6999999999999993</v>
      </c>
      <c r="E16" s="53">
        <v>316.25877600000001</v>
      </c>
      <c r="F16" s="53">
        <f t="shared" si="0"/>
        <v>1696.858776</v>
      </c>
      <c r="G16" s="53">
        <v>6.6</v>
      </c>
      <c r="H16" s="53">
        <v>343.86750000000001</v>
      </c>
      <c r="I16" s="53">
        <f t="shared" si="1"/>
        <v>1346.3912760000001</v>
      </c>
      <c r="J16" s="55">
        <f t="shared" si="3"/>
        <v>6.0488859357099534</v>
      </c>
    </row>
    <row r="17" spans="1:10" ht="12" customHeight="1" x14ac:dyDescent="0.25">
      <c r="A17" s="3">
        <v>1979</v>
      </c>
      <c r="B17" s="3">
        <v>225.05500000000001</v>
      </c>
      <c r="C17" s="53">
        <v>1337.94</v>
      </c>
      <c r="D17" s="53">
        <v>8</v>
      </c>
      <c r="E17" s="53">
        <v>343.86750000000001</v>
      </c>
      <c r="F17" s="53">
        <f t="shared" si="0"/>
        <v>1689.8075000000001</v>
      </c>
      <c r="G17" s="53">
        <v>6.3</v>
      </c>
      <c r="H17" s="53">
        <v>367.32009120000004</v>
      </c>
      <c r="I17" s="53">
        <f t="shared" si="1"/>
        <v>1316.1874088</v>
      </c>
      <c r="J17" s="55">
        <f t="shared" si="3"/>
        <v>5.8482922343427157</v>
      </c>
    </row>
    <row r="18" spans="1:10" ht="12" customHeight="1" x14ac:dyDescent="0.25">
      <c r="A18" s="3">
        <v>1980</v>
      </c>
      <c r="B18" s="3">
        <v>227.726</v>
      </c>
      <c r="C18" s="53">
        <v>1218.3399999999999</v>
      </c>
      <c r="D18" s="53">
        <v>7</v>
      </c>
      <c r="E18" s="53">
        <v>367.32009120000004</v>
      </c>
      <c r="F18" s="53">
        <f t="shared" si="0"/>
        <v>1592.6600911999999</v>
      </c>
      <c r="G18" s="53">
        <v>6.8</v>
      </c>
      <c r="H18" s="53">
        <v>356.80019160000001</v>
      </c>
      <c r="I18" s="53">
        <f t="shared" si="1"/>
        <v>1229.0598995999999</v>
      </c>
      <c r="J18" s="55">
        <f t="shared" si="3"/>
        <v>5.3970995828319994</v>
      </c>
    </row>
    <row r="19" spans="1:10" ht="12" customHeight="1" x14ac:dyDescent="0.25">
      <c r="A19" s="4">
        <v>1981</v>
      </c>
      <c r="B19" s="4">
        <v>229.96600000000001</v>
      </c>
      <c r="C19" s="95">
        <v>1150.76</v>
      </c>
      <c r="D19" s="109">
        <v>5.0093519999999998</v>
      </c>
      <c r="E19" s="95">
        <v>356.80019160000001</v>
      </c>
      <c r="F19" s="95">
        <f t="shared" si="0"/>
        <v>1512.5695436000001</v>
      </c>
      <c r="G19" s="95">
        <v>7.2</v>
      </c>
      <c r="H19" s="95">
        <v>276.53289599999999</v>
      </c>
      <c r="I19" s="95">
        <f t="shared" si="1"/>
        <v>1228.8366476000001</v>
      </c>
      <c r="J19" s="110">
        <f t="shared" si="3"/>
        <v>5.3435579503056978</v>
      </c>
    </row>
    <row r="20" spans="1:10" ht="12" customHeight="1" x14ac:dyDescent="0.25">
      <c r="A20" s="4">
        <v>1982</v>
      </c>
      <c r="B20" s="4">
        <v>232.18799999999999</v>
      </c>
      <c r="C20" s="95">
        <v>1179.3266666666666</v>
      </c>
      <c r="D20" s="109">
        <v>7.0776719999999997</v>
      </c>
      <c r="E20" s="95">
        <v>276.53289599999999</v>
      </c>
      <c r="F20" s="95">
        <f t="shared" si="0"/>
        <v>1462.9372346666664</v>
      </c>
      <c r="G20" s="95">
        <v>6.7</v>
      </c>
      <c r="H20" s="95">
        <v>270.43466280000001</v>
      </c>
      <c r="I20" s="95">
        <f t="shared" si="1"/>
        <v>1185.8025718666663</v>
      </c>
      <c r="J20" s="110">
        <f t="shared" si="3"/>
        <v>5.1070794867377574</v>
      </c>
    </row>
    <row r="21" spans="1:10" ht="12" customHeight="1" x14ac:dyDescent="0.25">
      <c r="A21" s="4">
        <v>1983</v>
      </c>
      <c r="B21" s="4">
        <v>234.30699999999999</v>
      </c>
      <c r="C21" s="95">
        <v>1207.8933333333332</v>
      </c>
      <c r="D21" s="109">
        <v>6.7086479999999993</v>
      </c>
      <c r="E21" s="109" t="s">
        <v>29</v>
      </c>
      <c r="F21" s="95">
        <f t="shared" si="0"/>
        <v>1214.6019813333332</v>
      </c>
      <c r="G21" s="95">
        <v>6.6</v>
      </c>
      <c r="H21" s="109" t="s">
        <v>29</v>
      </c>
      <c r="I21" s="95">
        <f t="shared" si="1"/>
        <v>1208.0019813333333</v>
      </c>
      <c r="J21" s="110">
        <f t="shared" si="3"/>
        <v>5.1556376093472815</v>
      </c>
    </row>
    <row r="22" spans="1:10" ht="12" customHeight="1" x14ac:dyDescent="0.25">
      <c r="A22" s="4">
        <v>1984</v>
      </c>
      <c r="B22" s="4">
        <v>236.34800000000001</v>
      </c>
      <c r="C22" s="95">
        <v>1236.48</v>
      </c>
      <c r="D22" s="109">
        <v>7.1974559999999999</v>
      </c>
      <c r="E22" s="109" t="s">
        <v>29</v>
      </c>
      <c r="F22" s="95">
        <f t="shared" si="0"/>
        <v>1243.6774560000001</v>
      </c>
      <c r="G22" s="95">
        <v>8.1999999999999993</v>
      </c>
      <c r="H22" s="109" t="s">
        <v>29</v>
      </c>
      <c r="I22" s="95">
        <f t="shared" si="1"/>
        <v>1235.4774560000001</v>
      </c>
      <c r="J22" s="110">
        <f t="shared" si="3"/>
        <v>5.2273658165078611</v>
      </c>
    </row>
    <row r="23" spans="1:10" ht="12" customHeight="1" x14ac:dyDescent="0.25">
      <c r="A23" s="4">
        <v>1985</v>
      </c>
      <c r="B23" s="4">
        <v>238.46600000000001</v>
      </c>
      <c r="C23" s="95">
        <v>1388.86</v>
      </c>
      <c r="D23" s="109">
        <v>9.8148479999999996</v>
      </c>
      <c r="E23" s="109" t="s">
        <v>29</v>
      </c>
      <c r="F23" s="95">
        <f t="shared" si="0"/>
        <v>1398.6748479999999</v>
      </c>
      <c r="G23" s="95">
        <v>9.4</v>
      </c>
      <c r="H23" s="109" t="s">
        <v>29</v>
      </c>
      <c r="I23" s="95">
        <f t="shared" si="1"/>
        <v>1389.2748479999998</v>
      </c>
      <c r="J23" s="110">
        <f t="shared" si="3"/>
        <v>5.825882297686042</v>
      </c>
    </row>
    <row r="24" spans="1:10" ht="12" customHeight="1" x14ac:dyDescent="0.25">
      <c r="A24" s="3">
        <v>1986</v>
      </c>
      <c r="B24" s="3">
        <v>240.65100000000001</v>
      </c>
      <c r="C24" s="53">
        <v>1279.0999999999999</v>
      </c>
      <c r="D24" s="53">
        <v>11.027567999999999</v>
      </c>
      <c r="E24" s="53">
        <v>787.04783999999995</v>
      </c>
      <c r="F24" s="53">
        <f t="shared" si="0"/>
        <v>2077.1754080000001</v>
      </c>
      <c r="G24" s="53">
        <v>17.5</v>
      </c>
      <c r="H24" s="53">
        <v>777.98592000000008</v>
      </c>
      <c r="I24" s="53">
        <f t="shared" si="1"/>
        <v>1281.689488</v>
      </c>
      <c r="J24" s="55">
        <f t="shared" si="3"/>
        <v>5.3259262916006991</v>
      </c>
    </row>
    <row r="25" spans="1:10" ht="12" customHeight="1" x14ac:dyDescent="0.25">
      <c r="A25" s="3">
        <v>1987</v>
      </c>
      <c r="B25" s="3">
        <v>242.804</v>
      </c>
      <c r="C25" s="53">
        <v>1270.9000000000001</v>
      </c>
      <c r="D25" s="53">
        <v>9.6444719999999986</v>
      </c>
      <c r="E25" s="53">
        <v>777.98592000000008</v>
      </c>
      <c r="F25" s="53">
        <f t="shared" si="0"/>
        <v>2058.5303920000001</v>
      </c>
      <c r="G25" s="53">
        <v>25.8</v>
      </c>
      <c r="H25" s="53">
        <v>688.75055999999995</v>
      </c>
      <c r="I25" s="53">
        <f t="shared" si="1"/>
        <v>1343.9798320000002</v>
      </c>
      <c r="J25" s="55">
        <f t="shared" si="3"/>
        <v>5.5352458443847725</v>
      </c>
    </row>
    <row r="26" spans="1:10" ht="12" customHeight="1" x14ac:dyDescent="0.25">
      <c r="A26" s="3">
        <v>1988</v>
      </c>
      <c r="B26" s="3">
        <v>245.02099999999999</v>
      </c>
      <c r="C26" s="53">
        <v>1303.1600000000001</v>
      </c>
      <c r="D26" s="53">
        <v>10.3</v>
      </c>
      <c r="E26" s="53">
        <v>688.75055999999995</v>
      </c>
      <c r="F26" s="53">
        <f t="shared" si="0"/>
        <v>2002.21056</v>
      </c>
      <c r="G26" s="53">
        <v>22.7</v>
      </c>
      <c r="H26" s="53">
        <v>686.13167999999996</v>
      </c>
      <c r="I26" s="53">
        <f t="shared" si="1"/>
        <v>1293.37888</v>
      </c>
      <c r="J26" s="55">
        <f t="shared" si="3"/>
        <v>5.2786450141008325</v>
      </c>
    </row>
    <row r="27" spans="1:10" ht="12" customHeight="1" x14ac:dyDescent="0.25">
      <c r="A27" s="3">
        <v>1989</v>
      </c>
      <c r="B27" s="3">
        <v>247.34200000000001</v>
      </c>
      <c r="C27" s="53">
        <v>1285.3800000000001</v>
      </c>
      <c r="D27" s="53">
        <v>11.2</v>
      </c>
      <c r="E27" s="53">
        <v>686.13167999999996</v>
      </c>
      <c r="F27" s="53">
        <f t="shared" si="0"/>
        <v>1982.7116800000001</v>
      </c>
      <c r="G27" s="53">
        <v>16.100000000000001</v>
      </c>
      <c r="H27" s="53">
        <v>682.81344000000001</v>
      </c>
      <c r="I27" s="53">
        <f t="shared" si="1"/>
        <v>1283.7982400000001</v>
      </c>
      <c r="J27" s="55">
        <f t="shared" si="3"/>
        <v>5.1903770487826568</v>
      </c>
    </row>
    <row r="28" spans="1:10" ht="12" customHeight="1" x14ac:dyDescent="0.25">
      <c r="A28" s="3">
        <v>1990</v>
      </c>
      <c r="B28" s="3">
        <v>250.13200000000001</v>
      </c>
      <c r="C28" s="53">
        <v>1306.96</v>
      </c>
      <c r="D28" s="53">
        <v>11.395104</v>
      </c>
      <c r="E28" s="53">
        <v>682.81344000000001</v>
      </c>
      <c r="F28" s="53">
        <f t="shared" si="0"/>
        <v>2001.1685440000001</v>
      </c>
      <c r="G28" s="53">
        <v>19.639150007999998</v>
      </c>
      <c r="H28" s="53">
        <v>732.36383999999998</v>
      </c>
      <c r="I28" s="53">
        <f t="shared" si="1"/>
        <v>1249.1655539920002</v>
      </c>
      <c r="J28" s="55">
        <f t="shared" si="3"/>
        <v>4.9940253705723388</v>
      </c>
    </row>
    <row r="29" spans="1:10" ht="12" customHeight="1" x14ac:dyDescent="0.25">
      <c r="A29" s="4">
        <v>1991</v>
      </c>
      <c r="B29" s="4">
        <v>253.49299999999999</v>
      </c>
      <c r="C29" s="95">
        <v>1246.06</v>
      </c>
      <c r="D29" s="109">
        <v>10.555128000000002</v>
      </c>
      <c r="E29" s="95">
        <v>732.36383999999998</v>
      </c>
      <c r="F29" s="95">
        <f t="shared" si="0"/>
        <v>1988.9789679999999</v>
      </c>
      <c r="G29" s="95">
        <v>20.435350536000001</v>
      </c>
      <c r="H29" s="95">
        <v>686.90544</v>
      </c>
      <c r="I29" s="95">
        <f t="shared" si="1"/>
        <v>1281.6381774639999</v>
      </c>
      <c r="J29" s="110">
        <f t="shared" si="3"/>
        <v>5.0559115141798783</v>
      </c>
    </row>
    <row r="30" spans="1:10" ht="12" customHeight="1" x14ac:dyDescent="0.25">
      <c r="A30" s="4">
        <v>1992</v>
      </c>
      <c r="B30" s="4">
        <v>256.89400000000001</v>
      </c>
      <c r="C30" s="95">
        <v>1116.1400000000001</v>
      </c>
      <c r="D30" s="109">
        <v>12.108150624</v>
      </c>
      <c r="E30" s="95">
        <v>686.90544</v>
      </c>
      <c r="F30" s="95">
        <f t="shared" si="0"/>
        <v>1815.1535906240001</v>
      </c>
      <c r="G30" s="95">
        <v>20.470734432</v>
      </c>
      <c r="H30" s="95">
        <v>627.01343999999995</v>
      </c>
      <c r="I30" s="95">
        <f t="shared" si="1"/>
        <v>1167.6694161920002</v>
      </c>
      <c r="J30" s="110">
        <f t="shared" si="3"/>
        <v>4.5453354932073156</v>
      </c>
    </row>
    <row r="31" spans="1:10" ht="12" customHeight="1" x14ac:dyDescent="0.25">
      <c r="A31" s="4">
        <v>1993</v>
      </c>
      <c r="B31" s="4">
        <v>260.255</v>
      </c>
      <c r="C31" s="95">
        <v>1173.96</v>
      </c>
      <c r="D31" s="109">
        <v>16.650414959999999</v>
      </c>
      <c r="E31" s="95">
        <v>627.01343999999995</v>
      </c>
      <c r="F31" s="95">
        <f t="shared" si="0"/>
        <v>1817.62385496</v>
      </c>
      <c r="G31" s="95">
        <v>19.449160680000002</v>
      </c>
      <c r="H31" s="95">
        <v>671.92128000000002</v>
      </c>
      <c r="I31" s="95">
        <f t="shared" si="1"/>
        <v>1126.25341428</v>
      </c>
      <c r="J31" s="110">
        <f t="shared" si="3"/>
        <v>4.3274996226009108</v>
      </c>
    </row>
    <row r="32" spans="1:10" ht="12" customHeight="1" x14ac:dyDescent="0.25">
      <c r="A32" s="4">
        <v>1994</v>
      </c>
      <c r="B32" s="4">
        <v>263.43599999999998</v>
      </c>
      <c r="C32" s="95">
        <v>1267.0360000000001</v>
      </c>
      <c r="D32" s="109">
        <v>24.731983271999997</v>
      </c>
      <c r="E32" s="95">
        <v>671.92128000000002</v>
      </c>
      <c r="F32" s="95">
        <f t="shared" si="0"/>
        <v>1963.6892632720001</v>
      </c>
      <c r="G32" s="95">
        <v>22.891901639999997</v>
      </c>
      <c r="H32" s="95">
        <v>681.72719999999993</v>
      </c>
      <c r="I32" s="95">
        <f t="shared" si="1"/>
        <v>1259.0701616320002</v>
      </c>
      <c r="J32" s="110">
        <f t="shared" si="3"/>
        <v>4.7794157276606093</v>
      </c>
    </row>
    <row r="33" spans="1:10" ht="12" customHeight="1" x14ac:dyDescent="0.25">
      <c r="A33" s="4">
        <v>1995</v>
      </c>
      <c r="B33" s="4">
        <v>266.55700000000002</v>
      </c>
      <c r="C33" s="95">
        <v>1222.3599999999999</v>
      </c>
      <c r="D33" s="109">
        <v>25.293217439999999</v>
      </c>
      <c r="E33" s="95">
        <v>681.72719999999993</v>
      </c>
      <c r="F33" s="95">
        <f t="shared" si="0"/>
        <v>1929.3804174399997</v>
      </c>
      <c r="G33" s="95">
        <v>29.90592444</v>
      </c>
      <c r="H33" s="95">
        <v>554.42880000000002</v>
      </c>
      <c r="I33" s="95">
        <f t="shared" si="1"/>
        <v>1345.0456929999996</v>
      </c>
      <c r="J33" s="110">
        <f t="shared" si="3"/>
        <v>5.0459965148167161</v>
      </c>
    </row>
    <row r="34" spans="1:10" ht="12" customHeight="1" x14ac:dyDescent="0.25">
      <c r="A34" s="3">
        <v>1996</v>
      </c>
      <c r="B34" s="45">
        <v>269.66699999999997</v>
      </c>
      <c r="C34" s="53">
        <v>1127.3779999999999</v>
      </c>
      <c r="D34" s="53">
        <v>35.197344696000002</v>
      </c>
      <c r="E34" s="53">
        <v>554.42880000000002</v>
      </c>
      <c r="F34" s="53">
        <f t="shared" si="0"/>
        <v>1717.0041446959999</v>
      </c>
      <c r="G34" s="53">
        <v>33.012044832000001</v>
      </c>
      <c r="H34" s="53">
        <v>584.73936000000003</v>
      </c>
      <c r="I34" s="53">
        <f t="shared" si="1"/>
        <v>1099.252739864</v>
      </c>
      <c r="J34" s="55">
        <f t="shared" si="3"/>
        <v>4.0763339224450901</v>
      </c>
    </row>
    <row r="35" spans="1:10" ht="12" customHeight="1" x14ac:dyDescent="0.25">
      <c r="A35" s="3">
        <v>1997</v>
      </c>
      <c r="B35" s="45">
        <v>272.91199999999998</v>
      </c>
      <c r="C35" s="53">
        <v>1240.2</v>
      </c>
      <c r="D35" s="53">
        <v>60.528850608000006</v>
      </c>
      <c r="E35" s="53">
        <v>584.73936000000003</v>
      </c>
      <c r="F35" s="53">
        <f t="shared" si="0"/>
        <v>1885.4682106080002</v>
      </c>
      <c r="G35" s="53">
        <v>36.665607864000002</v>
      </c>
      <c r="H35" s="53">
        <v>419.89871999999997</v>
      </c>
      <c r="I35" s="53">
        <f t="shared" si="1"/>
        <v>1428.9038827440002</v>
      </c>
      <c r="J35" s="55">
        <f t="shared" si="3"/>
        <v>5.2357678766195708</v>
      </c>
    </row>
    <row r="36" spans="1:10" ht="12" customHeight="1" x14ac:dyDescent="0.25">
      <c r="A36" s="3">
        <v>1998</v>
      </c>
      <c r="B36" s="45">
        <v>276.11500000000001</v>
      </c>
      <c r="C36" s="53">
        <v>1187.44</v>
      </c>
      <c r="D36" s="53">
        <v>66.167179464</v>
      </c>
      <c r="E36" s="53">
        <v>419.89871999999997</v>
      </c>
      <c r="F36" s="53">
        <f t="shared" si="0"/>
        <v>1673.5058994639999</v>
      </c>
      <c r="G36" s="53">
        <v>30.597159215999998</v>
      </c>
      <c r="H36" s="53">
        <v>534.95385599999997</v>
      </c>
      <c r="I36" s="53">
        <f t="shared" si="1"/>
        <v>1107.9548842479999</v>
      </c>
      <c r="J36" s="55">
        <f t="shared" si="3"/>
        <v>4.0126573501910432</v>
      </c>
    </row>
    <row r="37" spans="1:10" ht="12" customHeight="1" x14ac:dyDescent="0.25">
      <c r="A37" s="3">
        <v>1999</v>
      </c>
      <c r="B37" s="45">
        <v>279.29500000000002</v>
      </c>
      <c r="C37" s="53">
        <v>1256.72</v>
      </c>
      <c r="D37" s="53">
        <v>85.268042496000007</v>
      </c>
      <c r="E37" s="53">
        <v>534.95385599999997</v>
      </c>
      <c r="F37" s="53">
        <f t="shared" si="0"/>
        <v>1876.9418984959998</v>
      </c>
      <c r="G37" s="53">
        <v>30.063904655999998</v>
      </c>
      <c r="H37" s="53">
        <v>673.23815999999999</v>
      </c>
      <c r="I37" s="53">
        <f t="shared" si="1"/>
        <v>1173.6398338399999</v>
      </c>
      <c r="J37" s="55">
        <f t="shared" si="3"/>
        <v>4.2021512516872832</v>
      </c>
    </row>
    <row r="38" spans="1:10" ht="12" customHeight="1" x14ac:dyDescent="0.25">
      <c r="A38" s="3">
        <v>2000</v>
      </c>
      <c r="B38" s="45">
        <v>282.38499999999999</v>
      </c>
      <c r="C38" s="53">
        <v>1226.32</v>
      </c>
      <c r="D38" s="53">
        <v>82.685367024000001</v>
      </c>
      <c r="E38" s="53">
        <v>673.23815999999999</v>
      </c>
      <c r="F38" s="53">
        <f t="shared" si="0"/>
        <v>1982.2435270239998</v>
      </c>
      <c r="G38" s="53">
        <v>24.149553288</v>
      </c>
      <c r="H38" s="53">
        <v>576.66547200000002</v>
      </c>
      <c r="I38" s="53">
        <f t="shared" si="1"/>
        <v>1381.4285017359998</v>
      </c>
      <c r="J38" s="55">
        <f t="shared" si="3"/>
        <v>4.8920038307133868</v>
      </c>
    </row>
    <row r="39" spans="1:10" ht="12" customHeight="1" x14ac:dyDescent="0.25">
      <c r="A39" s="4">
        <v>2001</v>
      </c>
      <c r="B39" s="79">
        <v>285.30901899999998</v>
      </c>
      <c r="C39" s="95">
        <v>1163.08</v>
      </c>
      <c r="D39" s="109">
        <v>65.253287807999996</v>
      </c>
      <c r="E39" s="95">
        <v>576.66547200000002</v>
      </c>
      <c r="F39" s="95">
        <f t="shared" si="0"/>
        <v>1804.9987598080002</v>
      </c>
      <c r="G39" s="95">
        <v>17.958515016</v>
      </c>
      <c r="H39" s="95">
        <v>721.826864</v>
      </c>
      <c r="I39" s="95">
        <f t="shared" si="1"/>
        <v>1065.2133807920002</v>
      </c>
      <c r="J39" s="110">
        <f t="shared" si="3"/>
        <v>3.7335426146903554</v>
      </c>
    </row>
    <row r="40" spans="1:10" ht="12" customHeight="1" x14ac:dyDescent="0.25">
      <c r="A40" s="4">
        <v>2002</v>
      </c>
      <c r="B40" s="79">
        <v>288.10481800000002</v>
      </c>
      <c r="C40" s="95">
        <v>1238.6200000000001</v>
      </c>
      <c r="D40" s="109">
        <v>57.486898728</v>
      </c>
      <c r="E40" s="95">
        <v>721.826864</v>
      </c>
      <c r="F40" s="95">
        <f t="shared" si="0"/>
        <v>2017.9337627280001</v>
      </c>
      <c r="G40" s="95">
        <v>13.728317759999999</v>
      </c>
      <c r="H40" s="95">
        <v>447.26303999999999</v>
      </c>
      <c r="I40" s="95">
        <f t="shared" si="1"/>
        <v>1556.9424049680001</v>
      </c>
      <c r="J40" s="110">
        <f t="shared" si="3"/>
        <v>5.4040831936659943</v>
      </c>
    </row>
    <row r="41" spans="1:10" ht="12" customHeight="1" x14ac:dyDescent="0.25">
      <c r="A41" s="4">
        <v>2003</v>
      </c>
      <c r="B41" s="79">
        <v>290.81963400000001</v>
      </c>
      <c r="C41" s="95">
        <v>1296.8600000000001</v>
      </c>
      <c r="D41" s="109">
        <v>87.897541607999983</v>
      </c>
      <c r="E41" s="95">
        <v>447.26303999999999</v>
      </c>
      <c r="F41" s="95">
        <f t="shared" si="0"/>
        <v>1832.0205816080002</v>
      </c>
      <c r="G41" s="95">
        <v>13.334941151999999</v>
      </c>
      <c r="H41" s="95">
        <v>526.116624</v>
      </c>
      <c r="I41" s="95">
        <f t="shared" si="1"/>
        <v>1292.5690164560001</v>
      </c>
      <c r="J41" s="110">
        <f t="shared" si="3"/>
        <v>4.444572736296065</v>
      </c>
    </row>
    <row r="42" spans="1:10" ht="12" customHeight="1" x14ac:dyDescent="0.25">
      <c r="A42" s="4">
        <v>2004</v>
      </c>
      <c r="B42" s="79">
        <v>293.46318500000001</v>
      </c>
      <c r="C42" s="95">
        <v>1187.76</v>
      </c>
      <c r="D42" s="109">
        <v>93.962941344000001</v>
      </c>
      <c r="E42" s="95">
        <v>526.116624</v>
      </c>
      <c r="F42" s="95">
        <f t="shared" si="0"/>
        <v>1807.839565344</v>
      </c>
      <c r="G42" s="95">
        <v>16.676659559999997</v>
      </c>
      <c r="H42" s="95">
        <v>358.07827200000003</v>
      </c>
      <c r="I42" s="95">
        <f t="shared" si="1"/>
        <v>1433.0846337839998</v>
      </c>
      <c r="J42" s="110">
        <f t="shared" si="3"/>
        <v>4.8833540526863697</v>
      </c>
    </row>
    <row r="43" spans="1:10" ht="12" customHeight="1" x14ac:dyDescent="0.25">
      <c r="A43" s="4">
        <v>2005</v>
      </c>
      <c r="B43" s="79">
        <v>296.186216</v>
      </c>
      <c r="C43" s="95">
        <v>1080.1600000000001</v>
      </c>
      <c r="D43" s="109">
        <v>92.475418247999997</v>
      </c>
      <c r="E43" s="95">
        <v>358.07827200000003</v>
      </c>
      <c r="F43" s="95">
        <f t="shared" si="0"/>
        <v>1530.7136902480001</v>
      </c>
      <c r="G43" s="95">
        <v>20.211690743999998</v>
      </c>
      <c r="H43" s="95">
        <v>372.66662400000001</v>
      </c>
      <c r="I43" s="95">
        <f t="shared" si="1"/>
        <v>1137.8353755040002</v>
      </c>
      <c r="J43" s="110">
        <f t="shared" si="3"/>
        <v>3.8416216354376203</v>
      </c>
    </row>
    <row r="44" spans="1:10" ht="12" customHeight="1" x14ac:dyDescent="0.25">
      <c r="A44" s="3">
        <v>2006</v>
      </c>
      <c r="B44" s="81">
        <v>298.99582500000002</v>
      </c>
      <c r="C44" s="53">
        <v>1010.38</v>
      </c>
      <c r="D44" s="53">
        <v>95.915679456000007</v>
      </c>
      <c r="E44" s="53">
        <v>372.66662400000001</v>
      </c>
      <c r="F44" s="53">
        <f t="shared" si="0"/>
        <v>1478.962303456</v>
      </c>
      <c r="G44" s="53">
        <v>23.847706536000004</v>
      </c>
      <c r="H44" s="53">
        <v>561.12732799999992</v>
      </c>
      <c r="I44" s="53">
        <f t="shared" si="1"/>
        <v>893.98726892000002</v>
      </c>
      <c r="J44" s="55">
        <f t="shared" si="3"/>
        <v>2.989965725842493</v>
      </c>
    </row>
    <row r="45" spans="1:10" ht="12" customHeight="1" x14ac:dyDescent="0.25">
      <c r="A45" s="3">
        <v>2007</v>
      </c>
      <c r="B45" s="82">
        <v>302.003917</v>
      </c>
      <c r="C45" s="53">
        <v>1082.46</v>
      </c>
      <c r="D45" s="53">
        <v>82.376172527999998</v>
      </c>
      <c r="E45" s="53">
        <v>561.12732799999992</v>
      </c>
      <c r="F45" s="53">
        <f t="shared" si="0"/>
        <v>1725.9635005280002</v>
      </c>
      <c r="G45" s="53">
        <v>37.892512253759996</v>
      </c>
      <c r="H45" s="53">
        <v>560.57721600000002</v>
      </c>
      <c r="I45" s="53">
        <f t="shared" si="1"/>
        <v>1127.4937722742402</v>
      </c>
      <c r="J45" s="55">
        <f t="shared" si="3"/>
        <v>3.7333746643896681</v>
      </c>
    </row>
    <row r="46" spans="1:10" ht="12" customHeight="1" x14ac:dyDescent="0.25">
      <c r="A46" s="3">
        <v>2008</v>
      </c>
      <c r="B46" s="82">
        <v>304.79776099999998</v>
      </c>
      <c r="C46" s="53">
        <v>1134.2</v>
      </c>
      <c r="D46" s="53">
        <v>79.776825834916323</v>
      </c>
      <c r="E46" s="53">
        <v>560.57721600000002</v>
      </c>
      <c r="F46" s="53">
        <f t="shared" si="0"/>
        <v>1774.5540418349165</v>
      </c>
      <c r="G46" s="53">
        <v>27.761681900335681</v>
      </c>
      <c r="H46" s="53">
        <v>666.57787199999996</v>
      </c>
      <c r="I46" s="53">
        <f t="shared" si="1"/>
        <v>1080.2144879345808</v>
      </c>
      <c r="J46" s="55">
        <f t="shared" si="3"/>
        <v>3.544036820974485</v>
      </c>
    </row>
    <row r="47" spans="1:10" ht="12" customHeight="1" x14ac:dyDescent="0.25">
      <c r="A47" s="3">
        <v>2009</v>
      </c>
      <c r="B47" s="82">
        <v>307.43940600000002</v>
      </c>
      <c r="C47" s="53">
        <v>1097.28</v>
      </c>
      <c r="D47" s="53">
        <v>112.81323034715714</v>
      </c>
      <c r="E47" s="53">
        <v>666.57787199999996</v>
      </c>
      <c r="F47" s="53">
        <f t="shared" si="0"/>
        <v>1876.6711023471571</v>
      </c>
      <c r="G47" s="53">
        <v>38.790314244311517</v>
      </c>
      <c r="H47" s="53">
        <v>282.01319999999998</v>
      </c>
      <c r="I47" s="53">
        <f t="shared" si="1"/>
        <v>1555.8675881028457</v>
      </c>
      <c r="J47" s="55">
        <f t="shared" si="3"/>
        <v>5.060729229039838</v>
      </c>
    </row>
    <row r="48" spans="1:10" ht="12" customHeight="1" x14ac:dyDescent="0.25">
      <c r="A48" s="3">
        <v>2010</v>
      </c>
      <c r="B48" s="82">
        <v>309.74127900000002</v>
      </c>
      <c r="C48" s="53">
        <v>1102.74</v>
      </c>
      <c r="D48" s="53">
        <v>89.673620645014552</v>
      </c>
      <c r="E48" s="53">
        <v>282.01319999999998</v>
      </c>
      <c r="F48" s="53">
        <f t="shared" si="0"/>
        <v>1474.4268206450147</v>
      </c>
      <c r="G48" s="53">
        <v>42.075265011848636</v>
      </c>
      <c r="H48" s="53">
        <v>272.982528</v>
      </c>
      <c r="I48" s="53">
        <f t="shared" si="1"/>
        <v>1159.3690276331661</v>
      </c>
      <c r="J48" s="55">
        <f t="shared" si="3"/>
        <v>3.7430239565620376</v>
      </c>
    </row>
    <row r="49" spans="1:10" ht="12" customHeight="1" x14ac:dyDescent="0.25">
      <c r="A49" s="4">
        <v>2011</v>
      </c>
      <c r="B49" s="79">
        <v>311.97391399999998</v>
      </c>
      <c r="C49" s="95">
        <v>964.06</v>
      </c>
      <c r="D49" s="109">
        <v>93.294444440614555</v>
      </c>
      <c r="E49" s="95">
        <v>272.982528</v>
      </c>
      <c r="F49" s="95">
        <f t="shared" si="0"/>
        <v>1330.3369724406145</v>
      </c>
      <c r="G49" s="95">
        <v>61.843767202847516</v>
      </c>
      <c r="H49" s="95">
        <v>386.15832</v>
      </c>
      <c r="I49" s="95">
        <f t="shared" si="1"/>
        <v>882.33488523776703</v>
      </c>
      <c r="J49" s="110">
        <f t="shared" si="3"/>
        <v>2.828232892695532</v>
      </c>
    </row>
    <row r="50" spans="1:10" ht="12" customHeight="1" x14ac:dyDescent="0.25">
      <c r="A50" s="4">
        <v>2012</v>
      </c>
      <c r="B50" s="79">
        <v>314.16755799999999</v>
      </c>
      <c r="C50" s="95">
        <v>960.12</v>
      </c>
      <c r="D50" s="109">
        <v>95.01388549839119</v>
      </c>
      <c r="E50" s="95">
        <v>386.15832</v>
      </c>
      <c r="F50" s="95">
        <f t="shared" si="0"/>
        <v>1441.2922054983912</v>
      </c>
      <c r="G50" s="95">
        <v>97.338874275910058</v>
      </c>
      <c r="H50" s="95">
        <v>409.20446399999997</v>
      </c>
      <c r="I50" s="95">
        <f t="shared" si="1"/>
        <v>934.74886722248118</v>
      </c>
      <c r="J50" s="110">
        <f t="shared" si="3"/>
        <v>2.9753195179448837</v>
      </c>
    </row>
    <row r="51" spans="1:10" ht="12" customHeight="1" x14ac:dyDescent="0.25">
      <c r="A51" s="4">
        <v>2013</v>
      </c>
      <c r="B51" s="79">
        <v>316.29476599999998</v>
      </c>
      <c r="C51" s="95">
        <v>946.28</v>
      </c>
      <c r="D51" s="109">
        <v>77.834351872754397</v>
      </c>
      <c r="E51" s="95">
        <v>409.20446399999997</v>
      </c>
      <c r="F51" s="95">
        <f t="shared" si="0"/>
        <v>1433.3188158727544</v>
      </c>
      <c r="G51" s="95">
        <v>98.796679444916634</v>
      </c>
      <c r="H51" s="95">
        <v>316.67615999999998</v>
      </c>
      <c r="I51" s="95">
        <f t="shared" ref="I51:I58" si="4">F51-SUM(G51,H51)</f>
        <v>1017.8459764278377</v>
      </c>
      <c r="J51" s="110">
        <f t="shared" si="3"/>
        <v>3.2180297805744842</v>
      </c>
    </row>
    <row r="52" spans="1:10" ht="12" customHeight="1" x14ac:dyDescent="0.25">
      <c r="A52" s="5">
        <v>2014</v>
      </c>
      <c r="B52" s="80">
        <v>318.576955</v>
      </c>
      <c r="C52" s="95">
        <v>1073.82</v>
      </c>
      <c r="D52" s="109">
        <v>73.105296838210549</v>
      </c>
      <c r="E52" s="95">
        <v>316.67615999999998</v>
      </c>
      <c r="F52" s="95">
        <f>SUM(C52,D52,E52)</f>
        <v>1463.6014568382104</v>
      </c>
      <c r="G52" s="95">
        <v>99.162227645849271</v>
      </c>
      <c r="H52" s="95">
        <v>130.66872000000001</v>
      </c>
      <c r="I52" s="95">
        <f t="shared" si="4"/>
        <v>1233.7705091923613</v>
      </c>
      <c r="J52" s="110">
        <f t="shared" si="3"/>
        <v>3.8727550434159976</v>
      </c>
    </row>
    <row r="53" spans="1:10" ht="12" customHeight="1" x14ac:dyDescent="0.25">
      <c r="A53" s="5">
        <v>2015</v>
      </c>
      <c r="B53" s="80">
        <v>320.87070299999999</v>
      </c>
      <c r="C53" s="95">
        <v>1066.92</v>
      </c>
      <c r="D53" s="109">
        <v>89.427998392809101</v>
      </c>
      <c r="E53" s="95">
        <v>130.66872000000001</v>
      </c>
      <c r="F53" s="95">
        <f t="shared" si="0"/>
        <v>1287.0167183928093</v>
      </c>
      <c r="G53" s="95">
        <v>107.79487026116686</v>
      </c>
      <c r="H53" s="95">
        <v>83.670239999999993</v>
      </c>
      <c r="I53" s="95">
        <f t="shared" si="4"/>
        <v>1095.5516081316423</v>
      </c>
      <c r="J53" s="110">
        <f t="shared" si="3"/>
        <v>3.4143086230332544</v>
      </c>
    </row>
    <row r="54" spans="1:10" ht="12" customHeight="1" x14ac:dyDescent="0.25">
      <c r="A54" s="6">
        <v>2016</v>
      </c>
      <c r="B54" s="81">
        <v>323.16101099999997</v>
      </c>
      <c r="C54" s="53">
        <v>1003.7660000000001</v>
      </c>
      <c r="D54" s="53">
        <v>88.414600752683029</v>
      </c>
      <c r="E54" s="53">
        <v>83.670239999999993</v>
      </c>
      <c r="F54" s="53">
        <f t="shared" si="0"/>
        <v>1175.8508407526831</v>
      </c>
      <c r="G54" s="53">
        <v>101.57239558555582</v>
      </c>
      <c r="H54" s="53">
        <v>107.33265511422414</v>
      </c>
      <c r="I54" s="53">
        <f t="shared" si="4"/>
        <v>966.94579005290313</v>
      </c>
      <c r="J54" s="55">
        <f t="shared" si="3"/>
        <v>2.9921486724551163</v>
      </c>
    </row>
    <row r="55" spans="1:10" ht="12" customHeight="1" x14ac:dyDescent="0.25">
      <c r="A55" s="9">
        <v>2017</v>
      </c>
      <c r="B55" s="81">
        <v>325.20603</v>
      </c>
      <c r="C55" s="53">
        <v>1385.82</v>
      </c>
      <c r="D55" s="53">
        <v>93.385597346975999</v>
      </c>
      <c r="E55" s="53">
        <v>107.33265511422414</v>
      </c>
      <c r="F55" s="53">
        <f t="shared" si="0"/>
        <v>1586.5382524612</v>
      </c>
      <c r="G55" s="53">
        <v>109.01995360079999</v>
      </c>
      <c r="H55" s="53">
        <v>287.41751361226551</v>
      </c>
      <c r="I55" s="53">
        <f t="shared" si="4"/>
        <v>1190.1007852481346</v>
      </c>
      <c r="J55" s="55">
        <f t="shared" si="3"/>
        <v>3.6595286540293688</v>
      </c>
    </row>
    <row r="56" spans="1:10" ht="12" customHeight="1" x14ac:dyDescent="0.25">
      <c r="A56" s="6">
        <v>2018</v>
      </c>
      <c r="B56" s="81">
        <v>326.92397599999998</v>
      </c>
      <c r="C56" s="53">
        <v>982.53600000000006</v>
      </c>
      <c r="D56" s="53">
        <v>93.151979930399989</v>
      </c>
      <c r="E56" s="53">
        <v>287.41751361226551</v>
      </c>
      <c r="F56" s="53">
        <f t="shared" si="0"/>
        <v>1363.1054935426657</v>
      </c>
      <c r="G56" s="53">
        <v>106.8348705384</v>
      </c>
      <c r="H56" s="53">
        <v>166.08785144013837</v>
      </c>
      <c r="I56" s="53">
        <f t="shared" si="4"/>
        <v>1090.1827715641275</v>
      </c>
      <c r="J56" s="55">
        <f t="shared" si="3"/>
        <v>3.334667542291629</v>
      </c>
    </row>
    <row r="57" spans="1:10" ht="12" customHeight="1" x14ac:dyDescent="0.25">
      <c r="A57" s="71">
        <v>2019</v>
      </c>
      <c r="B57" s="58">
        <v>328.475998</v>
      </c>
      <c r="C57" s="53">
        <v>1014.5840000000001</v>
      </c>
      <c r="D57" s="53">
        <v>97.658231764799993</v>
      </c>
      <c r="E57" s="53">
        <v>166.08785144013837</v>
      </c>
      <c r="F57" s="53">
        <f t="shared" si="0"/>
        <v>1278.3300832049383</v>
      </c>
      <c r="G57" s="53">
        <v>119.38879731840001</v>
      </c>
      <c r="H57" s="53">
        <v>160.29677854428019</v>
      </c>
      <c r="I57" s="53">
        <f t="shared" si="4"/>
        <v>998.64450734225807</v>
      </c>
      <c r="J57" s="55">
        <f t="shared" si="3"/>
        <v>3.0402358571790016</v>
      </c>
    </row>
    <row r="58" spans="1:10" ht="12" customHeight="1" thickBot="1" x14ac:dyDescent="0.3">
      <c r="A58" s="72">
        <v>2020</v>
      </c>
      <c r="B58" s="60">
        <v>330.11398000000003</v>
      </c>
      <c r="C58" s="138">
        <v>937.26800000000003</v>
      </c>
      <c r="D58" s="138">
        <v>142.54256389439999</v>
      </c>
      <c r="E58" s="138">
        <v>0</v>
      </c>
      <c r="F58" s="138">
        <f t="shared" si="0"/>
        <v>1079.8105638944</v>
      </c>
      <c r="G58" s="138">
        <v>79.671112552799997</v>
      </c>
      <c r="H58" s="138">
        <v>0</v>
      </c>
      <c r="I58" s="138">
        <f t="shared" si="4"/>
        <v>1000.1394513416001</v>
      </c>
      <c r="J58" s="165">
        <f t="shared" si="3"/>
        <v>3.0296791772999132</v>
      </c>
    </row>
    <row r="59" spans="1:10" ht="12" customHeight="1" thickTop="1" x14ac:dyDescent="0.25">
      <c r="A59" s="372" t="s">
        <v>61</v>
      </c>
      <c r="B59" s="372"/>
      <c r="C59" s="372"/>
      <c r="D59" s="372"/>
      <c r="E59" s="372"/>
      <c r="F59" s="372"/>
      <c r="G59" s="372"/>
      <c r="H59" s="372"/>
      <c r="I59" s="372"/>
      <c r="J59" s="372"/>
    </row>
    <row r="60" spans="1:10" ht="12" customHeight="1" x14ac:dyDescent="0.25">
      <c r="A60" s="337"/>
      <c r="B60" s="337"/>
      <c r="C60" s="337"/>
      <c r="D60" s="337"/>
      <c r="E60" s="337"/>
      <c r="F60" s="337"/>
      <c r="G60" s="337"/>
      <c r="H60" s="337"/>
      <c r="I60" s="337"/>
      <c r="J60" s="337"/>
    </row>
    <row r="61" spans="1:10" ht="12" customHeight="1" x14ac:dyDescent="0.25">
      <c r="A61" s="344" t="s">
        <v>132</v>
      </c>
      <c r="B61" s="344"/>
      <c r="C61" s="344"/>
      <c r="D61" s="344"/>
      <c r="E61" s="344"/>
      <c r="F61" s="344"/>
      <c r="G61" s="344"/>
      <c r="H61" s="344"/>
      <c r="I61" s="344"/>
      <c r="J61" s="344"/>
    </row>
    <row r="62" spans="1:10" ht="12" customHeight="1" x14ac:dyDescent="0.25">
      <c r="A62" s="344"/>
      <c r="B62" s="344"/>
      <c r="C62" s="344"/>
      <c r="D62" s="344"/>
      <c r="E62" s="344"/>
      <c r="F62" s="344"/>
      <c r="G62" s="344"/>
      <c r="H62" s="344"/>
      <c r="I62" s="344"/>
      <c r="J62" s="344"/>
    </row>
    <row r="63" spans="1:10" s="285" customFormat="1" ht="12" customHeight="1" x14ac:dyDescent="0.25">
      <c r="A63" s="344"/>
      <c r="B63" s="344"/>
      <c r="C63" s="344"/>
      <c r="D63" s="344"/>
      <c r="E63" s="344"/>
      <c r="F63" s="344"/>
      <c r="G63" s="344"/>
      <c r="H63" s="344"/>
      <c r="I63" s="344"/>
      <c r="J63" s="344"/>
    </row>
    <row r="64" spans="1:10" ht="12" customHeight="1" x14ac:dyDescent="0.25">
      <c r="A64" s="344"/>
      <c r="B64" s="344"/>
      <c r="C64" s="344"/>
      <c r="D64" s="344"/>
      <c r="E64" s="344"/>
      <c r="F64" s="344"/>
      <c r="G64" s="344"/>
      <c r="H64" s="344"/>
      <c r="I64" s="344"/>
      <c r="J64" s="344"/>
    </row>
    <row r="65" spans="1:10" ht="12" customHeight="1" x14ac:dyDescent="0.25">
      <c r="A65" s="344"/>
      <c r="B65" s="344"/>
      <c r="C65" s="344"/>
      <c r="D65" s="344"/>
      <c r="E65" s="344"/>
      <c r="F65" s="344"/>
      <c r="G65" s="344"/>
      <c r="H65" s="344"/>
      <c r="I65" s="344"/>
      <c r="J65" s="344"/>
    </row>
    <row r="66" spans="1:10" ht="12" customHeight="1" x14ac:dyDescent="0.25">
      <c r="A66" s="337"/>
      <c r="B66" s="337"/>
      <c r="C66" s="337"/>
      <c r="D66" s="337"/>
      <c r="E66" s="337"/>
      <c r="F66" s="337"/>
      <c r="G66" s="337"/>
      <c r="H66" s="337"/>
      <c r="I66" s="337"/>
      <c r="J66" s="337"/>
    </row>
    <row r="67" spans="1:10" ht="12" customHeight="1" x14ac:dyDescent="0.25">
      <c r="A67" s="344" t="s">
        <v>45</v>
      </c>
      <c r="B67" s="344"/>
      <c r="C67" s="344"/>
      <c r="D67" s="344"/>
      <c r="E67" s="344"/>
      <c r="F67" s="344"/>
      <c r="G67" s="344"/>
      <c r="H67" s="344"/>
      <c r="I67" s="344"/>
      <c r="J67" s="344"/>
    </row>
  </sheetData>
  <mergeCells count="21">
    <mergeCell ref="A59:J59"/>
    <mergeCell ref="A60:J60"/>
    <mergeCell ref="A61:J65"/>
    <mergeCell ref="A66:J66"/>
    <mergeCell ref="A67:J67"/>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7C0F-7D91-46A4-A9E0-570D190ACC9A}">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77</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67">
        <v>46.9</v>
      </c>
      <c r="D8" s="67" t="s">
        <v>29</v>
      </c>
      <c r="E8" s="67" t="s">
        <v>29</v>
      </c>
      <c r="F8" s="67">
        <f t="shared" ref="F8:F57" si="0">SUM(C8,D8,E8)</f>
        <v>46.9</v>
      </c>
      <c r="G8" s="67" t="s">
        <v>29</v>
      </c>
      <c r="H8" s="67" t="s">
        <v>29</v>
      </c>
      <c r="I8" s="67">
        <f t="shared" ref="I8:I50" si="1">F8-SUM(G8,H8)</f>
        <v>46.9</v>
      </c>
      <c r="J8" s="74">
        <f>IF(I8=0,0,IF(B8=0,0,I8/B8))</f>
        <v>0.22872247039775276</v>
      </c>
    </row>
    <row r="9" spans="1:10" ht="12" customHeight="1" x14ac:dyDescent="0.25">
      <c r="A9" s="4">
        <v>1971</v>
      </c>
      <c r="B9" s="4">
        <v>207.661</v>
      </c>
      <c r="C9" s="75">
        <v>51.8</v>
      </c>
      <c r="D9" s="75" t="s">
        <v>29</v>
      </c>
      <c r="E9" s="75" t="s">
        <v>29</v>
      </c>
      <c r="F9" s="75">
        <f t="shared" si="0"/>
        <v>51.8</v>
      </c>
      <c r="G9" s="75" t="s">
        <v>29</v>
      </c>
      <c r="H9" s="75" t="s">
        <v>29</v>
      </c>
      <c r="I9" s="75">
        <f t="shared" si="1"/>
        <v>51.8</v>
      </c>
      <c r="J9" s="84">
        <f t="shared" ref="J9:J57" si="2">IF(I9=0,0,IF(B9=0,0,I9/B9))</f>
        <v>0.24944500893282801</v>
      </c>
    </row>
    <row r="10" spans="1:10" ht="12" customHeight="1" x14ac:dyDescent="0.25">
      <c r="A10" s="4">
        <v>1972</v>
      </c>
      <c r="B10" s="4">
        <v>209.89599999999999</v>
      </c>
      <c r="C10" s="75">
        <v>44.1</v>
      </c>
      <c r="D10" s="75" t="s">
        <v>29</v>
      </c>
      <c r="E10" s="75" t="s">
        <v>29</v>
      </c>
      <c r="F10" s="75">
        <f t="shared" si="0"/>
        <v>44.1</v>
      </c>
      <c r="G10" s="75" t="s">
        <v>29</v>
      </c>
      <c r="H10" s="75" t="s">
        <v>29</v>
      </c>
      <c r="I10" s="75">
        <f t="shared" si="1"/>
        <v>44.1</v>
      </c>
      <c r="J10" s="84">
        <f t="shared" si="2"/>
        <v>0.21010405153028169</v>
      </c>
    </row>
    <row r="11" spans="1:10" ht="12" customHeight="1" x14ac:dyDescent="0.25">
      <c r="A11" s="4">
        <v>1973</v>
      </c>
      <c r="B11" s="4">
        <v>211.90899999999999</v>
      </c>
      <c r="C11" s="75">
        <v>52.4</v>
      </c>
      <c r="D11" s="75" t="s">
        <v>29</v>
      </c>
      <c r="E11" s="75" t="s">
        <v>29</v>
      </c>
      <c r="F11" s="75">
        <f t="shared" si="0"/>
        <v>52.4</v>
      </c>
      <c r="G11" s="75" t="s">
        <v>29</v>
      </c>
      <c r="H11" s="75" t="s">
        <v>29</v>
      </c>
      <c r="I11" s="75">
        <f t="shared" si="1"/>
        <v>52.4</v>
      </c>
      <c r="J11" s="84">
        <f t="shared" si="2"/>
        <v>0.24727595335733735</v>
      </c>
    </row>
    <row r="12" spans="1:10" ht="12" customHeight="1" x14ac:dyDescent="0.25">
      <c r="A12" s="4">
        <v>1974</v>
      </c>
      <c r="B12" s="4">
        <v>213.85400000000001</v>
      </c>
      <c r="C12" s="75">
        <v>36.5</v>
      </c>
      <c r="D12" s="75" t="s">
        <v>29</v>
      </c>
      <c r="E12" s="75" t="s">
        <v>29</v>
      </c>
      <c r="F12" s="75">
        <f t="shared" si="0"/>
        <v>36.5</v>
      </c>
      <c r="G12" s="75" t="s">
        <v>29</v>
      </c>
      <c r="H12" s="75" t="s">
        <v>29</v>
      </c>
      <c r="I12" s="75">
        <f t="shared" si="1"/>
        <v>36.5</v>
      </c>
      <c r="J12" s="84">
        <f t="shared" si="2"/>
        <v>0.17067719098076256</v>
      </c>
    </row>
    <row r="13" spans="1:10" ht="12" customHeight="1" x14ac:dyDescent="0.25">
      <c r="A13" s="4">
        <v>1975</v>
      </c>
      <c r="B13" s="4">
        <v>215.97300000000001</v>
      </c>
      <c r="C13" s="75">
        <v>59.8</v>
      </c>
      <c r="D13" s="75" t="s">
        <v>29</v>
      </c>
      <c r="E13" s="75" t="s">
        <v>29</v>
      </c>
      <c r="F13" s="75">
        <f t="shared" si="0"/>
        <v>59.8</v>
      </c>
      <c r="G13" s="75" t="s">
        <v>29</v>
      </c>
      <c r="H13" s="75" t="s">
        <v>29</v>
      </c>
      <c r="I13" s="75">
        <f t="shared" si="1"/>
        <v>59.8</v>
      </c>
      <c r="J13" s="84">
        <f t="shared" si="2"/>
        <v>0.27688646265968431</v>
      </c>
    </row>
    <row r="14" spans="1:10" ht="12" customHeight="1" x14ac:dyDescent="0.25">
      <c r="A14" s="3">
        <v>1976</v>
      </c>
      <c r="B14" s="3">
        <v>218.035</v>
      </c>
      <c r="C14" s="67">
        <v>38.9</v>
      </c>
      <c r="D14" s="67" t="s">
        <v>29</v>
      </c>
      <c r="E14" s="67" t="s">
        <v>29</v>
      </c>
      <c r="F14" s="67">
        <f t="shared" si="0"/>
        <v>38.9</v>
      </c>
      <c r="G14" s="67" t="s">
        <v>29</v>
      </c>
      <c r="H14" s="67" t="s">
        <v>29</v>
      </c>
      <c r="I14" s="67">
        <f t="shared" si="1"/>
        <v>38.9</v>
      </c>
      <c r="J14" s="74">
        <f t="shared" si="2"/>
        <v>0.17841172288852708</v>
      </c>
    </row>
    <row r="15" spans="1:10" ht="12" customHeight="1" x14ac:dyDescent="0.25">
      <c r="A15" s="3">
        <v>1977</v>
      </c>
      <c r="B15" s="3">
        <v>220.23899999999998</v>
      </c>
      <c r="C15" s="67">
        <v>39</v>
      </c>
      <c r="D15" s="67" t="s">
        <v>29</v>
      </c>
      <c r="E15" s="67" t="s">
        <v>29</v>
      </c>
      <c r="F15" s="67">
        <f t="shared" si="0"/>
        <v>39</v>
      </c>
      <c r="G15" s="67" t="s">
        <v>29</v>
      </c>
      <c r="H15" s="67" t="s">
        <v>29</v>
      </c>
      <c r="I15" s="67">
        <f t="shared" si="1"/>
        <v>39</v>
      </c>
      <c r="J15" s="74">
        <f t="shared" si="2"/>
        <v>0.17708035361584462</v>
      </c>
    </row>
    <row r="16" spans="1:10" ht="12" customHeight="1" x14ac:dyDescent="0.25">
      <c r="A16" s="3">
        <v>1978</v>
      </c>
      <c r="B16" s="3">
        <v>222.58500000000001</v>
      </c>
      <c r="C16" s="67">
        <v>50.1</v>
      </c>
      <c r="D16" s="67" t="s">
        <v>29</v>
      </c>
      <c r="E16" s="67" t="s">
        <v>29</v>
      </c>
      <c r="F16" s="67">
        <f t="shared" si="0"/>
        <v>50.1</v>
      </c>
      <c r="G16" s="67" t="s">
        <v>29</v>
      </c>
      <c r="H16" s="67" t="s">
        <v>29</v>
      </c>
      <c r="I16" s="67">
        <f t="shared" si="1"/>
        <v>50.1</v>
      </c>
      <c r="J16" s="74">
        <f t="shared" si="2"/>
        <v>0.22508255273266392</v>
      </c>
    </row>
    <row r="17" spans="1:10" ht="12" customHeight="1" x14ac:dyDescent="0.25">
      <c r="A17" s="3">
        <v>1979</v>
      </c>
      <c r="B17" s="3">
        <v>225.05500000000001</v>
      </c>
      <c r="C17" s="67">
        <v>48.7</v>
      </c>
      <c r="D17" s="67" t="s">
        <v>29</v>
      </c>
      <c r="E17" s="67" t="s">
        <v>29</v>
      </c>
      <c r="F17" s="67">
        <f t="shared" si="0"/>
        <v>48.7</v>
      </c>
      <c r="G17" s="67" t="s">
        <v>29</v>
      </c>
      <c r="H17" s="67" t="s">
        <v>29</v>
      </c>
      <c r="I17" s="67">
        <f t="shared" si="1"/>
        <v>48.7</v>
      </c>
      <c r="J17" s="74">
        <f t="shared" si="2"/>
        <v>0.21639154873253205</v>
      </c>
    </row>
    <row r="18" spans="1:10" ht="12" customHeight="1" x14ac:dyDescent="0.25">
      <c r="A18" s="3">
        <v>1980</v>
      </c>
      <c r="B18" s="3">
        <v>227.726</v>
      </c>
      <c r="C18" s="67">
        <v>35.68</v>
      </c>
      <c r="D18" s="67" t="s">
        <v>29</v>
      </c>
      <c r="E18" s="67" t="s">
        <v>29</v>
      </c>
      <c r="F18" s="67">
        <f t="shared" si="0"/>
        <v>35.68</v>
      </c>
      <c r="G18" s="67" t="s">
        <v>29</v>
      </c>
      <c r="H18" s="67" t="s">
        <v>29</v>
      </c>
      <c r="I18" s="67">
        <f t="shared" si="1"/>
        <v>35.68</v>
      </c>
      <c r="J18" s="74">
        <f t="shared" si="2"/>
        <v>0.15667951836856572</v>
      </c>
    </row>
    <row r="19" spans="1:10" ht="12" customHeight="1" x14ac:dyDescent="0.25">
      <c r="A19" s="4">
        <v>1981</v>
      </c>
      <c r="B19" s="4">
        <v>229.96600000000001</v>
      </c>
      <c r="C19" s="75">
        <v>38.6</v>
      </c>
      <c r="D19" s="75" t="s">
        <v>29</v>
      </c>
      <c r="E19" s="75" t="s">
        <v>29</v>
      </c>
      <c r="F19" s="75">
        <f t="shared" si="0"/>
        <v>38.6</v>
      </c>
      <c r="G19" s="75" t="s">
        <v>29</v>
      </c>
      <c r="H19" s="75" t="s">
        <v>29</v>
      </c>
      <c r="I19" s="75">
        <f t="shared" si="1"/>
        <v>38.6</v>
      </c>
      <c r="J19" s="84">
        <f t="shared" si="2"/>
        <v>0.16785089969821626</v>
      </c>
    </row>
    <row r="20" spans="1:10" ht="12" customHeight="1" x14ac:dyDescent="0.25">
      <c r="A20" s="4">
        <v>1982</v>
      </c>
      <c r="B20" s="4">
        <v>232.18799999999999</v>
      </c>
      <c r="C20" s="75">
        <v>52.319601908974512</v>
      </c>
      <c r="D20" s="75" t="s">
        <v>29</v>
      </c>
      <c r="E20" s="75" t="s">
        <v>29</v>
      </c>
      <c r="F20" s="75">
        <f t="shared" si="0"/>
        <v>52.319601908974512</v>
      </c>
      <c r="G20" s="75" t="s">
        <v>29</v>
      </c>
      <c r="H20" s="75" t="s">
        <v>29</v>
      </c>
      <c r="I20" s="75">
        <f t="shared" si="1"/>
        <v>52.319601908974512</v>
      </c>
      <c r="J20" s="84">
        <f t="shared" si="2"/>
        <v>0.22533292809694952</v>
      </c>
    </row>
    <row r="21" spans="1:10" ht="12" customHeight="1" x14ac:dyDescent="0.25">
      <c r="A21" s="4">
        <v>1983</v>
      </c>
      <c r="B21" s="4">
        <v>234.30699999999999</v>
      </c>
      <c r="C21" s="75">
        <v>36.236193691072053</v>
      </c>
      <c r="D21" s="75" t="s">
        <v>29</v>
      </c>
      <c r="E21" s="75" t="s">
        <v>29</v>
      </c>
      <c r="F21" s="75">
        <f t="shared" si="0"/>
        <v>36.236193691072053</v>
      </c>
      <c r="G21" s="75" t="s">
        <v>29</v>
      </c>
      <c r="H21" s="75" t="s">
        <v>29</v>
      </c>
      <c r="I21" s="75">
        <f t="shared" si="1"/>
        <v>36.236193691072053</v>
      </c>
      <c r="J21" s="84">
        <f t="shared" si="2"/>
        <v>0.15465262963151785</v>
      </c>
    </row>
    <row r="22" spans="1:10" ht="12" customHeight="1" x14ac:dyDescent="0.25">
      <c r="A22" s="4">
        <v>1984</v>
      </c>
      <c r="B22" s="4">
        <v>236.34800000000001</v>
      </c>
      <c r="C22" s="75">
        <v>50.428017692934468</v>
      </c>
      <c r="D22" s="75" t="s">
        <v>29</v>
      </c>
      <c r="E22" s="75" t="s">
        <v>29</v>
      </c>
      <c r="F22" s="75">
        <f t="shared" si="0"/>
        <v>50.428017692934468</v>
      </c>
      <c r="G22" s="75" t="s">
        <v>29</v>
      </c>
      <c r="H22" s="75" t="s">
        <v>29</v>
      </c>
      <c r="I22" s="75">
        <f t="shared" si="1"/>
        <v>50.428017692934468</v>
      </c>
      <c r="J22" s="84">
        <f t="shared" si="2"/>
        <v>0.2133634204348438</v>
      </c>
    </row>
    <row r="23" spans="1:10" ht="12" customHeight="1" x14ac:dyDescent="0.25">
      <c r="A23" s="4">
        <v>1985</v>
      </c>
      <c r="B23" s="4">
        <v>238.46600000000001</v>
      </c>
      <c r="C23" s="75">
        <v>49.920300314282393</v>
      </c>
      <c r="D23" s="75" t="s">
        <v>29</v>
      </c>
      <c r="E23" s="75" t="s">
        <v>29</v>
      </c>
      <c r="F23" s="75">
        <f t="shared" si="0"/>
        <v>49.920300314282393</v>
      </c>
      <c r="G23" s="75" t="s">
        <v>29</v>
      </c>
      <c r="H23" s="75" t="s">
        <v>29</v>
      </c>
      <c r="I23" s="75">
        <f t="shared" si="1"/>
        <v>49.920300314282393</v>
      </c>
      <c r="J23" s="84">
        <f t="shared" si="2"/>
        <v>0.20933927819597928</v>
      </c>
    </row>
    <row r="24" spans="1:10" ht="12" customHeight="1" x14ac:dyDescent="0.25">
      <c r="A24" s="3">
        <v>1986</v>
      </c>
      <c r="B24" s="3">
        <v>240.65100000000001</v>
      </c>
      <c r="C24" s="67">
        <v>33.072395530206038</v>
      </c>
      <c r="D24" s="67" t="s">
        <v>29</v>
      </c>
      <c r="E24" s="67" t="s">
        <v>29</v>
      </c>
      <c r="F24" s="67">
        <f t="shared" si="0"/>
        <v>33.072395530206038</v>
      </c>
      <c r="G24" s="67" t="s">
        <v>29</v>
      </c>
      <c r="H24" s="67" t="s">
        <v>29</v>
      </c>
      <c r="I24" s="67">
        <f t="shared" si="1"/>
        <v>33.072395530206038</v>
      </c>
      <c r="J24" s="74">
        <f t="shared" si="2"/>
        <v>0.13742887222661046</v>
      </c>
    </row>
    <row r="25" spans="1:10" ht="12" customHeight="1" x14ac:dyDescent="0.25">
      <c r="A25" s="3">
        <v>1987</v>
      </c>
      <c r="B25" s="3">
        <v>242.804</v>
      </c>
      <c r="C25" s="67">
        <v>36.908357583517642</v>
      </c>
      <c r="D25" s="67" t="s">
        <v>29</v>
      </c>
      <c r="E25" s="67" t="s">
        <v>29</v>
      </c>
      <c r="F25" s="67">
        <f t="shared" si="0"/>
        <v>36.908357583517642</v>
      </c>
      <c r="G25" s="67" t="s">
        <v>29</v>
      </c>
      <c r="H25" s="67" t="s">
        <v>29</v>
      </c>
      <c r="I25" s="67">
        <f t="shared" si="1"/>
        <v>36.908357583517642</v>
      </c>
      <c r="J25" s="74">
        <f t="shared" si="2"/>
        <v>0.15200885316352961</v>
      </c>
    </row>
    <row r="26" spans="1:10" ht="12" customHeight="1" x14ac:dyDescent="0.25">
      <c r="A26" s="3">
        <v>1988</v>
      </c>
      <c r="B26" s="3">
        <v>245.02099999999999</v>
      </c>
      <c r="C26" s="67">
        <v>29.102764521010368</v>
      </c>
      <c r="D26" s="67" t="s">
        <v>29</v>
      </c>
      <c r="E26" s="67" t="s">
        <v>29</v>
      </c>
      <c r="F26" s="67">
        <f t="shared" si="0"/>
        <v>29.102764521010368</v>
      </c>
      <c r="G26" s="67" t="s">
        <v>29</v>
      </c>
      <c r="H26" s="67" t="s">
        <v>29</v>
      </c>
      <c r="I26" s="67">
        <f t="shared" si="1"/>
        <v>29.102764521010368</v>
      </c>
      <c r="J26" s="74">
        <f t="shared" si="2"/>
        <v>0.11877661311075528</v>
      </c>
    </row>
    <row r="27" spans="1:10" ht="12" customHeight="1" x14ac:dyDescent="0.25">
      <c r="A27" s="3">
        <v>1989</v>
      </c>
      <c r="B27" s="3">
        <v>247.34200000000001</v>
      </c>
      <c r="C27" s="67">
        <v>34.425934117099303</v>
      </c>
      <c r="D27" s="67" t="s">
        <v>29</v>
      </c>
      <c r="E27" s="67" t="s">
        <v>29</v>
      </c>
      <c r="F27" s="67">
        <f t="shared" si="0"/>
        <v>34.425934117099303</v>
      </c>
      <c r="G27" s="67" t="s">
        <v>29</v>
      </c>
      <c r="H27" s="67" t="s">
        <v>29</v>
      </c>
      <c r="I27" s="67">
        <f t="shared" si="1"/>
        <v>34.425934117099303</v>
      </c>
      <c r="J27" s="74">
        <f t="shared" si="2"/>
        <v>0.13918353582124873</v>
      </c>
    </row>
    <row r="28" spans="1:10" ht="12" customHeight="1" x14ac:dyDescent="0.25">
      <c r="A28" s="3">
        <v>1990</v>
      </c>
      <c r="B28" s="3">
        <v>250.13200000000001</v>
      </c>
      <c r="C28" s="67">
        <v>30.081131416598776</v>
      </c>
      <c r="D28" s="67" t="s">
        <v>29</v>
      </c>
      <c r="E28" s="67" t="s">
        <v>29</v>
      </c>
      <c r="F28" s="67">
        <f t="shared" si="0"/>
        <v>30.081131416598776</v>
      </c>
      <c r="G28" s="67" t="s">
        <v>29</v>
      </c>
      <c r="H28" s="67" t="s">
        <v>29</v>
      </c>
      <c r="I28" s="67">
        <f t="shared" si="1"/>
        <v>30.081131416598776</v>
      </c>
      <c r="J28" s="74">
        <f t="shared" si="2"/>
        <v>0.12026102784369364</v>
      </c>
    </row>
    <row r="29" spans="1:10" ht="12" customHeight="1" x14ac:dyDescent="0.25">
      <c r="A29" s="4">
        <v>1991</v>
      </c>
      <c r="B29" s="4">
        <v>253.49299999999999</v>
      </c>
      <c r="C29" s="75">
        <v>22.982074263764414</v>
      </c>
      <c r="D29" s="75" t="s">
        <v>29</v>
      </c>
      <c r="E29" s="75" t="s">
        <v>29</v>
      </c>
      <c r="F29" s="75">
        <f t="shared" si="0"/>
        <v>22.982074263764414</v>
      </c>
      <c r="G29" s="75" t="s">
        <v>29</v>
      </c>
      <c r="H29" s="75" t="s">
        <v>29</v>
      </c>
      <c r="I29" s="75">
        <f t="shared" si="1"/>
        <v>22.982074263764414</v>
      </c>
      <c r="J29" s="84">
        <f t="shared" si="2"/>
        <v>9.0661573549425084E-2</v>
      </c>
    </row>
    <row r="30" spans="1:10" ht="12" customHeight="1" x14ac:dyDescent="0.25">
      <c r="A30" s="4">
        <v>1992</v>
      </c>
      <c r="B30" s="4">
        <v>256.89400000000001</v>
      </c>
      <c r="C30" s="75">
        <v>15.84</v>
      </c>
      <c r="D30" s="75" t="s">
        <v>29</v>
      </c>
      <c r="E30" s="75" t="s">
        <v>29</v>
      </c>
      <c r="F30" s="75">
        <f t="shared" si="0"/>
        <v>15.84</v>
      </c>
      <c r="G30" s="75" t="s">
        <v>29</v>
      </c>
      <c r="H30" s="75" t="s">
        <v>29</v>
      </c>
      <c r="I30" s="75">
        <f t="shared" si="1"/>
        <v>15.84</v>
      </c>
      <c r="J30" s="84">
        <f t="shared" si="2"/>
        <v>6.1659672861180098E-2</v>
      </c>
    </row>
    <row r="31" spans="1:10" ht="12" customHeight="1" x14ac:dyDescent="0.25">
      <c r="A31" s="4">
        <v>1993</v>
      </c>
      <c r="B31" s="4">
        <v>260.255</v>
      </c>
      <c r="C31" s="75">
        <v>12.98</v>
      </c>
      <c r="D31" s="75" t="s">
        <v>29</v>
      </c>
      <c r="E31" s="75" t="s">
        <v>29</v>
      </c>
      <c r="F31" s="75">
        <f t="shared" si="0"/>
        <v>12.98</v>
      </c>
      <c r="G31" s="75" t="s">
        <v>29</v>
      </c>
      <c r="H31" s="75" t="s">
        <v>29</v>
      </c>
      <c r="I31" s="75">
        <f t="shared" si="1"/>
        <v>12.98</v>
      </c>
      <c r="J31" s="84">
        <f t="shared" si="2"/>
        <v>4.9874161879694914E-2</v>
      </c>
    </row>
    <row r="32" spans="1:10" ht="12" customHeight="1" x14ac:dyDescent="0.25">
      <c r="A32" s="4">
        <v>1994</v>
      </c>
      <c r="B32" s="4">
        <v>263.43599999999998</v>
      </c>
      <c r="C32" s="75">
        <v>23.9</v>
      </c>
      <c r="D32" s="75" t="s">
        <v>29</v>
      </c>
      <c r="E32" s="75" t="s">
        <v>29</v>
      </c>
      <c r="F32" s="75">
        <f t="shared" si="0"/>
        <v>23.9</v>
      </c>
      <c r="G32" s="75" t="s">
        <v>29</v>
      </c>
      <c r="H32" s="75" t="s">
        <v>29</v>
      </c>
      <c r="I32" s="75">
        <f t="shared" si="1"/>
        <v>23.9</v>
      </c>
      <c r="J32" s="84">
        <f t="shared" si="2"/>
        <v>9.0724122747080888E-2</v>
      </c>
    </row>
    <row r="33" spans="1:10" ht="12" customHeight="1" x14ac:dyDescent="0.25">
      <c r="A33" s="4">
        <v>1995</v>
      </c>
      <c r="B33" s="4">
        <v>266.55700000000002</v>
      </c>
      <c r="C33" s="75">
        <v>18.940000000000001</v>
      </c>
      <c r="D33" s="75" t="s">
        <v>29</v>
      </c>
      <c r="E33" s="75" t="s">
        <v>29</v>
      </c>
      <c r="F33" s="75">
        <f t="shared" si="0"/>
        <v>18.940000000000001</v>
      </c>
      <c r="G33" s="75" t="s">
        <v>29</v>
      </c>
      <c r="H33" s="75" t="s">
        <v>29</v>
      </c>
      <c r="I33" s="75">
        <f t="shared" si="1"/>
        <v>18.940000000000001</v>
      </c>
      <c r="J33" s="84">
        <f t="shared" si="2"/>
        <v>7.1054221048406155E-2</v>
      </c>
    </row>
    <row r="34" spans="1:10" ht="12" customHeight="1" x14ac:dyDescent="0.25">
      <c r="A34" s="3">
        <v>1996</v>
      </c>
      <c r="B34" s="45">
        <v>269.66699999999997</v>
      </c>
      <c r="C34" s="67">
        <v>20.54</v>
      </c>
      <c r="D34" s="67" t="s">
        <v>29</v>
      </c>
      <c r="E34" s="67" t="s">
        <v>29</v>
      </c>
      <c r="F34" s="67">
        <f t="shared" si="0"/>
        <v>20.54</v>
      </c>
      <c r="G34" s="67" t="s">
        <v>29</v>
      </c>
      <c r="H34" s="67" t="s">
        <v>29</v>
      </c>
      <c r="I34" s="67">
        <f t="shared" si="1"/>
        <v>20.54</v>
      </c>
      <c r="J34" s="74">
        <f t="shared" si="2"/>
        <v>7.6168014625445465E-2</v>
      </c>
    </row>
    <row r="35" spans="1:10" ht="12" customHeight="1" x14ac:dyDescent="0.25">
      <c r="A35" s="3">
        <v>1997</v>
      </c>
      <c r="B35" s="45">
        <v>272.91199999999998</v>
      </c>
      <c r="C35" s="67">
        <v>28.14</v>
      </c>
      <c r="D35" s="67" t="s">
        <v>29</v>
      </c>
      <c r="E35" s="67" t="s">
        <v>29</v>
      </c>
      <c r="F35" s="67">
        <f t="shared" si="0"/>
        <v>28.14</v>
      </c>
      <c r="G35" s="67" t="s">
        <v>29</v>
      </c>
      <c r="H35" s="67" t="s">
        <v>29</v>
      </c>
      <c r="I35" s="67">
        <f t="shared" si="1"/>
        <v>28.14</v>
      </c>
      <c r="J35" s="74">
        <f t="shared" si="2"/>
        <v>0.10311016005159174</v>
      </c>
    </row>
    <row r="36" spans="1:10" ht="12" customHeight="1" x14ac:dyDescent="0.25">
      <c r="A36" s="3">
        <v>1998</v>
      </c>
      <c r="B36" s="45">
        <v>276.11500000000001</v>
      </c>
      <c r="C36" s="67">
        <v>29.18</v>
      </c>
      <c r="D36" s="67" t="s">
        <v>29</v>
      </c>
      <c r="E36" s="67" t="s">
        <v>29</v>
      </c>
      <c r="F36" s="67">
        <f t="shared" si="0"/>
        <v>29.18</v>
      </c>
      <c r="G36" s="67" t="s">
        <v>29</v>
      </c>
      <c r="H36" s="67" t="s">
        <v>29</v>
      </c>
      <c r="I36" s="67">
        <f t="shared" si="1"/>
        <v>29.18</v>
      </c>
      <c r="J36" s="74">
        <f t="shared" si="2"/>
        <v>0.10568060409611936</v>
      </c>
    </row>
    <row r="37" spans="1:10" ht="12" customHeight="1" x14ac:dyDescent="0.25">
      <c r="A37" s="3">
        <v>1999</v>
      </c>
      <c r="B37" s="45">
        <v>279.29500000000002</v>
      </c>
      <c r="C37" s="67">
        <v>16.760000000000002</v>
      </c>
      <c r="D37" s="67" t="s">
        <v>29</v>
      </c>
      <c r="E37" s="67" t="s">
        <v>29</v>
      </c>
      <c r="F37" s="67">
        <f t="shared" si="0"/>
        <v>16.760000000000002</v>
      </c>
      <c r="G37" s="67" t="s">
        <v>29</v>
      </c>
      <c r="H37" s="67" t="s">
        <v>29</v>
      </c>
      <c r="I37" s="67">
        <f t="shared" si="1"/>
        <v>16.760000000000002</v>
      </c>
      <c r="J37" s="74">
        <f t="shared" si="2"/>
        <v>6.0008235020319017E-2</v>
      </c>
    </row>
    <row r="38" spans="1:10" ht="12" customHeight="1" x14ac:dyDescent="0.25">
      <c r="A38" s="3">
        <v>2000</v>
      </c>
      <c r="B38" s="45">
        <v>282.38499999999999</v>
      </c>
      <c r="C38" s="67">
        <v>16.260000000000002</v>
      </c>
      <c r="D38" s="67" t="s">
        <v>29</v>
      </c>
      <c r="E38" s="67" t="s">
        <v>29</v>
      </c>
      <c r="F38" s="67">
        <f t="shared" si="0"/>
        <v>16.260000000000002</v>
      </c>
      <c r="G38" s="67" t="s">
        <v>29</v>
      </c>
      <c r="H38" s="67" t="s">
        <v>29</v>
      </c>
      <c r="I38" s="67">
        <f t="shared" si="1"/>
        <v>16.260000000000002</v>
      </c>
      <c r="J38" s="74">
        <f t="shared" si="2"/>
        <v>5.7580962161587909E-2</v>
      </c>
    </row>
    <row r="39" spans="1:10" ht="12" customHeight="1" x14ac:dyDescent="0.25">
      <c r="A39" s="4">
        <v>2001</v>
      </c>
      <c r="B39" s="79">
        <v>285.30901899999998</v>
      </c>
      <c r="C39" s="75">
        <v>16.32</v>
      </c>
      <c r="D39" s="75" t="s">
        <v>29</v>
      </c>
      <c r="E39" s="75" t="s">
        <v>29</v>
      </c>
      <c r="F39" s="75">
        <f t="shared" si="0"/>
        <v>16.32</v>
      </c>
      <c r="G39" s="75" t="s">
        <v>29</v>
      </c>
      <c r="H39" s="75" t="s">
        <v>29</v>
      </c>
      <c r="I39" s="75">
        <f t="shared" si="1"/>
        <v>16.32</v>
      </c>
      <c r="J39" s="84">
        <f t="shared" si="2"/>
        <v>5.7201136007551175E-2</v>
      </c>
    </row>
    <row r="40" spans="1:10" ht="12" customHeight="1" x14ac:dyDescent="0.25">
      <c r="A40" s="4">
        <v>2002</v>
      </c>
      <c r="B40" s="79">
        <v>288.10481800000002</v>
      </c>
      <c r="C40" s="75">
        <v>16.46</v>
      </c>
      <c r="D40" s="75" t="s">
        <v>29</v>
      </c>
      <c r="E40" s="75" t="s">
        <v>29</v>
      </c>
      <c r="F40" s="75">
        <f t="shared" si="0"/>
        <v>16.46</v>
      </c>
      <c r="G40" s="75" t="s">
        <v>29</v>
      </c>
      <c r="H40" s="75" t="s">
        <v>29</v>
      </c>
      <c r="I40" s="75">
        <f t="shared" si="1"/>
        <v>16.46</v>
      </c>
      <c r="J40" s="84">
        <f t="shared" si="2"/>
        <v>5.7131984512664415E-2</v>
      </c>
    </row>
    <row r="41" spans="1:10" ht="12" customHeight="1" x14ac:dyDescent="0.25">
      <c r="A41" s="4">
        <v>2003</v>
      </c>
      <c r="B41" s="79">
        <v>290.81963400000001</v>
      </c>
      <c r="C41" s="75">
        <v>11.16</v>
      </c>
      <c r="D41" s="75" t="s">
        <v>29</v>
      </c>
      <c r="E41" s="75" t="s">
        <v>29</v>
      </c>
      <c r="F41" s="75">
        <f t="shared" si="0"/>
        <v>11.16</v>
      </c>
      <c r="G41" s="75" t="s">
        <v>29</v>
      </c>
      <c r="H41" s="75" t="s">
        <v>29</v>
      </c>
      <c r="I41" s="75">
        <f t="shared" si="1"/>
        <v>11.16</v>
      </c>
      <c r="J41" s="84">
        <f t="shared" si="2"/>
        <v>3.8374300409167006E-2</v>
      </c>
    </row>
    <row r="42" spans="1:10" ht="12" customHeight="1" x14ac:dyDescent="0.25">
      <c r="A42" s="4">
        <v>2004</v>
      </c>
      <c r="B42" s="79">
        <v>293.46318500000001</v>
      </c>
      <c r="C42" s="75">
        <v>9.3000000000000007</v>
      </c>
      <c r="D42" s="75" t="s">
        <v>29</v>
      </c>
      <c r="E42" s="75" t="s">
        <v>29</v>
      </c>
      <c r="F42" s="75">
        <f t="shared" si="0"/>
        <v>9.3000000000000007</v>
      </c>
      <c r="G42" s="75" t="s">
        <v>29</v>
      </c>
      <c r="H42" s="75" t="s">
        <v>29</v>
      </c>
      <c r="I42" s="75">
        <f t="shared" si="1"/>
        <v>9.3000000000000007</v>
      </c>
      <c r="J42" s="84">
        <f t="shared" si="2"/>
        <v>3.1690516819000654E-2</v>
      </c>
    </row>
    <row r="43" spans="1:10" ht="12" customHeight="1" x14ac:dyDescent="0.25">
      <c r="A43" s="4">
        <v>2005</v>
      </c>
      <c r="B43" s="79">
        <v>296.186216</v>
      </c>
      <c r="C43" s="75">
        <v>10.68</v>
      </c>
      <c r="D43" s="75" t="s">
        <v>29</v>
      </c>
      <c r="E43" s="75" t="s">
        <v>29</v>
      </c>
      <c r="F43" s="75">
        <f t="shared" si="0"/>
        <v>10.68</v>
      </c>
      <c r="G43" s="75" t="s">
        <v>29</v>
      </c>
      <c r="H43" s="75" t="s">
        <v>29</v>
      </c>
      <c r="I43" s="75">
        <f t="shared" si="1"/>
        <v>10.68</v>
      </c>
      <c r="J43" s="84">
        <f t="shared" si="2"/>
        <v>3.605839645150806E-2</v>
      </c>
    </row>
    <row r="44" spans="1:10" ht="12" customHeight="1" x14ac:dyDescent="0.25">
      <c r="A44" s="3">
        <v>2006</v>
      </c>
      <c r="B44" s="81">
        <v>298.99582500000002</v>
      </c>
      <c r="C44" s="67">
        <v>10.94</v>
      </c>
      <c r="D44" s="67" t="s">
        <v>29</v>
      </c>
      <c r="E44" s="67" t="s">
        <v>29</v>
      </c>
      <c r="F44" s="67">
        <f t="shared" si="0"/>
        <v>10.94</v>
      </c>
      <c r="G44" s="67" t="s">
        <v>29</v>
      </c>
      <c r="H44" s="67" t="s">
        <v>29</v>
      </c>
      <c r="I44" s="67">
        <f t="shared" si="1"/>
        <v>10.94</v>
      </c>
      <c r="J44" s="74">
        <f t="shared" si="2"/>
        <v>3.6589139664408354E-2</v>
      </c>
    </row>
    <row r="45" spans="1:10" ht="12" customHeight="1" x14ac:dyDescent="0.25">
      <c r="A45" s="3">
        <v>2007</v>
      </c>
      <c r="B45" s="82">
        <v>302.003917</v>
      </c>
      <c r="C45" s="67">
        <v>8.26</v>
      </c>
      <c r="D45" s="67" t="s">
        <v>29</v>
      </c>
      <c r="E45" s="67" t="s">
        <v>29</v>
      </c>
      <c r="F45" s="67">
        <f t="shared" si="0"/>
        <v>8.26</v>
      </c>
      <c r="G45" s="67" t="s">
        <v>29</v>
      </c>
      <c r="H45" s="67" t="s">
        <v>29</v>
      </c>
      <c r="I45" s="67">
        <f t="shared" si="1"/>
        <v>8.26</v>
      </c>
      <c r="J45" s="74">
        <f t="shared" si="2"/>
        <v>2.7350638634266455E-2</v>
      </c>
    </row>
    <row r="46" spans="1:10" ht="12" customHeight="1" x14ac:dyDescent="0.25">
      <c r="A46" s="3">
        <v>2008</v>
      </c>
      <c r="B46" s="82">
        <v>304.79776099999998</v>
      </c>
      <c r="C46" s="67">
        <v>10.039999999999999</v>
      </c>
      <c r="D46" s="67" t="s">
        <v>29</v>
      </c>
      <c r="E46" s="67" t="s">
        <v>29</v>
      </c>
      <c r="F46" s="67">
        <f t="shared" si="0"/>
        <v>10.039999999999999</v>
      </c>
      <c r="G46" s="67" t="s">
        <v>29</v>
      </c>
      <c r="H46" s="67" t="s">
        <v>29</v>
      </c>
      <c r="I46" s="67">
        <f t="shared" si="1"/>
        <v>10.039999999999999</v>
      </c>
      <c r="J46" s="74">
        <f t="shared" si="2"/>
        <v>3.2939874515679264E-2</v>
      </c>
    </row>
    <row r="47" spans="1:10" ht="12" customHeight="1" x14ac:dyDescent="0.25">
      <c r="A47" s="3">
        <v>2009</v>
      </c>
      <c r="B47" s="82">
        <v>307.43940600000002</v>
      </c>
      <c r="C47" s="67">
        <v>8.98</v>
      </c>
      <c r="D47" s="67" t="s">
        <v>29</v>
      </c>
      <c r="E47" s="67" t="s">
        <v>29</v>
      </c>
      <c r="F47" s="67">
        <f t="shared" si="0"/>
        <v>8.98</v>
      </c>
      <c r="G47" s="67" t="s">
        <v>29</v>
      </c>
      <c r="H47" s="67" t="s">
        <v>29</v>
      </c>
      <c r="I47" s="67">
        <f t="shared" si="1"/>
        <v>8.98</v>
      </c>
      <c r="J47" s="74">
        <f t="shared" si="2"/>
        <v>2.9209007774364488E-2</v>
      </c>
    </row>
    <row r="48" spans="1:10" ht="12" customHeight="1" x14ac:dyDescent="0.25">
      <c r="A48" s="3">
        <v>2010</v>
      </c>
      <c r="B48" s="82">
        <v>309.74127900000002</v>
      </c>
      <c r="C48" s="67">
        <v>10.78</v>
      </c>
      <c r="D48" s="67" t="s">
        <v>29</v>
      </c>
      <c r="E48" s="67" t="s">
        <v>29</v>
      </c>
      <c r="F48" s="67">
        <f t="shared" si="0"/>
        <v>10.78</v>
      </c>
      <c r="G48" s="67" t="s">
        <v>29</v>
      </c>
      <c r="H48" s="67" t="s">
        <v>29</v>
      </c>
      <c r="I48" s="67">
        <f t="shared" si="1"/>
        <v>10.78</v>
      </c>
      <c r="J48" s="74">
        <f t="shared" si="2"/>
        <v>3.4803239770957353E-2</v>
      </c>
    </row>
    <row r="49" spans="1:10" ht="12" customHeight="1" x14ac:dyDescent="0.25">
      <c r="A49" s="4">
        <v>2011</v>
      </c>
      <c r="B49" s="79">
        <v>311.97391399999998</v>
      </c>
      <c r="C49" s="75">
        <v>7.14</v>
      </c>
      <c r="D49" s="75" t="s">
        <v>29</v>
      </c>
      <c r="E49" s="75" t="s">
        <v>29</v>
      </c>
      <c r="F49" s="75">
        <f t="shared" si="0"/>
        <v>7.14</v>
      </c>
      <c r="G49" s="75" t="s">
        <v>29</v>
      </c>
      <c r="H49" s="75" t="s">
        <v>29</v>
      </c>
      <c r="I49" s="75">
        <f t="shared" si="1"/>
        <v>7.14</v>
      </c>
      <c r="J49" s="84">
        <f t="shared" si="2"/>
        <v>2.2886528903823672E-2</v>
      </c>
    </row>
    <row r="50" spans="1:10" ht="12" customHeight="1" x14ac:dyDescent="0.25">
      <c r="A50" s="4">
        <v>2012</v>
      </c>
      <c r="B50" s="79">
        <v>314.16755799999999</v>
      </c>
      <c r="C50" s="75">
        <v>9.34</v>
      </c>
      <c r="D50" s="75" t="s">
        <v>29</v>
      </c>
      <c r="E50" s="75" t="s">
        <v>29</v>
      </c>
      <c r="F50" s="75">
        <f t="shared" si="0"/>
        <v>9.34</v>
      </c>
      <c r="G50" s="75" t="s">
        <v>29</v>
      </c>
      <c r="H50" s="75" t="s">
        <v>29</v>
      </c>
      <c r="I50" s="75">
        <f t="shared" si="1"/>
        <v>9.34</v>
      </c>
      <c r="J50" s="84">
        <f t="shared" si="2"/>
        <v>2.9729358624610121E-2</v>
      </c>
    </row>
    <row r="51" spans="1:10" ht="12" customHeight="1" x14ac:dyDescent="0.25">
      <c r="A51" s="4">
        <v>2013</v>
      </c>
      <c r="B51" s="79">
        <v>316.29476599999998</v>
      </c>
      <c r="C51" s="75">
        <v>17.079999999999998</v>
      </c>
      <c r="D51" s="75" t="s">
        <v>29</v>
      </c>
      <c r="E51" s="75" t="s">
        <v>29</v>
      </c>
      <c r="F51" s="75">
        <f t="shared" si="0"/>
        <v>17.079999999999998</v>
      </c>
      <c r="G51" s="75" t="s">
        <v>29</v>
      </c>
      <c r="H51" s="75" t="s">
        <v>29</v>
      </c>
      <c r="I51" s="75">
        <f t="shared" ref="I51:I57" si="3">F51-SUM(G51,H51)</f>
        <v>17.079999999999998</v>
      </c>
      <c r="J51" s="84">
        <f t="shared" si="2"/>
        <v>5.4000261262622348E-2</v>
      </c>
    </row>
    <row r="52" spans="1:10" ht="12" customHeight="1" x14ac:dyDescent="0.25">
      <c r="A52" s="5">
        <v>2014</v>
      </c>
      <c r="B52" s="80">
        <v>318.576955</v>
      </c>
      <c r="C52" s="76">
        <v>11.02</v>
      </c>
      <c r="D52" s="76" t="s">
        <v>29</v>
      </c>
      <c r="E52" s="76" t="s">
        <v>29</v>
      </c>
      <c r="F52" s="76">
        <f t="shared" si="0"/>
        <v>11.02</v>
      </c>
      <c r="G52" s="76" t="s">
        <v>29</v>
      </c>
      <c r="H52" s="76" t="s">
        <v>29</v>
      </c>
      <c r="I52" s="76">
        <f t="shared" si="3"/>
        <v>11.02</v>
      </c>
      <c r="J52" s="84">
        <f t="shared" si="2"/>
        <v>3.4591328176892144E-2</v>
      </c>
    </row>
    <row r="53" spans="1:10" ht="12" customHeight="1" x14ac:dyDescent="0.25">
      <c r="A53" s="5">
        <v>2015</v>
      </c>
      <c r="B53" s="80">
        <v>320.87070299999999</v>
      </c>
      <c r="C53" s="76">
        <v>10.75</v>
      </c>
      <c r="D53" s="76" t="s">
        <v>29</v>
      </c>
      <c r="E53" s="76" t="s">
        <v>29</v>
      </c>
      <c r="F53" s="76">
        <f t="shared" si="0"/>
        <v>10.75</v>
      </c>
      <c r="G53" s="76" t="s">
        <v>29</v>
      </c>
      <c r="H53" s="76" t="s">
        <v>29</v>
      </c>
      <c r="I53" s="76">
        <f t="shared" si="3"/>
        <v>10.75</v>
      </c>
      <c r="J53" s="84">
        <f t="shared" si="2"/>
        <v>3.3502591229090807E-2</v>
      </c>
    </row>
    <row r="54" spans="1:10" ht="12" customHeight="1" x14ac:dyDescent="0.25">
      <c r="A54" s="6">
        <v>2016</v>
      </c>
      <c r="B54" s="81">
        <v>323.16101099999997</v>
      </c>
      <c r="C54" s="77">
        <v>7.9606258083772756</v>
      </c>
      <c r="D54" s="77" t="s">
        <v>29</v>
      </c>
      <c r="E54" s="77" t="s">
        <v>29</v>
      </c>
      <c r="F54" s="77">
        <f t="shared" si="0"/>
        <v>7.9606258083772756</v>
      </c>
      <c r="G54" s="77" t="s">
        <v>29</v>
      </c>
      <c r="H54" s="77" t="s">
        <v>29</v>
      </c>
      <c r="I54" s="77">
        <f t="shared" si="3"/>
        <v>7.9606258083772756</v>
      </c>
      <c r="J54" s="74">
        <f t="shared" si="2"/>
        <v>2.4633620818748078E-2</v>
      </c>
    </row>
    <row r="55" spans="1:10" ht="12" customHeight="1" x14ac:dyDescent="0.25">
      <c r="A55" s="9">
        <v>2017</v>
      </c>
      <c r="B55" s="81">
        <v>325.20603</v>
      </c>
      <c r="C55" s="78">
        <v>7.1657397273903101</v>
      </c>
      <c r="D55" s="78" t="s">
        <v>29</v>
      </c>
      <c r="E55" s="78" t="s">
        <v>29</v>
      </c>
      <c r="F55" s="78">
        <f t="shared" si="0"/>
        <v>7.1657397273903101</v>
      </c>
      <c r="G55" s="78" t="s">
        <v>29</v>
      </c>
      <c r="H55" s="78" t="s">
        <v>29</v>
      </c>
      <c r="I55" s="78">
        <f t="shared" si="3"/>
        <v>7.1657397273903101</v>
      </c>
      <c r="J55" s="74">
        <f t="shared" si="2"/>
        <v>2.2034461437846986E-2</v>
      </c>
    </row>
    <row r="56" spans="1:10" ht="12" customHeight="1" x14ac:dyDescent="0.25">
      <c r="A56" s="6">
        <v>2018</v>
      </c>
      <c r="B56" s="81">
        <v>326.92397599999998</v>
      </c>
      <c r="C56" s="77">
        <v>7.2770000000000001</v>
      </c>
      <c r="D56" s="77" t="s">
        <v>29</v>
      </c>
      <c r="E56" s="77" t="s">
        <v>29</v>
      </c>
      <c r="F56" s="77">
        <f t="shared" si="0"/>
        <v>7.2770000000000001</v>
      </c>
      <c r="G56" s="77" t="s">
        <v>29</v>
      </c>
      <c r="H56" s="77" t="s">
        <v>29</v>
      </c>
      <c r="I56" s="77">
        <f t="shared" si="3"/>
        <v>7.2770000000000001</v>
      </c>
      <c r="J56" s="74">
        <f t="shared" si="2"/>
        <v>2.2258997608667282E-2</v>
      </c>
    </row>
    <row r="57" spans="1:10" ht="12" customHeight="1" thickBot="1" x14ac:dyDescent="0.3">
      <c r="A57" s="16">
        <v>2019</v>
      </c>
      <c r="B57" s="52">
        <v>328.475998</v>
      </c>
      <c r="C57" s="143">
        <v>6.984</v>
      </c>
      <c r="D57" s="143" t="s">
        <v>29</v>
      </c>
      <c r="E57" s="143" t="s">
        <v>29</v>
      </c>
      <c r="F57" s="143">
        <f t="shared" si="0"/>
        <v>6.984</v>
      </c>
      <c r="G57" s="143" t="s">
        <v>29</v>
      </c>
      <c r="H57" s="143" t="s">
        <v>29</v>
      </c>
      <c r="I57" s="143">
        <f t="shared" si="3"/>
        <v>6.984</v>
      </c>
      <c r="J57" s="144">
        <f t="shared" si="2"/>
        <v>2.1261827477574175E-2</v>
      </c>
    </row>
    <row r="58" spans="1:10" s="287" customFormat="1" ht="12" customHeight="1" thickTop="1" x14ac:dyDescent="0.25">
      <c r="A58" s="396" t="s">
        <v>61</v>
      </c>
      <c r="B58" s="396"/>
      <c r="C58" s="396"/>
      <c r="D58" s="396"/>
      <c r="E58" s="396"/>
      <c r="F58" s="396"/>
      <c r="G58" s="396"/>
      <c r="H58" s="396"/>
      <c r="I58" s="396"/>
      <c r="J58" s="396"/>
    </row>
    <row r="59" spans="1:10" ht="12" customHeight="1" x14ac:dyDescent="0.25">
      <c r="A59" s="359" t="s">
        <v>58</v>
      </c>
      <c r="B59" s="360"/>
      <c r="C59" s="360"/>
      <c r="D59" s="360"/>
      <c r="E59" s="360"/>
      <c r="F59" s="360"/>
      <c r="G59" s="360"/>
      <c r="H59" s="360"/>
      <c r="I59" s="360"/>
      <c r="J59" s="361"/>
    </row>
    <row r="60" spans="1:10" ht="12" customHeight="1" x14ac:dyDescent="0.25">
      <c r="A60" s="337"/>
      <c r="B60" s="337"/>
      <c r="C60" s="337"/>
      <c r="D60" s="337"/>
      <c r="E60" s="337"/>
      <c r="F60" s="337"/>
      <c r="G60" s="337"/>
      <c r="H60" s="337"/>
      <c r="I60" s="337"/>
      <c r="J60" s="337"/>
    </row>
    <row r="61" spans="1:10" ht="12" customHeight="1" x14ac:dyDescent="0.25">
      <c r="A61" s="368" t="s">
        <v>166</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22">
    <mergeCell ref="A58:J58"/>
    <mergeCell ref="A65:J65"/>
    <mergeCell ref="A59:J59"/>
    <mergeCell ref="A60:J60"/>
    <mergeCell ref="A61: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B69DF-781D-43AD-80E9-FD4BA8A113C8}">
  <dimension ref="A1:J64"/>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80</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30</v>
      </c>
      <c r="F3" s="311" t="s">
        <v>31</v>
      </c>
      <c r="G3" s="311" t="s">
        <v>17</v>
      </c>
      <c r="H3" s="311" t="s">
        <v>32</v>
      </c>
      <c r="I3" s="347" t="s">
        <v>33</v>
      </c>
      <c r="J3" s="229" t="s">
        <v>19</v>
      </c>
    </row>
    <row r="4" spans="1:10" ht="12" customHeight="1" x14ac:dyDescent="0.25">
      <c r="A4" s="326"/>
      <c r="B4" s="332"/>
      <c r="C4" s="292"/>
      <c r="D4" s="311"/>
      <c r="E4" s="311"/>
      <c r="F4" s="311"/>
      <c r="G4" s="311"/>
      <c r="H4" s="311"/>
      <c r="I4" s="348"/>
      <c r="J4" s="350"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3">
        <v>1970</v>
      </c>
      <c r="B8" s="3">
        <v>205.05199999999999</v>
      </c>
      <c r="C8" s="85">
        <v>110.60000000000001</v>
      </c>
      <c r="D8" s="86" t="s">
        <v>29</v>
      </c>
      <c r="E8" s="87">
        <v>144.565</v>
      </c>
      <c r="F8" s="87">
        <f t="shared" ref="F8:F52" si="0">SUM(C8,D8,E8)</f>
        <v>255.16500000000002</v>
      </c>
      <c r="G8" s="86" t="s">
        <v>29</v>
      </c>
      <c r="H8" s="145">
        <v>109.544</v>
      </c>
      <c r="I8" s="85">
        <f t="shared" ref="I8:I57" si="1">F8-SUM(G8,H8)</f>
        <v>145.62100000000004</v>
      </c>
      <c r="J8" s="114">
        <f>IF(I8=0,0,IF(B8=0,0,I8/B8))</f>
        <v>0.71016620174394807</v>
      </c>
    </row>
    <row r="9" spans="1:10" ht="12" customHeight="1" x14ac:dyDescent="0.25">
      <c r="A9" s="4">
        <v>1971</v>
      </c>
      <c r="B9" s="4">
        <v>207.661</v>
      </c>
      <c r="C9" s="89">
        <v>109.5</v>
      </c>
      <c r="D9" s="90" t="s">
        <v>29</v>
      </c>
      <c r="E9" s="91">
        <v>109.544</v>
      </c>
      <c r="F9" s="91">
        <f t="shared" si="0"/>
        <v>219.04399999999998</v>
      </c>
      <c r="G9" s="90" t="s">
        <v>29</v>
      </c>
      <c r="H9" s="146">
        <v>88.24</v>
      </c>
      <c r="I9" s="89">
        <f t="shared" si="1"/>
        <v>130.80399999999997</v>
      </c>
      <c r="J9" s="115">
        <f t="shared" ref="J9:J57" si="2">IF(I9=0,0,IF(B9=0,0,I9/B9))</f>
        <v>0.62989198742180752</v>
      </c>
    </row>
    <row r="10" spans="1:10" ht="12" customHeight="1" x14ac:dyDescent="0.25">
      <c r="A10" s="4">
        <v>1972</v>
      </c>
      <c r="B10" s="4">
        <v>209.89599999999999</v>
      </c>
      <c r="C10" s="89">
        <v>137.19999999999999</v>
      </c>
      <c r="D10" s="90" t="s">
        <v>29</v>
      </c>
      <c r="E10" s="91">
        <v>88.24</v>
      </c>
      <c r="F10" s="91">
        <f t="shared" si="0"/>
        <v>225.44</v>
      </c>
      <c r="G10" s="90" t="s">
        <v>29</v>
      </c>
      <c r="H10" s="146">
        <v>88.070999999999998</v>
      </c>
      <c r="I10" s="89">
        <f t="shared" si="1"/>
        <v>137.369</v>
      </c>
      <c r="J10" s="115">
        <f t="shared" si="2"/>
        <v>0.65446220985630987</v>
      </c>
    </row>
    <row r="11" spans="1:10" ht="12" customHeight="1" x14ac:dyDescent="0.25">
      <c r="A11" s="4">
        <v>1973</v>
      </c>
      <c r="B11" s="4">
        <v>211.90899999999999</v>
      </c>
      <c r="C11" s="89">
        <v>143.80000000000001</v>
      </c>
      <c r="D11" s="90" t="s">
        <v>29</v>
      </c>
      <c r="E11" s="91">
        <v>88.070999999999998</v>
      </c>
      <c r="F11" s="91">
        <f t="shared" si="0"/>
        <v>231.87100000000001</v>
      </c>
      <c r="G11" s="90" t="s">
        <v>29</v>
      </c>
      <c r="H11" s="146">
        <v>89.405000000000001</v>
      </c>
      <c r="I11" s="89">
        <f t="shared" si="1"/>
        <v>142.46600000000001</v>
      </c>
      <c r="J11" s="115">
        <f t="shared" si="2"/>
        <v>0.67229801471386308</v>
      </c>
    </row>
    <row r="12" spans="1:10" ht="12" customHeight="1" x14ac:dyDescent="0.25">
      <c r="A12" s="4">
        <v>1974</v>
      </c>
      <c r="B12" s="4">
        <v>213.85400000000001</v>
      </c>
      <c r="C12" s="89">
        <v>142.30000000000001</v>
      </c>
      <c r="D12" s="90" t="s">
        <v>29</v>
      </c>
      <c r="E12" s="91">
        <v>89.405000000000001</v>
      </c>
      <c r="F12" s="91">
        <f t="shared" si="0"/>
        <v>231.70500000000001</v>
      </c>
      <c r="G12" s="90" t="s">
        <v>29</v>
      </c>
      <c r="H12" s="146">
        <v>97.388000000000005</v>
      </c>
      <c r="I12" s="89">
        <f t="shared" si="1"/>
        <v>134.31700000000001</v>
      </c>
      <c r="J12" s="115">
        <f t="shared" si="2"/>
        <v>0.62807803454693389</v>
      </c>
    </row>
    <row r="13" spans="1:10" ht="12" customHeight="1" x14ac:dyDescent="0.25">
      <c r="A13" s="4">
        <v>1975</v>
      </c>
      <c r="B13" s="4">
        <v>215.97300000000001</v>
      </c>
      <c r="C13" s="89">
        <v>132.4</v>
      </c>
      <c r="D13" s="90" t="s">
        <v>29</v>
      </c>
      <c r="E13" s="91">
        <v>97.388000000000005</v>
      </c>
      <c r="F13" s="91">
        <f t="shared" si="0"/>
        <v>229.78800000000001</v>
      </c>
      <c r="G13" s="90" t="s">
        <v>29</v>
      </c>
      <c r="H13" s="146">
        <v>113.764</v>
      </c>
      <c r="I13" s="89">
        <f t="shared" si="1"/>
        <v>116.02400000000002</v>
      </c>
      <c r="J13" s="115">
        <f t="shared" si="2"/>
        <v>0.53721530006065576</v>
      </c>
    </row>
    <row r="14" spans="1:10" ht="12" customHeight="1" x14ac:dyDescent="0.25">
      <c r="A14" s="3">
        <v>1976</v>
      </c>
      <c r="B14" s="3">
        <v>218.035</v>
      </c>
      <c r="C14" s="85">
        <v>72.7</v>
      </c>
      <c r="D14" s="86" t="s">
        <v>29</v>
      </c>
      <c r="E14" s="87">
        <v>113.764</v>
      </c>
      <c r="F14" s="87">
        <f t="shared" si="0"/>
        <v>186.464</v>
      </c>
      <c r="G14" s="86" t="s">
        <v>29</v>
      </c>
      <c r="H14" s="145">
        <v>77.290000000000006</v>
      </c>
      <c r="I14" s="85">
        <f t="shared" si="1"/>
        <v>109.17399999999999</v>
      </c>
      <c r="J14" s="114">
        <f t="shared" si="2"/>
        <v>0.50071777466920442</v>
      </c>
    </row>
    <row r="15" spans="1:10" ht="12" customHeight="1" x14ac:dyDescent="0.25">
      <c r="A15" s="3">
        <v>1977</v>
      </c>
      <c r="B15" s="3">
        <v>220.23899999999998</v>
      </c>
      <c r="C15" s="85">
        <v>109.4</v>
      </c>
      <c r="D15" s="86" t="s">
        <v>29</v>
      </c>
      <c r="E15" s="87">
        <v>77.290000000000006</v>
      </c>
      <c r="F15" s="87">
        <f t="shared" si="0"/>
        <v>186.69</v>
      </c>
      <c r="G15" s="86" t="s">
        <v>29</v>
      </c>
      <c r="H15" s="145">
        <v>95.12</v>
      </c>
      <c r="I15" s="85">
        <f t="shared" si="1"/>
        <v>91.57</v>
      </c>
      <c r="J15" s="114">
        <f t="shared" si="2"/>
        <v>0.41577558924622798</v>
      </c>
    </row>
    <row r="16" spans="1:10" ht="12" customHeight="1" x14ac:dyDescent="0.25">
      <c r="A16" s="3">
        <v>1978</v>
      </c>
      <c r="B16" s="3">
        <v>222.58500000000001</v>
      </c>
      <c r="C16" s="85">
        <v>115.2</v>
      </c>
      <c r="D16" s="86" t="s">
        <v>29</v>
      </c>
      <c r="E16" s="87">
        <v>95.12</v>
      </c>
      <c r="F16" s="87">
        <f t="shared" si="0"/>
        <v>210.32</v>
      </c>
      <c r="G16" s="86" t="s">
        <v>29</v>
      </c>
      <c r="H16" s="145">
        <v>104.01300000000001</v>
      </c>
      <c r="I16" s="85">
        <f t="shared" si="1"/>
        <v>106.30699999999999</v>
      </c>
      <c r="J16" s="114">
        <f t="shared" si="2"/>
        <v>0.47760181503695209</v>
      </c>
    </row>
    <row r="17" spans="1:10" ht="12" customHeight="1" x14ac:dyDescent="0.25">
      <c r="A17" s="3">
        <v>1979</v>
      </c>
      <c r="B17" s="3">
        <v>225.05500000000001</v>
      </c>
      <c r="C17" s="85">
        <v>129.63999999999999</v>
      </c>
      <c r="D17" s="86" t="s">
        <v>29</v>
      </c>
      <c r="E17" s="87">
        <v>104.01300000000001</v>
      </c>
      <c r="F17" s="87">
        <f t="shared" si="0"/>
        <v>233.65299999999999</v>
      </c>
      <c r="G17" s="86" t="s">
        <v>29</v>
      </c>
      <c r="H17" s="145">
        <v>116.004</v>
      </c>
      <c r="I17" s="85">
        <f t="shared" si="1"/>
        <v>117.64899999999999</v>
      </c>
      <c r="J17" s="114">
        <f t="shared" si="2"/>
        <v>0.52275665948323735</v>
      </c>
    </row>
    <row r="18" spans="1:10" ht="12" customHeight="1" x14ac:dyDescent="0.25">
      <c r="A18" s="3">
        <v>1980</v>
      </c>
      <c r="B18" s="3">
        <v>227.726</v>
      </c>
      <c r="C18" s="85">
        <v>86.86</v>
      </c>
      <c r="D18" s="86" t="s">
        <v>29</v>
      </c>
      <c r="E18" s="87">
        <v>116.004</v>
      </c>
      <c r="F18" s="87">
        <f t="shared" si="0"/>
        <v>202.864</v>
      </c>
      <c r="G18" s="86" t="s">
        <v>29</v>
      </c>
      <c r="H18" s="145">
        <v>90.475999999999999</v>
      </c>
      <c r="I18" s="85">
        <f t="shared" si="1"/>
        <v>112.38800000000001</v>
      </c>
      <c r="J18" s="114">
        <f t="shared" si="2"/>
        <v>0.49352291789255509</v>
      </c>
    </row>
    <row r="19" spans="1:10" ht="12" customHeight="1" x14ac:dyDescent="0.25">
      <c r="A19" s="4">
        <v>1981</v>
      </c>
      <c r="B19" s="4">
        <v>229.96600000000001</v>
      </c>
      <c r="C19" s="89">
        <v>91.42</v>
      </c>
      <c r="D19" s="90" t="s">
        <v>29</v>
      </c>
      <c r="E19" s="91">
        <v>90.475999999999999</v>
      </c>
      <c r="F19" s="91">
        <f t="shared" si="0"/>
        <v>181.89600000000002</v>
      </c>
      <c r="G19" s="90" t="s">
        <v>29</v>
      </c>
      <c r="H19" s="146">
        <v>61.768000000000001</v>
      </c>
      <c r="I19" s="89">
        <f t="shared" si="1"/>
        <v>120.12800000000001</v>
      </c>
      <c r="J19" s="115">
        <f t="shared" si="2"/>
        <v>0.5223728725115887</v>
      </c>
    </row>
    <row r="20" spans="1:10" ht="12" customHeight="1" x14ac:dyDescent="0.25">
      <c r="A20" s="4">
        <v>1982</v>
      </c>
      <c r="B20" s="4">
        <v>232.18799999999999</v>
      </c>
      <c r="C20" s="93">
        <v>93.156000000000006</v>
      </c>
      <c r="D20" s="90" t="s">
        <v>29</v>
      </c>
      <c r="E20" s="91">
        <v>61.768000000000001</v>
      </c>
      <c r="F20" s="91">
        <f t="shared" si="0"/>
        <v>154.92400000000001</v>
      </c>
      <c r="G20" s="90" t="s">
        <v>29</v>
      </c>
      <c r="H20" s="146">
        <v>74.778000000000006</v>
      </c>
      <c r="I20" s="89">
        <f t="shared" si="1"/>
        <v>80.146000000000001</v>
      </c>
      <c r="J20" s="115">
        <f t="shared" si="2"/>
        <v>0.34517718400606406</v>
      </c>
    </row>
    <row r="21" spans="1:10" ht="12" customHeight="1" x14ac:dyDescent="0.25">
      <c r="A21" s="4">
        <v>1983</v>
      </c>
      <c r="B21" s="4">
        <v>234.30699999999999</v>
      </c>
      <c r="C21" s="93">
        <v>85.46</v>
      </c>
      <c r="D21" s="90" t="s">
        <v>29</v>
      </c>
      <c r="E21" s="91">
        <v>74.778000000000006</v>
      </c>
      <c r="F21" s="91">
        <f t="shared" si="0"/>
        <v>160.238</v>
      </c>
      <c r="G21" s="90" t="s">
        <v>29</v>
      </c>
      <c r="H21" s="146">
        <v>87.457999999999998</v>
      </c>
      <c r="I21" s="89">
        <f t="shared" si="1"/>
        <v>72.78</v>
      </c>
      <c r="J21" s="115">
        <f t="shared" si="2"/>
        <v>0.31061812067074396</v>
      </c>
    </row>
    <row r="22" spans="1:10" ht="12" customHeight="1" x14ac:dyDescent="0.25">
      <c r="A22" s="4">
        <v>1984</v>
      </c>
      <c r="B22" s="4">
        <v>236.34800000000001</v>
      </c>
      <c r="C22" s="89">
        <v>106.88800000000001</v>
      </c>
      <c r="D22" s="90" t="s">
        <v>29</v>
      </c>
      <c r="E22" s="91">
        <v>87.457999999999998</v>
      </c>
      <c r="F22" s="91">
        <f t="shared" si="0"/>
        <v>194.346</v>
      </c>
      <c r="G22" s="90" t="s">
        <v>29</v>
      </c>
      <c r="H22" s="146">
        <v>83.501000000000005</v>
      </c>
      <c r="I22" s="89">
        <f t="shared" si="1"/>
        <v>110.845</v>
      </c>
      <c r="J22" s="115">
        <f t="shared" si="2"/>
        <v>0.4689906409193223</v>
      </c>
    </row>
    <row r="23" spans="1:10" ht="12" customHeight="1" x14ac:dyDescent="0.25">
      <c r="A23" s="4">
        <v>1985</v>
      </c>
      <c r="B23" s="4">
        <v>238.46600000000001</v>
      </c>
      <c r="C23" s="89">
        <v>106.904</v>
      </c>
      <c r="D23" s="90" t="s">
        <v>29</v>
      </c>
      <c r="E23" s="91">
        <v>83.501000000000005</v>
      </c>
      <c r="F23" s="91">
        <f t="shared" si="0"/>
        <v>190.405</v>
      </c>
      <c r="G23" s="90" t="s">
        <v>29</v>
      </c>
      <c r="H23" s="146">
        <v>103.804</v>
      </c>
      <c r="I23" s="89">
        <f t="shared" si="1"/>
        <v>86.600999999999999</v>
      </c>
      <c r="J23" s="115">
        <f t="shared" si="2"/>
        <v>0.3631586892890391</v>
      </c>
    </row>
    <row r="24" spans="1:10" ht="12" customHeight="1" x14ac:dyDescent="0.25">
      <c r="A24" s="3">
        <v>1986</v>
      </c>
      <c r="B24" s="3">
        <v>240.65100000000001</v>
      </c>
      <c r="C24" s="85">
        <v>77.506</v>
      </c>
      <c r="D24" s="86" t="s">
        <v>29</v>
      </c>
      <c r="E24" s="87">
        <v>103.804</v>
      </c>
      <c r="F24" s="87">
        <f t="shared" si="0"/>
        <v>181.31</v>
      </c>
      <c r="G24" s="86" t="s">
        <v>29</v>
      </c>
      <c r="H24" s="145">
        <v>71.084999999999994</v>
      </c>
      <c r="I24" s="85">
        <f t="shared" si="1"/>
        <v>110.22500000000001</v>
      </c>
      <c r="J24" s="114">
        <f t="shared" si="2"/>
        <v>0.45802843121366626</v>
      </c>
    </row>
    <row r="25" spans="1:10" ht="12" customHeight="1" x14ac:dyDescent="0.25">
      <c r="A25" s="3">
        <v>1987</v>
      </c>
      <c r="B25" s="3">
        <v>242.804</v>
      </c>
      <c r="C25" s="85">
        <v>78.715999999999994</v>
      </c>
      <c r="D25" s="86" t="s">
        <v>29</v>
      </c>
      <c r="E25" s="87">
        <v>71.084999999999994</v>
      </c>
      <c r="F25" s="87">
        <f t="shared" si="0"/>
        <v>149.80099999999999</v>
      </c>
      <c r="G25" s="86" t="s">
        <v>29</v>
      </c>
      <c r="H25" s="145">
        <v>55.869</v>
      </c>
      <c r="I25" s="85">
        <f t="shared" si="1"/>
        <v>93.931999999999988</v>
      </c>
      <c r="J25" s="114">
        <f t="shared" si="2"/>
        <v>0.38686347836114721</v>
      </c>
    </row>
    <row r="26" spans="1:10" ht="12" customHeight="1" x14ac:dyDescent="0.25">
      <c r="A26" s="3">
        <v>1988</v>
      </c>
      <c r="B26" s="3">
        <v>245.02099999999999</v>
      </c>
      <c r="C26" s="85">
        <v>62.738</v>
      </c>
      <c r="D26" s="86" t="s">
        <v>29</v>
      </c>
      <c r="E26" s="87">
        <v>55.869</v>
      </c>
      <c r="F26" s="87">
        <f t="shared" si="0"/>
        <v>118.607</v>
      </c>
      <c r="G26" s="86" t="s">
        <v>29</v>
      </c>
      <c r="H26" s="145">
        <v>41.826999999999998</v>
      </c>
      <c r="I26" s="85">
        <f t="shared" si="1"/>
        <v>76.78</v>
      </c>
      <c r="J26" s="114">
        <f t="shared" si="2"/>
        <v>0.31336089559670399</v>
      </c>
    </row>
    <row r="27" spans="1:10" ht="12" customHeight="1" x14ac:dyDescent="0.25">
      <c r="A27" s="3">
        <v>1989</v>
      </c>
      <c r="B27" s="3">
        <v>247.34200000000001</v>
      </c>
      <c r="C27" s="85">
        <v>80.915999999999997</v>
      </c>
      <c r="D27" s="85">
        <v>0.67020447999999988</v>
      </c>
      <c r="E27" s="87">
        <v>41.826999999999998</v>
      </c>
      <c r="F27" s="87">
        <f t="shared" si="0"/>
        <v>123.41320447999999</v>
      </c>
      <c r="G27" s="86" t="s">
        <v>29</v>
      </c>
      <c r="H27" s="145">
        <v>60.631</v>
      </c>
      <c r="I27" s="85">
        <f t="shared" si="1"/>
        <v>62.78220447999999</v>
      </c>
      <c r="J27" s="114">
        <f t="shared" si="2"/>
        <v>0.2538275120278804</v>
      </c>
    </row>
    <row r="28" spans="1:10" ht="12" customHeight="1" x14ac:dyDescent="0.25">
      <c r="A28" s="3">
        <v>1990</v>
      </c>
      <c r="B28" s="3">
        <v>250.13200000000001</v>
      </c>
      <c r="C28" s="85">
        <v>85.36</v>
      </c>
      <c r="D28" s="85">
        <v>9.9207899999999988E-2</v>
      </c>
      <c r="E28" s="87">
        <v>60.631</v>
      </c>
      <c r="F28" s="87">
        <f t="shared" si="0"/>
        <v>146.0902079</v>
      </c>
      <c r="G28" s="86" t="s">
        <v>29</v>
      </c>
      <c r="H28" s="145">
        <v>91.248000000000005</v>
      </c>
      <c r="I28" s="85">
        <f t="shared" si="1"/>
        <v>54.842207899999991</v>
      </c>
      <c r="J28" s="114">
        <f t="shared" si="2"/>
        <v>0.2192530659811619</v>
      </c>
    </row>
    <row r="29" spans="1:10" ht="12" customHeight="1" x14ac:dyDescent="0.25">
      <c r="A29" s="4">
        <v>1991</v>
      </c>
      <c r="B29" s="4">
        <v>253.49299999999999</v>
      </c>
      <c r="C29" s="89">
        <v>89.75200000000001</v>
      </c>
      <c r="D29" s="89">
        <v>3.075135E-2</v>
      </c>
      <c r="E29" s="91">
        <v>91.248000000000005</v>
      </c>
      <c r="F29" s="91">
        <f t="shared" si="0"/>
        <v>181.03075135</v>
      </c>
      <c r="G29" s="90" t="s">
        <v>29</v>
      </c>
      <c r="H29" s="146">
        <v>100.392</v>
      </c>
      <c r="I29" s="89">
        <f t="shared" si="1"/>
        <v>80.638751350000007</v>
      </c>
      <c r="J29" s="115">
        <f t="shared" si="2"/>
        <v>0.31811036734742187</v>
      </c>
    </row>
    <row r="30" spans="1:10" ht="12" customHeight="1" x14ac:dyDescent="0.25">
      <c r="A30" s="4">
        <v>1992</v>
      </c>
      <c r="B30" s="4">
        <v>256.89400000000001</v>
      </c>
      <c r="C30" s="89">
        <v>64.14</v>
      </c>
      <c r="D30" s="89">
        <v>0.20872110000000002</v>
      </c>
      <c r="E30" s="91">
        <v>100.392</v>
      </c>
      <c r="F30" s="91">
        <f t="shared" si="0"/>
        <v>164.7407211</v>
      </c>
      <c r="G30" s="90" t="s">
        <v>29</v>
      </c>
      <c r="H30" s="146">
        <v>65.046999999999997</v>
      </c>
      <c r="I30" s="89">
        <f t="shared" si="1"/>
        <v>99.693721100000005</v>
      </c>
      <c r="J30" s="115">
        <f t="shared" si="2"/>
        <v>0.38807337306437678</v>
      </c>
    </row>
    <row r="31" spans="1:10" ht="12" customHeight="1" x14ac:dyDescent="0.25">
      <c r="A31" s="4">
        <v>1993</v>
      </c>
      <c r="B31" s="4">
        <v>260.255</v>
      </c>
      <c r="C31" s="89">
        <v>81.319999999999993</v>
      </c>
      <c r="D31" s="89">
        <v>0.34449135000000003</v>
      </c>
      <c r="E31" s="91">
        <v>65.046999999999997</v>
      </c>
      <c r="F31" s="91">
        <f t="shared" si="0"/>
        <v>146.71149134999999</v>
      </c>
      <c r="G31" s="90" t="s">
        <v>29</v>
      </c>
      <c r="H31" s="146">
        <v>52.073699999999995</v>
      </c>
      <c r="I31" s="89">
        <f t="shared" si="1"/>
        <v>94.637791349999986</v>
      </c>
      <c r="J31" s="115">
        <f t="shared" si="2"/>
        <v>0.36363486330714101</v>
      </c>
    </row>
    <row r="32" spans="1:10" ht="12" customHeight="1" x14ac:dyDescent="0.25">
      <c r="A32" s="4">
        <v>1994</v>
      </c>
      <c r="B32" s="4">
        <v>263.43599999999998</v>
      </c>
      <c r="C32" s="89">
        <v>104.96</v>
      </c>
      <c r="D32" s="89">
        <v>0.41765114999999997</v>
      </c>
      <c r="E32" s="91">
        <v>52.073699999999995</v>
      </c>
      <c r="F32" s="91">
        <f t="shared" si="0"/>
        <v>157.45135114999999</v>
      </c>
      <c r="G32" s="90" t="s">
        <v>29</v>
      </c>
      <c r="H32" s="146">
        <v>62.412000000000006</v>
      </c>
      <c r="I32" s="89">
        <f t="shared" si="1"/>
        <v>95.039351149999987</v>
      </c>
      <c r="J32" s="115">
        <f t="shared" si="2"/>
        <v>0.36076827445755322</v>
      </c>
    </row>
    <row r="33" spans="1:10" ht="12" customHeight="1" x14ac:dyDescent="0.25">
      <c r="A33" s="4">
        <v>1995</v>
      </c>
      <c r="B33" s="4">
        <v>266.55700000000002</v>
      </c>
      <c r="C33" s="89">
        <v>124.1</v>
      </c>
      <c r="D33" s="89">
        <v>0.63492870000000001</v>
      </c>
      <c r="E33" s="91">
        <v>62.412000000000006</v>
      </c>
      <c r="F33" s="91">
        <f t="shared" si="0"/>
        <v>187.14692869999999</v>
      </c>
      <c r="G33" s="90" t="s">
        <v>29</v>
      </c>
      <c r="H33" s="146">
        <v>63.218400000000003</v>
      </c>
      <c r="I33" s="89">
        <f t="shared" si="1"/>
        <v>123.92852869999999</v>
      </c>
      <c r="J33" s="115">
        <f t="shared" si="2"/>
        <v>0.4649231822837141</v>
      </c>
    </row>
    <row r="34" spans="1:10" ht="12" customHeight="1" x14ac:dyDescent="0.25">
      <c r="A34" s="3">
        <v>1996</v>
      </c>
      <c r="B34" s="45">
        <v>269.66699999999997</v>
      </c>
      <c r="C34" s="85">
        <v>129.56</v>
      </c>
      <c r="D34" s="85">
        <v>0.69213480000000005</v>
      </c>
      <c r="E34" s="87">
        <v>63.218400000000003</v>
      </c>
      <c r="F34" s="87">
        <f t="shared" si="0"/>
        <v>193.4705348</v>
      </c>
      <c r="G34" s="86" t="s">
        <v>29</v>
      </c>
      <c r="H34" s="145">
        <v>62.207250000000009</v>
      </c>
      <c r="I34" s="85">
        <f t="shared" si="1"/>
        <v>131.26328479999998</v>
      </c>
      <c r="J34" s="114">
        <f t="shared" si="2"/>
        <v>0.48676065221180193</v>
      </c>
    </row>
    <row r="35" spans="1:10" ht="12" customHeight="1" x14ac:dyDescent="0.25">
      <c r="A35" s="3">
        <v>1997</v>
      </c>
      <c r="B35" s="45">
        <v>272.91199999999998</v>
      </c>
      <c r="C35" s="85">
        <v>132</v>
      </c>
      <c r="D35" s="85">
        <v>0.40307609999999994</v>
      </c>
      <c r="E35" s="87">
        <v>62.207250000000009</v>
      </c>
      <c r="F35" s="87">
        <f t="shared" si="0"/>
        <v>194.61032610000001</v>
      </c>
      <c r="G35" s="86" t="s">
        <v>29</v>
      </c>
      <c r="H35" s="145">
        <v>75.83205000000001</v>
      </c>
      <c r="I35" s="85">
        <f t="shared" si="1"/>
        <v>118.7782761</v>
      </c>
      <c r="J35" s="114">
        <f t="shared" si="2"/>
        <v>0.43522555292548515</v>
      </c>
    </row>
    <row r="36" spans="1:10" ht="12" customHeight="1" x14ac:dyDescent="0.25">
      <c r="A36" s="3">
        <v>1998</v>
      </c>
      <c r="B36" s="45">
        <v>276.11500000000001</v>
      </c>
      <c r="C36" s="85">
        <v>119.82</v>
      </c>
      <c r="D36" s="85">
        <v>0.3884013</v>
      </c>
      <c r="E36" s="87">
        <v>75.83205000000001</v>
      </c>
      <c r="F36" s="87">
        <f t="shared" si="0"/>
        <v>196.0404513</v>
      </c>
      <c r="G36" s="86" t="s">
        <v>29</v>
      </c>
      <c r="H36" s="145">
        <v>79.242449999999991</v>
      </c>
      <c r="I36" s="85">
        <f t="shared" si="1"/>
        <v>116.79800130000001</v>
      </c>
      <c r="J36" s="114">
        <f t="shared" si="2"/>
        <v>0.42300491208373325</v>
      </c>
    </row>
    <row r="37" spans="1:10" ht="12" customHeight="1" x14ac:dyDescent="0.25">
      <c r="A37" s="3">
        <v>1999</v>
      </c>
      <c r="B37" s="45">
        <v>279.29500000000002</v>
      </c>
      <c r="C37" s="85">
        <v>118.4</v>
      </c>
      <c r="D37" s="85">
        <v>0.53544855000000002</v>
      </c>
      <c r="E37" s="87">
        <v>79.242449999999991</v>
      </c>
      <c r="F37" s="87">
        <f t="shared" si="0"/>
        <v>198.17789855000001</v>
      </c>
      <c r="G37" s="86" t="s">
        <v>29</v>
      </c>
      <c r="H37" s="145">
        <v>75.592649999999992</v>
      </c>
      <c r="I37" s="85">
        <f t="shared" si="1"/>
        <v>122.58524855000002</v>
      </c>
      <c r="J37" s="114">
        <f t="shared" si="2"/>
        <v>0.43890957070481035</v>
      </c>
    </row>
    <row r="38" spans="1:10" ht="12" customHeight="1" x14ac:dyDescent="0.25">
      <c r="A38" s="3">
        <v>2000</v>
      </c>
      <c r="B38" s="45">
        <v>282.38499999999999</v>
      </c>
      <c r="C38" s="85">
        <v>101.52</v>
      </c>
      <c r="D38" s="85">
        <v>1.0605472500000002</v>
      </c>
      <c r="E38" s="87">
        <v>75.592649999999992</v>
      </c>
      <c r="F38" s="87">
        <f t="shared" si="0"/>
        <v>178.17319724999999</v>
      </c>
      <c r="G38" s="86" t="s">
        <v>29</v>
      </c>
      <c r="H38" s="145">
        <v>49.276499999999999</v>
      </c>
      <c r="I38" s="85">
        <f t="shared" si="1"/>
        <v>128.89669724999999</v>
      </c>
      <c r="J38" s="114">
        <f t="shared" si="2"/>
        <v>0.45645730917010463</v>
      </c>
    </row>
    <row r="39" spans="1:10" ht="12" customHeight="1" x14ac:dyDescent="0.25">
      <c r="A39" s="4">
        <v>2001</v>
      </c>
      <c r="B39" s="79">
        <v>285.30901899999998</v>
      </c>
      <c r="C39" s="89">
        <v>118</v>
      </c>
      <c r="D39" s="89">
        <v>0.38455515000000001</v>
      </c>
      <c r="E39" s="91">
        <v>49.276499999999999</v>
      </c>
      <c r="F39" s="91">
        <f t="shared" si="0"/>
        <v>167.66105514999998</v>
      </c>
      <c r="G39" s="90" t="s">
        <v>29</v>
      </c>
      <c r="H39" s="146">
        <v>67.895099999999999</v>
      </c>
      <c r="I39" s="89">
        <f t="shared" si="1"/>
        <v>99.765955149999982</v>
      </c>
      <c r="J39" s="115">
        <f t="shared" si="2"/>
        <v>0.34967683636387248</v>
      </c>
    </row>
    <row r="40" spans="1:10" ht="12" customHeight="1" x14ac:dyDescent="0.25">
      <c r="A40" s="4">
        <v>2002</v>
      </c>
      <c r="B40" s="79">
        <v>288.10481800000002</v>
      </c>
      <c r="C40" s="89">
        <v>114.62</v>
      </c>
      <c r="D40" s="89">
        <v>0.78034424999999996</v>
      </c>
      <c r="E40" s="91">
        <v>67.895099999999999</v>
      </c>
      <c r="F40" s="91">
        <f t="shared" si="0"/>
        <v>183.29544425</v>
      </c>
      <c r="G40" s="90" t="s">
        <v>29</v>
      </c>
      <c r="H40" s="146">
        <v>61.5426</v>
      </c>
      <c r="I40" s="89">
        <f t="shared" si="1"/>
        <v>121.75284425000001</v>
      </c>
      <c r="J40" s="115">
        <f t="shared" si="2"/>
        <v>0.42259912588480208</v>
      </c>
    </row>
    <row r="41" spans="1:10" ht="12" customHeight="1" x14ac:dyDescent="0.25">
      <c r="A41" s="4">
        <v>2003</v>
      </c>
      <c r="B41" s="79">
        <v>290.81963400000001</v>
      </c>
      <c r="C41" s="89">
        <v>109.2</v>
      </c>
      <c r="D41" s="89">
        <v>0.46369365000000001</v>
      </c>
      <c r="E41" s="91">
        <v>61.5426</v>
      </c>
      <c r="F41" s="91">
        <f t="shared" si="0"/>
        <v>171.20629364999999</v>
      </c>
      <c r="G41" s="90" t="s">
        <v>29</v>
      </c>
      <c r="H41" s="146">
        <v>54.985350000000004</v>
      </c>
      <c r="I41" s="89">
        <f t="shared" si="1"/>
        <v>116.22094364999998</v>
      </c>
      <c r="J41" s="115">
        <f t="shared" si="2"/>
        <v>0.39963238400196865</v>
      </c>
    </row>
    <row r="42" spans="1:10" ht="12" customHeight="1" x14ac:dyDescent="0.25">
      <c r="A42" s="4">
        <v>2004</v>
      </c>
      <c r="B42" s="79">
        <v>293.46318500000001</v>
      </c>
      <c r="C42" s="89">
        <v>81.06</v>
      </c>
      <c r="D42" s="89">
        <v>0.61000589999999999</v>
      </c>
      <c r="E42" s="91">
        <v>54.985350000000004</v>
      </c>
      <c r="F42" s="91">
        <f t="shared" si="0"/>
        <v>136.65535590000002</v>
      </c>
      <c r="G42" s="90" t="s">
        <v>29</v>
      </c>
      <c r="H42" s="146">
        <v>60.275250000000007</v>
      </c>
      <c r="I42" s="89">
        <f t="shared" si="1"/>
        <v>76.380105900000018</v>
      </c>
      <c r="J42" s="115">
        <f t="shared" si="2"/>
        <v>0.26027150867322596</v>
      </c>
    </row>
    <row r="43" spans="1:10" ht="12" customHeight="1" x14ac:dyDescent="0.25">
      <c r="A43" s="4">
        <v>2005</v>
      </c>
      <c r="B43" s="79">
        <v>296.186216</v>
      </c>
      <c r="C43" s="89">
        <v>74.2</v>
      </c>
      <c r="D43" s="89">
        <v>2.1315745499999998</v>
      </c>
      <c r="E43" s="91">
        <v>60.275250000000007</v>
      </c>
      <c r="F43" s="91">
        <f t="shared" si="0"/>
        <v>136.60682455</v>
      </c>
      <c r="G43" s="90" t="s">
        <v>29</v>
      </c>
      <c r="H43" s="146">
        <v>50.981699999999996</v>
      </c>
      <c r="I43" s="89">
        <f t="shared" si="1"/>
        <v>85.62512455000001</v>
      </c>
      <c r="J43" s="115">
        <f t="shared" si="2"/>
        <v>0.28909219917918128</v>
      </c>
    </row>
    <row r="44" spans="1:10" ht="12" customHeight="1" x14ac:dyDescent="0.25">
      <c r="A44" s="3">
        <v>2006</v>
      </c>
      <c r="B44" s="81">
        <v>298.99582500000002</v>
      </c>
      <c r="C44" s="85">
        <v>101.72</v>
      </c>
      <c r="D44" s="85">
        <v>5.4714607500000003</v>
      </c>
      <c r="E44" s="87">
        <v>50.981699999999996</v>
      </c>
      <c r="F44" s="87">
        <f t="shared" si="0"/>
        <v>158.17316074999999</v>
      </c>
      <c r="G44" s="86" t="s">
        <v>29</v>
      </c>
      <c r="H44" s="145">
        <v>50.811599999999999</v>
      </c>
      <c r="I44" s="85">
        <f t="shared" si="1"/>
        <v>107.36156075</v>
      </c>
      <c r="J44" s="114">
        <f t="shared" si="2"/>
        <v>0.35907377887299929</v>
      </c>
    </row>
    <row r="45" spans="1:10" ht="12" customHeight="1" x14ac:dyDescent="0.25">
      <c r="A45" s="3">
        <v>2007</v>
      </c>
      <c r="B45" s="82">
        <v>302.003917</v>
      </c>
      <c r="C45" s="85">
        <v>97.94</v>
      </c>
      <c r="D45" s="85">
        <v>5.3913856500000001</v>
      </c>
      <c r="E45" s="87">
        <v>50.811599999999999</v>
      </c>
      <c r="F45" s="87">
        <f t="shared" si="0"/>
        <v>154.14298565000001</v>
      </c>
      <c r="G45" s="86" t="s">
        <v>29</v>
      </c>
      <c r="H45" s="145">
        <v>50.196300000000001</v>
      </c>
      <c r="I45" s="85">
        <f t="shared" si="1"/>
        <v>103.94668565000001</v>
      </c>
      <c r="J45" s="114">
        <f t="shared" si="2"/>
        <v>0.34418985913351585</v>
      </c>
    </row>
    <row r="46" spans="1:10" ht="12" customHeight="1" x14ac:dyDescent="0.25">
      <c r="A46" s="3">
        <v>2008</v>
      </c>
      <c r="B46" s="82">
        <v>304.79776099999998</v>
      </c>
      <c r="C46" s="85">
        <v>88.26</v>
      </c>
      <c r="D46" s="85">
        <v>7.4701329749970018</v>
      </c>
      <c r="E46" s="87">
        <v>50.196300000000001</v>
      </c>
      <c r="F46" s="87">
        <f t="shared" si="0"/>
        <v>145.926432974997</v>
      </c>
      <c r="G46" s="86" t="s">
        <v>29</v>
      </c>
      <c r="H46" s="145">
        <v>46.930799999999998</v>
      </c>
      <c r="I46" s="85">
        <f t="shared" si="1"/>
        <v>98.995632974996994</v>
      </c>
      <c r="J46" s="114">
        <f t="shared" si="2"/>
        <v>0.3247912079478727</v>
      </c>
    </row>
    <row r="47" spans="1:10" ht="12" customHeight="1" x14ac:dyDescent="0.25">
      <c r="A47" s="3">
        <v>2009</v>
      </c>
      <c r="B47" s="82">
        <v>307.43940600000002</v>
      </c>
      <c r="C47" s="85">
        <v>87.08</v>
      </c>
      <c r="D47" s="85">
        <v>6.8892627838649991</v>
      </c>
      <c r="E47" s="87">
        <v>46.930799999999998</v>
      </c>
      <c r="F47" s="87">
        <f t="shared" si="0"/>
        <v>140.900062783865</v>
      </c>
      <c r="G47" s="86" t="s">
        <v>29</v>
      </c>
      <c r="H47" s="145">
        <v>64.431150000000002</v>
      </c>
      <c r="I47" s="85">
        <f t="shared" si="1"/>
        <v>76.468912783864994</v>
      </c>
      <c r="J47" s="114">
        <f t="shared" si="2"/>
        <v>0.24872840400903257</v>
      </c>
    </row>
    <row r="48" spans="1:10" ht="12" customHeight="1" x14ac:dyDescent="0.25">
      <c r="A48" s="3">
        <v>2010</v>
      </c>
      <c r="B48" s="82">
        <v>309.74127900000002</v>
      </c>
      <c r="C48" s="85">
        <v>113.68</v>
      </c>
      <c r="D48" s="85">
        <v>7.190373972243</v>
      </c>
      <c r="E48" s="87">
        <v>64.431150000000002</v>
      </c>
      <c r="F48" s="87">
        <f t="shared" si="0"/>
        <v>185.30152397224299</v>
      </c>
      <c r="G48" s="86" t="s">
        <v>29</v>
      </c>
      <c r="H48" s="145">
        <v>63.670950000000005</v>
      </c>
      <c r="I48" s="85">
        <f t="shared" si="1"/>
        <v>121.63057397224298</v>
      </c>
      <c r="J48" s="114">
        <f t="shared" si="2"/>
        <v>0.39268441831494788</v>
      </c>
    </row>
    <row r="49" spans="1:10" ht="12" customHeight="1" x14ac:dyDescent="0.25">
      <c r="A49" s="4">
        <v>2011</v>
      </c>
      <c r="B49" s="79">
        <v>311.97391399999998</v>
      </c>
      <c r="C49" s="89">
        <v>78.22</v>
      </c>
      <c r="D49" s="89">
        <v>5.9677344898709999</v>
      </c>
      <c r="E49" s="91">
        <v>63.670950000000005</v>
      </c>
      <c r="F49" s="91">
        <f t="shared" si="0"/>
        <v>147.858684489871</v>
      </c>
      <c r="G49" s="90" t="s">
        <v>29</v>
      </c>
      <c r="H49" s="146">
        <v>57.446550000000002</v>
      </c>
      <c r="I49" s="89">
        <f t="shared" si="1"/>
        <v>90.412134489870994</v>
      </c>
      <c r="J49" s="115">
        <f t="shared" si="2"/>
        <v>0.28980671278134812</v>
      </c>
    </row>
    <row r="50" spans="1:10" ht="12" customHeight="1" x14ac:dyDescent="0.25">
      <c r="A50" s="4">
        <v>2012</v>
      </c>
      <c r="B50" s="79">
        <v>314.16755799999999</v>
      </c>
      <c r="C50" s="89">
        <v>112.69</v>
      </c>
      <c r="D50" s="89">
        <v>10.329719342018999</v>
      </c>
      <c r="E50" s="91">
        <v>57.446550000000002</v>
      </c>
      <c r="F50" s="91">
        <f t="shared" si="0"/>
        <v>180.46626934201902</v>
      </c>
      <c r="G50" s="90" t="s">
        <v>29</v>
      </c>
      <c r="H50" s="146">
        <v>60.709950000000006</v>
      </c>
      <c r="I50" s="89">
        <f t="shared" si="1"/>
        <v>119.75631934201901</v>
      </c>
      <c r="J50" s="115">
        <f t="shared" si="2"/>
        <v>0.38118614189317096</v>
      </c>
    </row>
    <row r="51" spans="1:10" ht="12" customHeight="1" x14ac:dyDescent="0.25">
      <c r="A51" s="4">
        <v>2013</v>
      </c>
      <c r="B51" s="79">
        <v>316.29476599999998</v>
      </c>
      <c r="C51" s="94">
        <v>80.16</v>
      </c>
      <c r="D51" s="94">
        <v>16.958785928930997</v>
      </c>
      <c r="E51" s="95">
        <v>60.709950000000006</v>
      </c>
      <c r="F51" s="95">
        <f t="shared" si="0"/>
        <v>157.828735928931</v>
      </c>
      <c r="G51" s="111" t="s">
        <v>29</v>
      </c>
      <c r="H51" s="109">
        <v>63.275100000000002</v>
      </c>
      <c r="I51" s="94">
        <f t="shared" si="1"/>
        <v>94.553635928930987</v>
      </c>
      <c r="J51" s="115">
        <f t="shared" si="2"/>
        <v>0.29894151308507899</v>
      </c>
    </row>
    <row r="52" spans="1:10" ht="12" customHeight="1" x14ac:dyDescent="0.25">
      <c r="A52" s="5">
        <v>2014</v>
      </c>
      <c r="B52" s="80">
        <v>318.576955</v>
      </c>
      <c r="C52" s="94">
        <v>89.78</v>
      </c>
      <c r="D52" s="94">
        <v>8.8104710564639994</v>
      </c>
      <c r="E52" s="95">
        <v>63.275100000000002</v>
      </c>
      <c r="F52" s="95">
        <f t="shared" si="0"/>
        <v>161.86557105646401</v>
      </c>
      <c r="G52" s="111" t="s">
        <v>29</v>
      </c>
      <c r="H52" s="109">
        <v>67.756500000000003</v>
      </c>
      <c r="I52" s="94">
        <f t="shared" si="1"/>
        <v>94.109071056464003</v>
      </c>
      <c r="J52" s="115">
        <f t="shared" si="2"/>
        <v>0.29540451554778657</v>
      </c>
    </row>
    <row r="53" spans="1:10" ht="12" customHeight="1" x14ac:dyDescent="0.25">
      <c r="A53" s="5">
        <v>2015</v>
      </c>
      <c r="B53" s="80">
        <v>320.87070299999999</v>
      </c>
      <c r="C53" s="94">
        <v>89.76</v>
      </c>
      <c r="D53" s="94">
        <v>4.6206416731859994</v>
      </c>
      <c r="E53" s="95">
        <v>67.756500000000003</v>
      </c>
      <c r="F53" s="95">
        <f>SUM(C53,D53,E53)</f>
        <v>162.13714167318602</v>
      </c>
      <c r="G53" s="111" t="s">
        <v>29</v>
      </c>
      <c r="H53" s="109">
        <v>60.733050000000006</v>
      </c>
      <c r="I53" s="94">
        <f t="shared" si="1"/>
        <v>101.40409167318602</v>
      </c>
      <c r="J53" s="115">
        <f t="shared" si="2"/>
        <v>0.31602789137525594</v>
      </c>
    </row>
    <row r="54" spans="1:10" ht="12" customHeight="1" x14ac:dyDescent="0.25">
      <c r="A54" s="6">
        <v>2016</v>
      </c>
      <c r="B54" s="81">
        <v>323.16101099999997</v>
      </c>
      <c r="C54" s="97">
        <v>66.469374191622734</v>
      </c>
      <c r="D54" s="97">
        <v>5.5747885326209996</v>
      </c>
      <c r="E54" s="98">
        <v>60.733050000000006</v>
      </c>
      <c r="F54" s="98">
        <f>SUM(C54,D54,E54)</f>
        <v>132.77721272424373</v>
      </c>
      <c r="G54" s="112" t="s">
        <v>29</v>
      </c>
      <c r="H54" s="147">
        <v>58.689750000000004</v>
      </c>
      <c r="I54" s="97">
        <f t="shared" si="1"/>
        <v>74.087462724243721</v>
      </c>
      <c r="J54" s="114">
        <f t="shared" si="2"/>
        <v>0.22925866735898945</v>
      </c>
    </row>
    <row r="55" spans="1:10" ht="12" customHeight="1" x14ac:dyDescent="0.25">
      <c r="A55" s="9">
        <v>2017</v>
      </c>
      <c r="B55" s="81">
        <v>325.20603</v>
      </c>
      <c r="C55" s="100">
        <v>59.344657447020197</v>
      </c>
      <c r="D55" s="100">
        <v>8.0695219741289996</v>
      </c>
      <c r="E55" s="101">
        <v>58.689750000000004</v>
      </c>
      <c r="F55" s="101">
        <f>SUM(C55,D55,E55)</f>
        <v>126.1039294211492</v>
      </c>
      <c r="G55" s="113" t="s">
        <v>29</v>
      </c>
      <c r="H55" s="148">
        <v>56.725200000000001</v>
      </c>
      <c r="I55" s="100">
        <f t="shared" si="1"/>
        <v>69.378729421149202</v>
      </c>
      <c r="J55" s="114">
        <f t="shared" si="2"/>
        <v>0.21333777058546302</v>
      </c>
    </row>
    <row r="56" spans="1:10" ht="12" customHeight="1" x14ac:dyDescent="0.25">
      <c r="A56" s="6">
        <v>2018</v>
      </c>
      <c r="B56" s="81">
        <v>326.92397599999998</v>
      </c>
      <c r="C56" s="100">
        <v>59.713000000000001</v>
      </c>
      <c r="D56" s="100">
        <v>6.8364795513629995</v>
      </c>
      <c r="E56" s="101">
        <v>56.725200000000001</v>
      </c>
      <c r="F56" s="101">
        <f>SUM(C56,D56,E56)</f>
        <v>123.27467955136301</v>
      </c>
      <c r="G56" s="113" t="s">
        <v>29</v>
      </c>
      <c r="H56" s="148">
        <v>40.579349999999998</v>
      </c>
      <c r="I56" s="100">
        <f t="shared" si="1"/>
        <v>82.695329551363017</v>
      </c>
      <c r="J56" s="114">
        <f t="shared" si="2"/>
        <v>0.25294972416266898</v>
      </c>
    </row>
    <row r="57" spans="1:10" ht="12" customHeight="1" thickBot="1" x14ac:dyDescent="0.3">
      <c r="A57" s="16">
        <v>2019</v>
      </c>
      <c r="B57" s="52">
        <v>328.475998</v>
      </c>
      <c r="C57" s="103">
        <v>57.31</v>
      </c>
      <c r="D57" s="104">
        <v>6.7176165822150002</v>
      </c>
      <c r="E57" s="105">
        <v>40.579349999999998</v>
      </c>
      <c r="F57" s="106">
        <f>SUM(C57,D57,E57)</f>
        <v>104.60696658221499</v>
      </c>
      <c r="G57" s="149" t="s">
        <v>29</v>
      </c>
      <c r="H57" s="150">
        <v>35.180250000000001</v>
      </c>
      <c r="I57" s="104">
        <f t="shared" si="1"/>
        <v>69.426716582214993</v>
      </c>
      <c r="J57" s="108">
        <f t="shared" si="2"/>
        <v>0.21136009024992747</v>
      </c>
    </row>
    <row r="58" spans="1:10" s="287" customFormat="1" ht="12" customHeight="1" thickTop="1" x14ac:dyDescent="0.25">
      <c r="A58" s="353" t="s">
        <v>61</v>
      </c>
      <c r="B58" s="354"/>
      <c r="C58" s="354"/>
      <c r="D58" s="354"/>
      <c r="E58" s="354"/>
      <c r="F58" s="354"/>
      <c r="G58" s="354"/>
      <c r="H58" s="354"/>
      <c r="I58" s="354"/>
      <c r="J58" s="354"/>
    </row>
    <row r="59" spans="1:10" ht="12" customHeight="1" x14ac:dyDescent="0.25">
      <c r="A59" s="359" t="s">
        <v>60</v>
      </c>
      <c r="B59" s="360"/>
      <c r="C59" s="360"/>
      <c r="D59" s="360"/>
      <c r="E59" s="360"/>
      <c r="F59" s="360"/>
      <c r="G59" s="360"/>
      <c r="H59" s="360"/>
      <c r="I59" s="360"/>
      <c r="J59" s="360"/>
    </row>
    <row r="60" spans="1:10" ht="12" customHeight="1" x14ac:dyDescent="0.25">
      <c r="A60" s="362"/>
      <c r="B60" s="363"/>
      <c r="C60" s="363"/>
      <c r="D60" s="363"/>
      <c r="E60" s="363"/>
      <c r="F60" s="363"/>
      <c r="G60" s="363"/>
      <c r="H60" s="363"/>
      <c r="I60" s="363"/>
      <c r="J60" s="363"/>
    </row>
    <row r="61" spans="1:10" ht="12" customHeight="1" x14ac:dyDescent="0.25">
      <c r="A61" s="390" t="s">
        <v>133</v>
      </c>
      <c r="B61" s="391"/>
      <c r="C61" s="391"/>
      <c r="D61" s="391"/>
      <c r="E61" s="391"/>
      <c r="F61" s="391"/>
      <c r="G61" s="391"/>
      <c r="H61" s="391"/>
      <c r="I61" s="391"/>
      <c r="J61" s="391"/>
    </row>
    <row r="62" spans="1:10" ht="12" customHeight="1" x14ac:dyDescent="0.25">
      <c r="A62" s="390"/>
      <c r="B62" s="391"/>
      <c r="C62" s="391"/>
      <c r="D62" s="391"/>
      <c r="E62" s="391"/>
      <c r="F62" s="391"/>
      <c r="G62" s="391"/>
      <c r="H62" s="391"/>
      <c r="I62" s="391"/>
      <c r="J62" s="391"/>
    </row>
    <row r="63" spans="1:10" ht="12" customHeight="1" x14ac:dyDescent="0.25">
      <c r="A63" s="362"/>
      <c r="B63" s="363"/>
      <c r="C63" s="363"/>
      <c r="D63" s="363"/>
      <c r="E63" s="363"/>
      <c r="F63" s="363"/>
      <c r="G63" s="363"/>
      <c r="H63" s="363"/>
      <c r="I63" s="363"/>
      <c r="J63" s="363"/>
    </row>
    <row r="64" spans="1:10" ht="12" customHeight="1" x14ac:dyDescent="0.25">
      <c r="A64" s="390" t="s">
        <v>45</v>
      </c>
      <c r="B64" s="391"/>
      <c r="C64" s="391"/>
      <c r="D64" s="391"/>
      <c r="E64" s="391"/>
      <c r="F64" s="391"/>
      <c r="G64" s="391"/>
      <c r="H64" s="391"/>
      <c r="I64" s="391"/>
      <c r="J64" s="391"/>
    </row>
  </sheetData>
  <mergeCells count="22">
    <mergeCell ref="A58:J58"/>
    <mergeCell ref="A64:J64"/>
    <mergeCell ref="A59:J59"/>
    <mergeCell ref="A60:J60"/>
    <mergeCell ref="A61:J62"/>
    <mergeCell ref="A63:J63"/>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1E4C-8469-4BB6-B7F5-D5C8031FEA52}">
  <dimension ref="A1:J67"/>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81</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53">
        <f>SUM(GreenLimaBeansCanning!C8,GreenLimaBeansFreezing!C8)</f>
        <v>157.5</v>
      </c>
      <c r="D8" s="160" t="s">
        <v>29</v>
      </c>
      <c r="E8" s="53">
        <f>SUM(GreenLimaBeansCanning!E8,GreenLimaBeansFreezing!E8)</f>
        <v>144.565</v>
      </c>
      <c r="F8" s="53">
        <f t="shared" ref="F8:F58" si="0">SUM(C8,D8,E8)</f>
        <v>302.065</v>
      </c>
      <c r="G8" s="160" t="s">
        <v>29</v>
      </c>
      <c r="H8" s="53">
        <f>SUM(GreenLimaBeansCanning!H8,GreenLimaBeansFreezing!H8)</f>
        <v>109.544</v>
      </c>
      <c r="I8" s="53">
        <f>F8-H8</f>
        <v>192.52100000000002</v>
      </c>
      <c r="J8" s="55">
        <f>IF(I8=0,0,IF(B8=0,0,I8/B8))</f>
        <v>0.9388886721417008</v>
      </c>
    </row>
    <row r="9" spans="1:10" ht="12" customHeight="1" x14ac:dyDescent="0.25">
      <c r="A9" s="12">
        <v>1971</v>
      </c>
      <c r="B9" s="12">
        <v>207.661</v>
      </c>
      <c r="C9" s="128">
        <f>SUM(GreenLimaBeansCanning!C9,GreenLimaBeansFreezing!C9)</f>
        <v>161.30000000000001</v>
      </c>
      <c r="D9" s="152" t="s">
        <v>29</v>
      </c>
      <c r="E9" s="128">
        <f>SUM(GreenLimaBeansCanning!E9,GreenLimaBeansFreezing!E9)</f>
        <v>109.544</v>
      </c>
      <c r="F9" s="128">
        <f t="shared" si="0"/>
        <v>270.84399999999999</v>
      </c>
      <c r="G9" s="152" t="s">
        <v>29</v>
      </c>
      <c r="H9" s="128">
        <f>SUM(GreenLimaBeansCanning!H9,GreenLimaBeansFreezing!H9)</f>
        <v>88.24</v>
      </c>
      <c r="I9" s="128">
        <f t="shared" ref="I9:I58" si="1">F9-H9</f>
        <v>182.60399999999998</v>
      </c>
      <c r="J9" s="153">
        <f t="shared" ref="J9:J58" si="2">IF(I9=0,0,IF(B9=0,0,I9/B9))</f>
        <v>0.87933699635463558</v>
      </c>
    </row>
    <row r="10" spans="1:10" ht="12" customHeight="1" x14ac:dyDescent="0.25">
      <c r="A10" s="12">
        <v>1972</v>
      </c>
      <c r="B10" s="12">
        <v>209.89599999999999</v>
      </c>
      <c r="C10" s="128">
        <f>SUM(GreenLimaBeansCanning!C10,GreenLimaBeansFreezing!C10)</f>
        <v>181.29999999999998</v>
      </c>
      <c r="D10" s="152" t="s">
        <v>29</v>
      </c>
      <c r="E10" s="128">
        <f>SUM(GreenLimaBeansCanning!E10,GreenLimaBeansFreezing!E10)</f>
        <v>88.24</v>
      </c>
      <c r="F10" s="128">
        <f t="shared" si="0"/>
        <v>269.53999999999996</v>
      </c>
      <c r="G10" s="152" t="s">
        <v>29</v>
      </c>
      <c r="H10" s="128">
        <f>SUM(GreenLimaBeansCanning!H10,GreenLimaBeansFreezing!H10)</f>
        <v>88.070999999999998</v>
      </c>
      <c r="I10" s="128">
        <f t="shared" si="1"/>
        <v>181.46899999999997</v>
      </c>
      <c r="J10" s="153">
        <f t="shared" si="2"/>
        <v>0.86456626138659132</v>
      </c>
    </row>
    <row r="11" spans="1:10" ht="12" customHeight="1" x14ac:dyDescent="0.25">
      <c r="A11" s="12">
        <v>1973</v>
      </c>
      <c r="B11" s="12">
        <v>211.90899999999999</v>
      </c>
      <c r="C11" s="128">
        <f>SUM(GreenLimaBeansCanning!C11,GreenLimaBeansFreezing!C11)</f>
        <v>196.20000000000002</v>
      </c>
      <c r="D11" s="152" t="s">
        <v>29</v>
      </c>
      <c r="E11" s="128">
        <f>SUM(GreenLimaBeansCanning!E11,GreenLimaBeansFreezing!E11)</f>
        <v>88.070999999999998</v>
      </c>
      <c r="F11" s="128">
        <f t="shared" si="0"/>
        <v>284.27100000000002</v>
      </c>
      <c r="G11" s="152" t="s">
        <v>29</v>
      </c>
      <c r="H11" s="128">
        <f>SUM(GreenLimaBeansCanning!H11,GreenLimaBeansFreezing!H11)</f>
        <v>89.405000000000001</v>
      </c>
      <c r="I11" s="128">
        <f t="shared" si="1"/>
        <v>194.86600000000001</v>
      </c>
      <c r="J11" s="153">
        <f t="shared" si="2"/>
        <v>0.91957396807120051</v>
      </c>
    </row>
    <row r="12" spans="1:10" ht="12" customHeight="1" x14ac:dyDescent="0.25">
      <c r="A12" s="12">
        <v>1974</v>
      </c>
      <c r="B12" s="12">
        <v>213.85400000000001</v>
      </c>
      <c r="C12" s="128">
        <f>SUM(GreenLimaBeansCanning!C12,GreenLimaBeansFreezing!C12)</f>
        <v>178.8</v>
      </c>
      <c r="D12" s="152" t="s">
        <v>29</v>
      </c>
      <c r="E12" s="128">
        <f>SUM(GreenLimaBeansCanning!E12,GreenLimaBeansFreezing!E12)</f>
        <v>89.405000000000001</v>
      </c>
      <c r="F12" s="128">
        <f t="shared" si="0"/>
        <v>268.20500000000004</v>
      </c>
      <c r="G12" s="152" t="s">
        <v>29</v>
      </c>
      <c r="H12" s="128">
        <f>SUM(GreenLimaBeansCanning!H12,GreenLimaBeansFreezing!H12)</f>
        <v>97.388000000000005</v>
      </c>
      <c r="I12" s="128">
        <f t="shared" si="1"/>
        <v>170.81700000000004</v>
      </c>
      <c r="J12" s="153">
        <f t="shared" si="2"/>
        <v>0.79875522552769662</v>
      </c>
    </row>
    <row r="13" spans="1:10" ht="12" customHeight="1" x14ac:dyDescent="0.25">
      <c r="A13" s="12">
        <v>1975</v>
      </c>
      <c r="B13" s="12">
        <v>215.97300000000001</v>
      </c>
      <c r="C13" s="128">
        <f>SUM(GreenLimaBeansCanning!C13,GreenLimaBeansFreezing!C13)</f>
        <v>192.2</v>
      </c>
      <c r="D13" s="152" t="s">
        <v>29</v>
      </c>
      <c r="E13" s="128">
        <f>SUM(GreenLimaBeansCanning!E13,GreenLimaBeansFreezing!E13)</f>
        <v>97.388000000000005</v>
      </c>
      <c r="F13" s="128">
        <f t="shared" si="0"/>
        <v>289.58799999999997</v>
      </c>
      <c r="G13" s="152" t="s">
        <v>29</v>
      </c>
      <c r="H13" s="128">
        <f>SUM(GreenLimaBeansCanning!H13,GreenLimaBeansFreezing!H13)</f>
        <v>113.764</v>
      </c>
      <c r="I13" s="128">
        <f t="shared" si="1"/>
        <v>175.82399999999996</v>
      </c>
      <c r="J13" s="153">
        <f t="shared" si="2"/>
        <v>0.81410176272033974</v>
      </c>
    </row>
    <row r="14" spans="1:10" ht="12" customHeight="1" x14ac:dyDescent="0.25">
      <c r="A14" s="11">
        <v>1976</v>
      </c>
      <c r="B14" s="11">
        <v>218.035</v>
      </c>
      <c r="C14" s="53">
        <f>SUM(GreenLimaBeansCanning!C14,GreenLimaBeansFreezing!C14)</f>
        <v>111.6</v>
      </c>
      <c r="D14" s="160" t="s">
        <v>29</v>
      </c>
      <c r="E14" s="53">
        <f>SUM(GreenLimaBeansCanning!E14,GreenLimaBeansFreezing!E14)</f>
        <v>113.764</v>
      </c>
      <c r="F14" s="53">
        <f t="shared" si="0"/>
        <v>225.36399999999998</v>
      </c>
      <c r="G14" s="160" t="s">
        <v>29</v>
      </c>
      <c r="H14" s="53">
        <f>SUM(GreenLimaBeansCanning!H14,GreenLimaBeansFreezing!H14)</f>
        <v>77.290000000000006</v>
      </c>
      <c r="I14" s="53">
        <f t="shared" si="1"/>
        <v>148.07399999999996</v>
      </c>
      <c r="J14" s="55">
        <f t="shared" si="2"/>
        <v>0.67912949755773133</v>
      </c>
    </row>
    <row r="15" spans="1:10" ht="12" customHeight="1" x14ac:dyDescent="0.25">
      <c r="A15" s="11">
        <v>1977</v>
      </c>
      <c r="B15" s="11">
        <v>220.23899999999998</v>
      </c>
      <c r="C15" s="53">
        <f>SUM(GreenLimaBeansCanning!C15,GreenLimaBeansFreezing!C15)</f>
        <v>148.4</v>
      </c>
      <c r="D15" s="160" t="s">
        <v>29</v>
      </c>
      <c r="E15" s="53">
        <f>SUM(GreenLimaBeansCanning!E15,GreenLimaBeansFreezing!E15)</f>
        <v>77.290000000000006</v>
      </c>
      <c r="F15" s="53">
        <f t="shared" si="0"/>
        <v>225.69</v>
      </c>
      <c r="G15" s="160" t="s">
        <v>29</v>
      </c>
      <c r="H15" s="53">
        <f>SUM(GreenLimaBeansCanning!H15,GreenLimaBeansFreezing!H15)</f>
        <v>95.12</v>
      </c>
      <c r="I15" s="53">
        <f t="shared" si="1"/>
        <v>130.57</v>
      </c>
      <c r="J15" s="55">
        <f t="shared" si="2"/>
        <v>0.59285594286207255</v>
      </c>
    </row>
    <row r="16" spans="1:10" ht="12" customHeight="1" x14ac:dyDescent="0.25">
      <c r="A16" s="11">
        <v>1978</v>
      </c>
      <c r="B16" s="11">
        <v>222.58500000000001</v>
      </c>
      <c r="C16" s="53">
        <f>SUM(GreenLimaBeansCanning!C16,GreenLimaBeansFreezing!C16)</f>
        <v>165.3</v>
      </c>
      <c r="D16" s="160" t="s">
        <v>29</v>
      </c>
      <c r="E16" s="53">
        <f>SUM(GreenLimaBeansCanning!E16,GreenLimaBeansFreezing!E16)</f>
        <v>95.12</v>
      </c>
      <c r="F16" s="53">
        <f t="shared" si="0"/>
        <v>260.42</v>
      </c>
      <c r="G16" s="160" t="s">
        <v>29</v>
      </c>
      <c r="H16" s="53">
        <f>SUM(GreenLimaBeansCanning!H16,GreenLimaBeansFreezing!H16)</f>
        <v>104.01300000000001</v>
      </c>
      <c r="I16" s="53">
        <f t="shared" si="1"/>
        <v>156.40700000000001</v>
      </c>
      <c r="J16" s="55">
        <f t="shared" si="2"/>
        <v>0.70268436776961607</v>
      </c>
    </row>
    <row r="17" spans="1:10" ht="12" customHeight="1" x14ac:dyDescent="0.25">
      <c r="A17" s="11">
        <v>1979</v>
      </c>
      <c r="B17" s="11">
        <v>225.05500000000001</v>
      </c>
      <c r="C17" s="53">
        <f>SUM(GreenLimaBeansCanning!C17,GreenLimaBeansFreezing!C17)</f>
        <v>178.33999999999997</v>
      </c>
      <c r="D17" s="160" t="s">
        <v>29</v>
      </c>
      <c r="E17" s="53">
        <f>SUM(GreenLimaBeansCanning!E17,GreenLimaBeansFreezing!E17)</f>
        <v>104.01300000000001</v>
      </c>
      <c r="F17" s="53">
        <f t="shared" si="0"/>
        <v>282.35299999999995</v>
      </c>
      <c r="G17" s="160" t="s">
        <v>29</v>
      </c>
      <c r="H17" s="53">
        <f>SUM(GreenLimaBeansCanning!H17,GreenLimaBeansFreezing!H17)</f>
        <v>116.004</v>
      </c>
      <c r="I17" s="53">
        <f t="shared" si="1"/>
        <v>166.34899999999993</v>
      </c>
      <c r="J17" s="55">
        <f t="shared" si="2"/>
        <v>0.73914820821576921</v>
      </c>
    </row>
    <row r="18" spans="1:10" ht="12" customHeight="1" x14ac:dyDescent="0.25">
      <c r="A18" s="11">
        <v>1980</v>
      </c>
      <c r="B18" s="11">
        <v>227.726</v>
      </c>
      <c r="C18" s="53">
        <f>SUM(GreenLimaBeansCanning!C18,GreenLimaBeansFreezing!C18)</f>
        <v>122.53999999999999</v>
      </c>
      <c r="D18" s="160" t="s">
        <v>29</v>
      </c>
      <c r="E18" s="53">
        <f>SUM(GreenLimaBeansCanning!E18,GreenLimaBeansFreezing!E18)</f>
        <v>116.004</v>
      </c>
      <c r="F18" s="53">
        <f t="shared" si="0"/>
        <v>238.54399999999998</v>
      </c>
      <c r="G18" s="160" t="s">
        <v>29</v>
      </c>
      <c r="H18" s="53">
        <f>SUM(GreenLimaBeansCanning!H18,GreenLimaBeansFreezing!H18)</f>
        <v>90.475999999999999</v>
      </c>
      <c r="I18" s="53">
        <f t="shared" si="1"/>
        <v>148.06799999999998</v>
      </c>
      <c r="J18" s="55">
        <f t="shared" si="2"/>
        <v>0.65020243626112073</v>
      </c>
    </row>
    <row r="19" spans="1:10" ht="12" customHeight="1" x14ac:dyDescent="0.25">
      <c r="A19" s="12">
        <v>1981</v>
      </c>
      <c r="B19" s="12">
        <v>229.96600000000001</v>
      </c>
      <c r="C19" s="128">
        <f>SUM(GreenLimaBeansCanning!C19,GreenLimaBeansFreezing!C19)</f>
        <v>130.02000000000001</v>
      </c>
      <c r="D19" s="152" t="s">
        <v>29</v>
      </c>
      <c r="E19" s="128">
        <f>SUM(GreenLimaBeansCanning!E19,GreenLimaBeansFreezing!E19)</f>
        <v>90.475999999999999</v>
      </c>
      <c r="F19" s="128">
        <f t="shared" si="0"/>
        <v>220.49600000000001</v>
      </c>
      <c r="G19" s="152" t="s">
        <v>29</v>
      </c>
      <c r="H19" s="128">
        <f>SUM(GreenLimaBeansCanning!H19,GreenLimaBeansFreezing!H19)</f>
        <v>61.768000000000001</v>
      </c>
      <c r="I19" s="128">
        <f t="shared" si="1"/>
        <v>158.72800000000001</v>
      </c>
      <c r="J19" s="153">
        <f t="shared" si="2"/>
        <v>0.69022377220980491</v>
      </c>
    </row>
    <row r="20" spans="1:10" ht="12" customHeight="1" x14ac:dyDescent="0.25">
      <c r="A20" s="12">
        <v>1982</v>
      </c>
      <c r="B20" s="12">
        <v>232.18799999999999</v>
      </c>
      <c r="C20" s="128">
        <f>SUM(GreenLimaBeansCanning!C20,GreenLimaBeansFreezing!C20)</f>
        <v>145.47560190897451</v>
      </c>
      <c r="D20" s="152" t="s">
        <v>29</v>
      </c>
      <c r="E20" s="128">
        <f>SUM(GreenLimaBeansCanning!E20,GreenLimaBeansFreezing!E20)</f>
        <v>61.768000000000001</v>
      </c>
      <c r="F20" s="128">
        <f t="shared" si="0"/>
        <v>207.24360190897451</v>
      </c>
      <c r="G20" s="152" t="s">
        <v>29</v>
      </c>
      <c r="H20" s="128">
        <f>SUM(GreenLimaBeansCanning!H20,GreenLimaBeansFreezing!H20)</f>
        <v>74.778000000000006</v>
      </c>
      <c r="I20" s="128">
        <f t="shared" si="1"/>
        <v>132.46560190897452</v>
      </c>
      <c r="J20" s="153">
        <f t="shared" si="2"/>
        <v>0.57051011210301361</v>
      </c>
    </row>
    <row r="21" spans="1:10" ht="12" customHeight="1" x14ac:dyDescent="0.25">
      <c r="A21" s="12">
        <v>1983</v>
      </c>
      <c r="B21" s="12">
        <v>234.30699999999999</v>
      </c>
      <c r="C21" s="128">
        <f>SUM(GreenLimaBeansCanning!C21,GreenLimaBeansFreezing!C21)</f>
        <v>121.69619369107204</v>
      </c>
      <c r="D21" s="152" t="s">
        <v>29</v>
      </c>
      <c r="E21" s="128">
        <f>SUM(GreenLimaBeansCanning!E21,GreenLimaBeansFreezing!E21)</f>
        <v>74.778000000000006</v>
      </c>
      <c r="F21" s="128">
        <f t="shared" si="0"/>
        <v>196.47419369107206</v>
      </c>
      <c r="G21" s="152" t="s">
        <v>29</v>
      </c>
      <c r="H21" s="128">
        <f>SUM(GreenLimaBeansCanning!H21,GreenLimaBeansFreezing!H21)</f>
        <v>87.457999999999998</v>
      </c>
      <c r="I21" s="128">
        <f t="shared" si="1"/>
        <v>109.01619369107206</v>
      </c>
      <c r="J21" s="153">
        <f t="shared" si="2"/>
        <v>0.46527075030226184</v>
      </c>
    </row>
    <row r="22" spans="1:10" ht="12" customHeight="1" x14ac:dyDescent="0.25">
      <c r="A22" s="12">
        <v>1984</v>
      </c>
      <c r="B22" s="12">
        <v>236.34800000000001</v>
      </c>
      <c r="C22" s="128">
        <f>SUM(GreenLimaBeansCanning!C22,GreenLimaBeansFreezing!C22)</f>
        <v>157.31601769293448</v>
      </c>
      <c r="D22" s="152" t="s">
        <v>29</v>
      </c>
      <c r="E22" s="128">
        <f>SUM(GreenLimaBeansCanning!E22,GreenLimaBeansFreezing!E22)</f>
        <v>87.457999999999998</v>
      </c>
      <c r="F22" s="128">
        <f t="shared" si="0"/>
        <v>244.77401769293448</v>
      </c>
      <c r="G22" s="152" t="s">
        <v>29</v>
      </c>
      <c r="H22" s="128">
        <f>SUM(GreenLimaBeansCanning!H22,GreenLimaBeansFreezing!H22)</f>
        <v>83.501000000000005</v>
      </c>
      <c r="I22" s="128">
        <f t="shared" si="1"/>
        <v>161.27301769293447</v>
      </c>
      <c r="J22" s="153">
        <f t="shared" si="2"/>
        <v>0.68235406135416621</v>
      </c>
    </row>
    <row r="23" spans="1:10" ht="12" customHeight="1" x14ac:dyDescent="0.25">
      <c r="A23" s="12">
        <v>1985</v>
      </c>
      <c r="B23" s="12">
        <v>238.46600000000001</v>
      </c>
      <c r="C23" s="128">
        <f>SUM(GreenLimaBeansCanning!C23,GreenLimaBeansFreezing!C23)</f>
        <v>156.8243003142824</v>
      </c>
      <c r="D23" s="152" t="s">
        <v>29</v>
      </c>
      <c r="E23" s="128">
        <f>SUM(GreenLimaBeansCanning!E23,GreenLimaBeansFreezing!E23)</f>
        <v>83.501000000000005</v>
      </c>
      <c r="F23" s="128">
        <f t="shared" si="0"/>
        <v>240.3253003142824</v>
      </c>
      <c r="G23" s="152" t="s">
        <v>29</v>
      </c>
      <c r="H23" s="128">
        <f>SUM(GreenLimaBeansCanning!H23,GreenLimaBeansFreezing!H23)</f>
        <v>103.804</v>
      </c>
      <c r="I23" s="128">
        <f t="shared" si="1"/>
        <v>136.5213003142824</v>
      </c>
      <c r="J23" s="153">
        <f t="shared" si="2"/>
        <v>0.57249796748501836</v>
      </c>
    </row>
    <row r="24" spans="1:10" ht="12" customHeight="1" x14ac:dyDescent="0.25">
      <c r="A24" s="11">
        <v>1986</v>
      </c>
      <c r="B24" s="11">
        <v>240.65100000000001</v>
      </c>
      <c r="C24" s="53">
        <f>SUM(GreenLimaBeansCanning!C24,GreenLimaBeansFreezing!C24)</f>
        <v>110.57839553020604</v>
      </c>
      <c r="D24" s="160" t="s">
        <v>29</v>
      </c>
      <c r="E24" s="53">
        <f>SUM(GreenLimaBeansCanning!E24,GreenLimaBeansFreezing!E24)</f>
        <v>103.804</v>
      </c>
      <c r="F24" s="53">
        <f t="shared" si="0"/>
        <v>214.38239553020605</v>
      </c>
      <c r="G24" s="160" t="s">
        <v>29</v>
      </c>
      <c r="H24" s="53">
        <f>SUM(GreenLimaBeansCanning!H24,GreenLimaBeansFreezing!H24)</f>
        <v>71.084999999999994</v>
      </c>
      <c r="I24" s="53">
        <f t="shared" si="1"/>
        <v>143.29739553020607</v>
      </c>
      <c r="J24" s="55">
        <f t="shared" si="2"/>
        <v>0.59545730344027692</v>
      </c>
    </row>
    <row r="25" spans="1:10" ht="12" customHeight="1" x14ac:dyDescent="0.25">
      <c r="A25" s="11">
        <v>1987</v>
      </c>
      <c r="B25" s="11">
        <v>242.804</v>
      </c>
      <c r="C25" s="53">
        <f>SUM(GreenLimaBeansCanning!C25,GreenLimaBeansFreezing!C25)</f>
        <v>115.62435758351764</v>
      </c>
      <c r="D25" s="160" t="s">
        <v>29</v>
      </c>
      <c r="E25" s="53">
        <f>SUM(GreenLimaBeansCanning!E25,GreenLimaBeansFreezing!E25)</f>
        <v>71.084999999999994</v>
      </c>
      <c r="F25" s="53">
        <f t="shared" si="0"/>
        <v>186.70935758351763</v>
      </c>
      <c r="G25" s="160" t="s">
        <v>29</v>
      </c>
      <c r="H25" s="53">
        <f>SUM(GreenLimaBeansCanning!H25,GreenLimaBeansFreezing!H25)</f>
        <v>55.869</v>
      </c>
      <c r="I25" s="53">
        <f t="shared" si="1"/>
        <v>130.84035758351763</v>
      </c>
      <c r="J25" s="55">
        <f t="shared" si="2"/>
        <v>0.53887233152467684</v>
      </c>
    </row>
    <row r="26" spans="1:10" ht="12" customHeight="1" x14ac:dyDescent="0.25">
      <c r="A26" s="11">
        <v>1988</v>
      </c>
      <c r="B26" s="11">
        <v>245.02099999999999</v>
      </c>
      <c r="C26" s="53">
        <f>SUM(GreenLimaBeansCanning!C26,GreenLimaBeansFreezing!C26)</f>
        <v>91.840764521010371</v>
      </c>
      <c r="D26" s="160" t="s">
        <v>29</v>
      </c>
      <c r="E26" s="53">
        <f>SUM(GreenLimaBeansCanning!E26,GreenLimaBeansFreezing!E26)</f>
        <v>55.869</v>
      </c>
      <c r="F26" s="53">
        <f t="shared" si="0"/>
        <v>147.70976452101036</v>
      </c>
      <c r="G26" s="160" t="s">
        <v>29</v>
      </c>
      <c r="H26" s="53">
        <f>SUM(GreenLimaBeansCanning!H26,GreenLimaBeansFreezing!H26)</f>
        <v>41.826999999999998</v>
      </c>
      <c r="I26" s="53">
        <f t="shared" si="1"/>
        <v>105.88276452101036</v>
      </c>
      <c r="J26" s="55">
        <f t="shared" si="2"/>
        <v>0.43213750870745921</v>
      </c>
    </row>
    <row r="27" spans="1:10" ht="12" customHeight="1" x14ac:dyDescent="0.25">
      <c r="A27" s="11">
        <v>1989</v>
      </c>
      <c r="B27" s="11">
        <v>247.34200000000001</v>
      </c>
      <c r="C27" s="53">
        <f>SUM(GreenLimaBeansCanning!C27,GreenLimaBeansFreezing!C27)</f>
        <v>115.3419341170993</v>
      </c>
      <c r="D27" s="160">
        <f>SUM(GreenLimaBeansCanning!D27,GreenLimaBeansFreezing!D27)</f>
        <v>0.67020447999999988</v>
      </c>
      <c r="E27" s="53">
        <f>SUM(GreenLimaBeansCanning!E27,GreenLimaBeansFreezing!E27)</f>
        <v>41.826999999999998</v>
      </c>
      <c r="F27" s="53">
        <f t="shared" si="0"/>
        <v>157.83913859709929</v>
      </c>
      <c r="G27" s="160" t="s">
        <v>29</v>
      </c>
      <c r="H27" s="53">
        <f>SUM(GreenLimaBeansCanning!H27,GreenLimaBeansFreezing!H27)</f>
        <v>60.631</v>
      </c>
      <c r="I27" s="53">
        <f t="shared" si="1"/>
        <v>97.208138597099293</v>
      </c>
      <c r="J27" s="55">
        <f t="shared" si="2"/>
        <v>0.3930110478491291</v>
      </c>
    </row>
    <row r="28" spans="1:10" ht="12" customHeight="1" x14ac:dyDescent="0.25">
      <c r="A28" s="11">
        <v>1990</v>
      </c>
      <c r="B28" s="11">
        <v>250.13200000000001</v>
      </c>
      <c r="C28" s="53">
        <f>SUM(GreenLimaBeansCanning!C28,GreenLimaBeansFreezing!C28)</f>
        <v>115.44113141659878</v>
      </c>
      <c r="D28" s="160">
        <f>SUM(GreenLimaBeansCanning!D28,GreenLimaBeansFreezing!D28)</f>
        <v>9.9207899999999988E-2</v>
      </c>
      <c r="E28" s="53">
        <f>SUM(GreenLimaBeansCanning!E28,GreenLimaBeansFreezing!E28)</f>
        <v>60.631</v>
      </c>
      <c r="F28" s="53">
        <f t="shared" si="0"/>
        <v>176.17133931659879</v>
      </c>
      <c r="G28" s="160" t="s">
        <v>29</v>
      </c>
      <c r="H28" s="53">
        <f>SUM(GreenLimaBeansCanning!H28,GreenLimaBeansFreezing!H28)</f>
        <v>91.248000000000005</v>
      </c>
      <c r="I28" s="53">
        <f t="shared" si="1"/>
        <v>84.923339316598785</v>
      </c>
      <c r="J28" s="55">
        <f t="shared" si="2"/>
        <v>0.33951409382485559</v>
      </c>
    </row>
    <row r="29" spans="1:10" ht="12" customHeight="1" x14ac:dyDescent="0.25">
      <c r="A29" s="12">
        <v>1991</v>
      </c>
      <c r="B29" s="12">
        <v>253.49299999999999</v>
      </c>
      <c r="C29" s="128">
        <f>SUM(GreenLimaBeansCanning!C29,GreenLimaBeansFreezing!C29)</f>
        <v>112.73407426376443</v>
      </c>
      <c r="D29" s="152">
        <f>SUM(GreenLimaBeansCanning!D29,GreenLimaBeansFreezing!D29)</f>
        <v>3.075135E-2</v>
      </c>
      <c r="E29" s="128">
        <f>SUM(GreenLimaBeansCanning!E29,GreenLimaBeansFreezing!E29)</f>
        <v>91.248000000000005</v>
      </c>
      <c r="F29" s="128">
        <f t="shared" si="0"/>
        <v>204.01282561376445</v>
      </c>
      <c r="G29" s="152" t="s">
        <v>29</v>
      </c>
      <c r="H29" s="128">
        <f>SUM(GreenLimaBeansCanning!H29,GreenLimaBeansFreezing!H29)</f>
        <v>100.392</v>
      </c>
      <c r="I29" s="128">
        <f t="shared" si="1"/>
        <v>103.62082561376445</v>
      </c>
      <c r="J29" s="153">
        <f t="shared" si="2"/>
        <v>0.4087719408968471</v>
      </c>
    </row>
    <row r="30" spans="1:10" ht="12" customHeight="1" x14ac:dyDescent="0.25">
      <c r="A30" s="12">
        <v>1992</v>
      </c>
      <c r="B30" s="12">
        <v>256.89400000000001</v>
      </c>
      <c r="C30" s="128">
        <f>SUM(GreenLimaBeansCanning!C30,GreenLimaBeansFreezing!C30)</f>
        <v>79.98</v>
      </c>
      <c r="D30" s="152">
        <f>SUM(GreenLimaBeansCanning!D30,GreenLimaBeansFreezing!D30)</f>
        <v>0.20872110000000002</v>
      </c>
      <c r="E30" s="128">
        <f>SUM(GreenLimaBeansCanning!E30,GreenLimaBeansFreezing!E30)</f>
        <v>100.392</v>
      </c>
      <c r="F30" s="128">
        <f t="shared" si="0"/>
        <v>180.58072110000001</v>
      </c>
      <c r="G30" s="152" t="s">
        <v>29</v>
      </c>
      <c r="H30" s="128">
        <f>SUM(GreenLimaBeansCanning!H30,GreenLimaBeansFreezing!H30)</f>
        <v>65.046999999999997</v>
      </c>
      <c r="I30" s="128">
        <f t="shared" si="1"/>
        <v>115.53372110000001</v>
      </c>
      <c r="J30" s="153">
        <f t="shared" si="2"/>
        <v>0.44973304592555685</v>
      </c>
    </row>
    <row r="31" spans="1:10" ht="12" customHeight="1" x14ac:dyDescent="0.25">
      <c r="A31" s="12">
        <v>1993</v>
      </c>
      <c r="B31" s="12">
        <v>260.255</v>
      </c>
      <c r="C31" s="128">
        <f>SUM(GreenLimaBeansCanning!C31,GreenLimaBeansFreezing!C31)</f>
        <v>94.3</v>
      </c>
      <c r="D31" s="152">
        <f>SUM(GreenLimaBeansCanning!D31,GreenLimaBeansFreezing!D31)</f>
        <v>0.34449135000000003</v>
      </c>
      <c r="E31" s="128">
        <f>SUM(GreenLimaBeansCanning!E31,GreenLimaBeansFreezing!E31)</f>
        <v>65.046999999999997</v>
      </c>
      <c r="F31" s="128">
        <f t="shared" si="0"/>
        <v>159.69149134999998</v>
      </c>
      <c r="G31" s="152" t="s">
        <v>29</v>
      </c>
      <c r="H31" s="128">
        <f>SUM(GreenLimaBeansCanning!H31,GreenLimaBeansFreezing!H31)</f>
        <v>52.073699999999995</v>
      </c>
      <c r="I31" s="128">
        <f t="shared" si="1"/>
        <v>107.61779134999998</v>
      </c>
      <c r="J31" s="153">
        <f t="shared" si="2"/>
        <v>0.41350902518683591</v>
      </c>
    </row>
    <row r="32" spans="1:10" ht="12" customHeight="1" x14ac:dyDescent="0.25">
      <c r="A32" s="12">
        <v>1994</v>
      </c>
      <c r="B32" s="12">
        <v>263.43599999999998</v>
      </c>
      <c r="C32" s="128">
        <f>SUM(GreenLimaBeansCanning!C32,GreenLimaBeansFreezing!C32)</f>
        <v>128.85999999999999</v>
      </c>
      <c r="D32" s="152">
        <f>SUM(GreenLimaBeansCanning!D32,GreenLimaBeansFreezing!D32)</f>
        <v>0.41765114999999997</v>
      </c>
      <c r="E32" s="128">
        <f>SUM(GreenLimaBeansCanning!E32,GreenLimaBeansFreezing!E32)</f>
        <v>52.073699999999995</v>
      </c>
      <c r="F32" s="128">
        <f t="shared" si="0"/>
        <v>181.35135115</v>
      </c>
      <c r="G32" s="152" t="s">
        <v>29</v>
      </c>
      <c r="H32" s="128">
        <f>SUM(GreenLimaBeansCanning!H32,GreenLimaBeansFreezing!H32)</f>
        <v>62.412000000000006</v>
      </c>
      <c r="I32" s="128">
        <f t="shared" si="1"/>
        <v>118.93935114999999</v>
      </c>
      <c r="J32" s="153">
        <f t="shared" si="2"/>
        <v>0.45149239720463413</v>
      </c>
    </row>
    <row r="33" spans="1:10" ht="12" customHeight="1" x14ac:dyDescent="0.25">
      <c r="A33" s="12">
        <v>1995</v>
      </c>
      <c r="B33" s="12">
        <v>266.55700000000002</v>
      </c>
      <c r="C33" s="128">
        <f>SUM(GreenLimaBeansCanning!C33,GreenLimaBeansFreezing!C33)</f>
        <v>143.04</v>
      </c>
      <c r="D33" s="152">
        <f>SUM(GreenLimaBeansCanning!D33,GreenLimaBeansFreezing!D33)</f>
        <v>0.63492870000000001</v>
      </c>
      <c r="E33" s="128">
        <f>SUM(GreenLimaBeansCanning!E33,GreenLimaBeansFreezing!E33)</f>
        <v>62.412000000000006</v>
      </c>
      <c r="F33" s="128">
        <f t="shared" si="0"/>
        <v>206.08692869999999</v>
      </c>
      <c r="G33" s="152" t="s">
        <v>29</v>
      </c>
      <c r="H33" s="128">
        <f>SUM(GreenLimaBeansCanning!H33,GreenLimaBeansFreezing!H33)</f>
        <v>63.218400000000003</v>
      </c>
      <c r="I33" s="128">
        <f t="shared" si="1"/>
        <v>142.86852869999998</v>
      </c>
      <c r="J33" s="153">
        <f t="shared" si="2"/>
        <v>0.53597740333212029</v>
      </c>
    </row>
    <row r="34" spans="1:10" ht="12" customHeight="1" x14ac:dyDescent="0.25">
      <c r="A34" s="11">
        <v>1996</v>
      </c>
      <c r="B34" s="70">
        <v>269.66699999999997</v>
      </c>
      <c r="C34" s="53">
        <f>SUM(GreenLimaBeansCanning!C34,GreenLimaBeansFreezing!C34)</f>
        <v>150.1</v>
      </c>
      <c r="D34" s="160">
        <f>SUM(GreenLimaBeansCanning!D34,GreenLimaBeansFreezing!D34)</f>
        <v>0.69213480000000005</v>
      </c>
      <c r="E34" s="53">
        <f>SUM(GreenLimaBeansCanning!E34,GreenLimaBeansFreezing!E34)</f>
        <v>63.218400000000003</v>
      </c>
      <c r="F34" s="53">
        <f t="shared" si="0"/>
        <v>214.01053479999999</v>
      </c>
      <c r="G34" s="160" t="s">
        <v>29</v>
      </c>
      <c r="H34" s="53">
        <f>SUM(GreenLimaBeansCanning!H34,GreenLimaBeansFreezing!H34)</f>
        <v>62.207250000000009</v>
      </c>
      <c r="I34" s="53">
        <f t="shared" si="1"/>
        <v>151.80328479999997</v>
      </c>
      <c r="J34" s="55">
        <f t="shared" si="2"/>
        <v>0.5629286668372474</v>
      </c>
    </row>
    <row r="35" spans="1:10" ht="12" customHeight="1" x14ac:dyDescent="0.25">
      <c r="A35" s="11">
        <v>1997</v>
      </c>
      <c r="B35" s="70">
        <v>272.91199999999998</v>
      </c>
      <c r="C35" s="53">
        <f>SUM(GreenLimaBeansCanning!C35,GreenLimaBeansFreezing!C35)</f>
        <v>160.13999999999999</v>
      </c>
      <c r="D35" s="160">
        <f>SUM(GreenLimaBeansCanning!D35,GreenLimaBeansFreezing!D35)</f>
        <v>0.40307609999999994</v>
      </c>
      <c r="E35" s="53">
        <f>SUM(GreenLimaBeansCanning!E35,GreenLimaBeansFreezing!E35)</f>
        <v>62.207250000000009</v>
      </c>
      <c r="F35" s="53">
        <f t="shared" si="0"/>
        <v>222.7503261</v>
      </c>
      <c r="G35" s="160" t="s">
        <v>29</v>
      </c>
      <c r="H35" s="53">
        <f>SUM(GreenLimaBeansCanning!H35,GreenLimaBeansFreezing!H35)</f>
        <v>75.83205000000001</v>
      </c>
      <c r="I35" s="53">
        <f t="shared" si="1"/>
        <v>146.91827609999999</v>
      </c>
      <c r="J35" s="55">
        <f t="shared" si="2"/>
        <v>0.53833571297707683</v>
      </c>
    </row>
    <row r="36" spans="1:10" ht="12" customHeight="1" x14ac:dyDescent="0.25">
      <c r="A36" s="11">
        <v>1998</v>
      </c>
      <c r="B36" s="70">
        <v>276.11500000000001</v>
      </c>
      <c r="C36" s="53">
        <f>SUM(GreenLimaBeansCanning!C36,GreenLimaBeansFreezing!C36)</f>
        <v>149</v>
      </c>
      <c r="D36" s="160">
        <f>SUM(GreenLimaBeansCanning!D36,GreenLimaBeansFreezing!D36)</f>
        <v>0.3884013</v>
      </c>
      <c r="E36" s="53">
        <f>SUM(GreenLimaBeansCanning!E36,GreenLimaBeansFreezing!E36)</f>
        <v>75.83205000000001</v>
      </c>
      <c r="F36" s="53">
        <f t="shared" si="0"/>
        <v>225.22045130000001</v>
      </c>
      <c r="G36" s="160" t="s">
        <v>29</v>
      </c>
      <c r="H36" s="53">
        <f>SUM(GreenLimaBeansCanning!H36,GreenLimaBeansFreezing!H36)</f>
        <v>79.242449999999991</v>
      </c>
      <c r="I36" s="53">
        <f t="shared" si="1"/>
        <v>145.97800130000002</v>
      </c>
      <c r="J36" s="55">
        <f t="shared" si="2"/>
        <v>0.5286855161798526</v>
      </c>
    </row>
    <row r="37" spans="1:10" ht="12" customHeight="1" x14ac:dyDescent="0.25">
      <c r="A37" s="11">
        <v>1999</v>
      </c>
      <c r="B37" s="70">
        <v>279.29500000000002</v>
      </c>
      <c r="C37" s="53">
        <f>SUM(GreenLimaBeansCanning!C37,GreenLimaBeansFreezing!C37)</f>
        <v>135.16</v>
      </c>
      <c r="D37" s="160">
        <f>SUM(GreenLimaBeansCanning!D37,GreenLimaBeansFreezing!D37)</f>
        <v>0.53544855000000002</v>
      </c>
      <c r="E37" s="53">
        <f>SUM(GreenLimaBeansCanning!E37,GreenLimaBeansFreezing!E37)</f>
        <v>79.242449999999991</v>
      </c>
      <c r="F37" s="53">
        <f t="shared" si="0"/>
        <v>214.93789855</v>
      </c>
      <c r="G37" s="160" t="s">
        <v>29</v>
      </c>
      <c r="H37" s="53">
        <f>SUM(GreenLimaBeansCanning!H37,GreenLimaBeansFreezing!H37)</f>
        <v>75.592649999999992</v>
      </c>
      <c r="I37" s="53">
        <f t="shared" si="1"/>
        <v>139.34524855000001</v>
      </c>
      <c r="J37" s="55">
        <f t="shared" si="2"/>
        <v>0.49891780572512934</v>
      </c>
    </row>
    <row r="38" spans="1:10" ht="12" customHeight="1" x14ac:dyDescent="0.25">
      <c r="A38" s="11">
        <v>2000</v>
      </c>
      <c r="B38" s="70">
        <v>282.38499999999999</v>
      </c>
      <c r="C38" s="53">
        <f>SUM(GreenLimaBeansCanning!C38,GreenLimaBeansFreezing!C38)</f>
        <v>117.78</v>
      </c>
      <c r="D38" s="160">
        <f>SUM(GreenLimaBeansCanning!D38,GreenLimaBeansFreezing!D38)</f>
        <v>1.0605472500000002</v>
      </c>
      <c r="E38" s="53">
        <f>SUM(GreenLimaBeansCanning!E38,GreenLimaBeansFreezing!E38)</f>
        <v>75.592649999999992</v>
      </c>
      <c r="F38" s="53">
        <f t="shared" si="0"/>
        <v>194.43319724999998</v>
      </c>
      <c r="G38" s="160" t="s">
        <v>29</v>
      </c>
      <c r="H38" s="53">
        <f>SUM(GreenLimaBeansCanning!H38,GreenLimaBeansFreezing!H38)</f>
        <v>49.276499999999999</v>
      </c>
      <c r="I38" s="53">
        <f t="shared" si="1"/>
        <v>145.15669724999998</v>
      </c>
      <c r="J38" s="55">
        <f t="shared" si="2"/>
        <v>0.51403827133169244</v>
      </c>
    </row>
    <row r="39" spans="1:10" ht="12" customHeight="1" x14ac:dyDescent="0.25">
      <c r="A39" s="12">
        <v>2001</v>
      </c>
      <c r="B39" s="154">
        <v>285.30901899999998</v>
      </c>
      <c r="C39" s="128">
        <f>SUM(GreenLimaBeansCanning!C39,GreenLimaBeansFreezing!C39)</f>
        <v>134.32</v>
      </c>
      <c r="D39" s="152">
        <f>SUM(GreenLimaBeansCanning!D39,GreenLimaBeansFreezing!D39)</f>
        <v>0.38455515000000001</v>
      </c>
      <c r="E39" s="128">
        <f>SUM(GreenLimaBeansCanning!E39,GreenLimaBeansFreezing!E39)</f>
        <v>49.276499999999999</v>
      </c>
      <c r="F39" s="128">
        <f t="shared" si="0"/>
        <v>183.98105515</v>
      </c>
      <c r="G39" s="152" t="s">
        <v>29</v>
      </c>
      <c r="H39" s="128">
        <f>SUM(GreenLimaBeansCanning!H39,GreenLimaBeansFreezing!H39)</f>
        <v>67.895099999999999</v>
      </c>
      <c r="I39" s="128">
        <f t="shared" si="1"/>
        <v>116.08595515</v>
      </c>
      <c r="J39" s="153">
        <f t="shared" si="2"/>
        <v>0.40687797237142376</v>
      </c>
    </row>
    <row r="40" spans="1:10" ht="12" customHeight="1" x14ac:dyDescent="0.25">
      <c r="A40" s="12">
        <v>2002</v>
      </c>
      <c r="B40" s="154">
        <v>288.10481800000002</v>
      </c>
      <c r="C40" s="128">
        <f>SUM(GreenLimaBeansCanning!C40,GreenLimaBeansFreezing!C40)</f>
        <v>131.08000000000001</v>
      </c>
      <c r="D40" s="152">
        <f>SUM(GreenLimaBeansCanning!D40,GreenLimaBeansFreezing!D40)</f>
        <v>0.78034424999999996</v>
      </c>
      <c r="E40" s="128">
        <f>SUM(GreenLimaBeansCanning!E40,GreenLimaBeansFreezing!E40)</f>
        <v>67.895099999999999</v>
      </c>
      <c r="F40" s="128">
        <f t="shared" si="0"/>
        <v>199.75544425000004</v>
      </c>
      <c r="G40" s="152" t="s">
        <v>29</v>
      </c>
      <c r="H40" s="128">
        <f>SUM(GreenLimaBeansCanning!H40,GreenLimaBeansFreezing!H40)</f>
        <v>61.5426</v>
      </c>
      <c r="I40" s="128">
        <f t="shared" si="1"/>
        <v>138.21284425000005</v>
      </c>
      <c r="J40" s="153">
        <f t="shared" si="2"/>
        <v>0.47973111039746663</v>
      </c>
    </row>
    <row r="41" spans="1:10" ht="12" customHeight="1" x14ac:dyDescent="0.25">
      <c r="A41" s="12">
        <v>2003</v>
      </c>
      <c r="B41" s="154">
        <v>290.81963400000001</v>
      </c>
      <c r="C41" s="128">
        <f>SUM(GreenLimaBeansCanning!C41,GreenLimaBeansFreezing!C41)</f>
        <v>120.36</v>
      </c>
      <c r="D41" s="152">
        <f>SUM(GreenLimaBeansCanning!D41,GreenLimaBeansFreezing!D41)</f>
        <v>0.46369365000000001</v>
      </c>
      <c r="E41" s="128">
        <f>SUM(GreenLimaBeansCanning!E41,GreenLimaBeansFreezing!E41)</f>
        <v>61.5426</v>
      </c>
      <c r="F41" s="128">
        <f t="shared" si="0"/>
        <v>182.36629364999999</v>
      </c>
      <c r="G41" s="152" t="s">
        <v>29</v>
      </c>
      <c r="H41" s="128">
        <f>SUM(GreenLimaBeansCanning!H41,GreenLimaBeansFreezing!H41)</f>
        <v>54.985350000000004</v>
      </c>
      <c r="I41" s="128">
        <f t="shared" si="1"/>
        <v>127.38094364999998</v>
      </c>
      <c r="J41" s="153">
        <f t="shared" si="2"/>
        <v>0.43800668441113566</v>
      </c>
    </row>
    <row r="42" spans="1:10" ht="12" customHeight="1" x14ac:dyDescent="0.25">
      <c r="A42" s="12">
        <v>2004</v>
      </c>
      <c r="B42" s="154">
        <v>293.46318500000001</v>
      </c>
      <c r="C42" s="128">
        <f>SUM(GreenLimaBeansCanning!C42,GreenLimaBeansFreezing!C42)</f>
        <v>90.36</v>
      </c>
      <c r="D42" s="152">
        <f>SUM(GreenLimaBeansCanning!D42,GreenLimaBeansFreezing!D42)</f>
        <v>0.61000589999999999</v>
      </c>
      <c r="E42" s="128">
        <f>SUM(GreenLimaBeansCanning!E42,GreenLimaBeansFreezing!E42)</f>
        <v>54.985350000000004</v>
      </c>
      <c r="F42" s="128">
        <f t="shared" si="0"/>
        <v>145.9553559</v>
      </c>
      <c r="G42" s="152" t="s">
        <v>29</v>
      </c>
      <c r="H42" s="128">
        <f>SUM(GreenLimaBeansCanning!H42,GreenLimaBeansFreezing!H42)</f>
        <v>60.275250000000007</v>
      </c>
      <c r="I42" s="128">
        <f t="shared" si="1"/>
        <v>85.680105900000001</v>
      </c>
      <c r="J42" s="153">
        <f t="shared" si="2"/>
        <v>0.29196202549222655</v>
      </c>
    </row>
    <row r="43" spans="1:10" ht="12" customHeight="1" x14ac:dyDescent="0.25">
      <c r="A43" s="12">
        <v>2005</v>
      </c>
      <c r="B43" s="154">
        <v>296.186216</v>
      </c>
      <c r="C43" s="128">
        <f>SUM(GreenLimaBeansCanning!C43,GreenLimaBeansFreezing!C43)</f>
        <v>84.88</v>
      </c>
      <c r="D43" s="152">
        <f>SUM(GreenLimaBeansCanning!D43,GreenLimaBeansFreezing!D43)</f>
        <v>2.1315745499999998</v>
      </c>
      <c r="E43" s="128">
        <f>SUM(GreenLimaBeansCanning!E43,GreenLimaBeansFreezing!E43)</f>
        <v>60.275250000000007</v>
      </c>
      <c r="F43" s="128">
        <f t="shared" si="0"/>
        <v>147.28682455000001</v>
      </c>
      <c r="G43" s="152" t="s">
        <v>29</v>
      </c>
      <c r="H43" s="128">
        <f>SUM(GreenLimaBeansCanning!H43,GreenLimaBeansFreezing!H43)</f>
        <v>50.981699999999996</v>
      </c>
      <c r="I43" s="128">
        <f t="shared" si="1"/>
        <v>96.305124550000016</v>
      </c>
      <c r="J43" s="153">
        <f t="shared" si="2"/>
        <v>0.32515059563068938</v>
      </c>
    </row>
    <row r="44" spans="1:10" ht="12" customHeight="1" x14ac:dyDescent="0.25">
      <c r="A44" s="11">
        <v>2006</v>
      </c>
      <c r="B44" s="155">
        <v>298.99582500000002</v>
      </c>
      <c r="C44" s="53">
        <f>SUM(GreenLimaBeansCanning!C44,GreenLimaBeansFreezing!C44)</f>
        <v>112.66</v>
      </c>
      <c r="D44" s="160">
        <f>SUM(GreenLimaBeansCanning!D44,GreenLimaBeansFreezing!D44)</f>
        <v>5.4714607500000003</v>
      </c>
      <c r="E44" s="53">
        <f>SUM(GreenLimaBeansCanning!E44,GreenLimaBeansFreezing!E44)</f>
        <v>50.981699999999996</v>
      </c>
      <c r="F44" s="53">
        <f t="shared" si="0"/>
        <v>169.11316074999999</v>
      </c>
      <c r="G44" s="160" t="s">
        <v>29</v>
      </c>
      <c r="H44" s="53">
        <f>SUM(GreenLimaBeansCanning!H44,GreenLimaBeansFreezing!H44)</f>
        <v>50.811599999999999</v>
      </c>
      <c r="I44" s="53">
        <f t="shared" si="1"/>
        <v>118.30156074999999</v>
      </c>
      <c r="J44" s="55">
        <f t="shared" si="2"/>
        <v>0.39566291853740759</v>
      </c>
    </row>
    <row r="45" spans="1:10" ht="12" customHeight="1" x14ac:dyDescent="0.25">
      <c r="A45" s="11">
        <v>2007</v>
      </c>
      <c r="B45" s="156">
        <v>302.003917</v>
      </c>
      <c r="C45" s="53">
        <f>SUM(GreenLimaBeansCanning!C45,GreenLimaBeansFreezing!C45)</f>
        <v>106.2</v>
      </c>
      <c r="D45" s="160">
        <f>SUM(GreenLimaBeansCanning!D45,GreenLimaBeansFreezing!D45)</f>
        <v>5.3913856500000001</v>
      </c>
      <c r="E45" s="53">
        <f>SUM(GreenLimaBeansCanning!E45,GreenLimaBeansFreezing!E45)</f>
        <v>50.811599999999999</v>
      </c>
      <c r="F45" s="53">
        <f t="shared" si="0"/>
        <v>162.40298565000001</v>
      </c>
      <c r="G45" s="160" t="s">
        <v>29</v>
      </c>
      <c r="H45" s="53">
        <f>SUM(GreenLimaBeansCanning!H45,GreenLimaBeansFreezing!H45)</f>
        <v>50.196300000000001</v>
      </c>
      <c r="I45" s="53">
        <f t="shared" si="1"/>
        <v>112.20668565</v>
      </c>
      <c r="J45" s="55">
        <f t="shared" si="2"/>
        <v>0.37154049776778225</v>
      </c>
    </row>
    <row r="46" spans="1:10" ht="12" customHeight="1" x14ac:dyDescent="0.25">
      <c r="A46" s="11">
        <v>2008</v>
      </c>
      <c r="B46" s="156">
        <v>304.79776099999998</v>
      </c>
      <c r="C46" s="53">
        <f>SUM(GreenLimaBeansCanning!C46,GreenLimaBeansFreezing!C46)</f>
        <v>98.300000000000011</v>
      </c>
      <c r="D46" s="160">
        <f>SUM(GreenLimaBeansCanning!D46,GreenLimaBeansFreezing!D46)</f>
        <v>7.4701329749970018</v>
      </c>
      <c r="E46" s="53">
        <f>SUM(GreenLimaBeansCanning!E46,GreenLimaBeansFreezing!E46)</f>
        <v>50.196300000000001</v>
      </c>
      <c r="F46" s="53">
        <f t="shared" si="0"/>
        <v>155.96643297499702</v>
      </c>
      <c r="G46" s="160" t="s">
        <v>29</v>
      </c>
      <c r="H46" s="53">
        <f>SUM(GreenLimaBeansCanning!H46,GreenLimaBeansFreezing!H46)</f>
        <v>46.930799999999998</v>
      </c>
      <c r="I46" s="53">
        <f t="shared" si="1"/>
        <v>109.03563297499701</v>
      </c>
      <c r="J46" s="55">
        <f t="shared" si="2"/>
        <v>0.35773108246355201</v>
      </c>
    </row>
    <row r="47" spans="1:10" ht="12" customHeight="1" x14ac:dyDescent="0.25">
      <c r="A47" s="11">
        <v>2009</v>
      </c>
      <c r="B47" s="156">
        <v>307.43940600000002</v>
      </c>
      <c r="C47" s="53">
        <f>SUM(GreenLimaBeansCanning!C47,GreenLimaBeansFreezing!C47)</f>
        <v>96.06</v>
      </c>
      <c r="D47" s="160">
        <f>SUM(GreenLimaBeansCanning!D47,GreenLimaBeansFreezing!D47)</f>
        <v>6.8892627838649991</v>
      </c>
      <c r="E47" s="53">
        <f>SUM(GreenLimaBeansCanning!E47,GreenLimaBeansFreezing!E47)</f>
        <v>46.930799999999998</v>
      </c>
      <c r="F47" s="53">
        <f t="shared" si="0"/>
        <v>149.88006278386499</v>
      </c>
      <c r="G47" s="160" t="s">
        <v>29</v>
      </c>
      <c r="H47" s="53">
        <f>SUM(GreenLimaBeansCanning!H47,GreenLimaBeansFreezing!H47)</f>
        <v>64.431150000000002</v>
      </c>
      <c r="I47" s="53">
        <f t="shared" si="1"/>
        <v>85.448912783864984</v>
      </c>
      <c r="J47" s="55">
        <f t="shared" si="2"/>
        <v>0.27793741178339704</v>
      </c>
    </row>
    <row r="48" spans="1:10" ht="12" customHeight="1" x14ac:dyDescent="0.25">
      <c r="A48" s="11">
        <v>2010</v>
      </c>
      <c r="B48" s="156">
        <v>309.74127900000002</v>
      </c>
      <c r="C48" s="53">
        <f>SUM(GreenLimaBeansCanning!C48,GreenLimaBeansFreezing!C48)</f>
        <v>124.46000000000001</v>
      </c>
      <c r="D48" s="160">
        <f>SUM(GreenLimaBeansCanning!D48,GreenLimaBeansFreezing!D48)</f>
        <v>7.190373972243</v>
      </c>
      <c r="E48" s="53">
        <f>SUM(GreenLimaBeansCanning!E48,GreenLimaBeansFreezing!E48)</f>
        <v>64.431150000000002</v>
      </c>
      <c r="F48" s="53">
        <f t="shared" si="0"/>
        <v>196.08152397224302</v>
      </c>
      <c r="G48" s="160" t="s">
        <v>29</v>
      </c>
      <c r="H48" s="53">
        <f>SUM(GreenLimaBeansCanning!H48,GreenLimaBeansFreezing!H48)</f>
        <v>63.670950000000005</v>
      </c>
      <c r="I48" s="53">
        <f t="shared" si="1"/>
        <v>132.41057397224301</v>
      </c>
      <c r="J48" s="55">
        <f t="shared" si="2"/>
        <v>0.42748765808590533</v>
      </c>
    </row>
    <row r="49" spans="1:10" ht="12" customHeight="1" x14ac:dyDescent="0.25">
      <c r="A49" s="12">
        <v>2011</v>
      </c>
      <c r="B49" s="154">
        <v>311.97391399999998</v>
      </c>
      <c r="C49" s="128">
        <f>SUM(GreenLimaBeansCanning!C49,GreenLimaBeansFreezing!C49)</f>
        <v>85.36</v>
      </c>
      <c r="D49" s="152">
        <f>SUM(GreenLimaBeansCanning!D49,GreenLimaBeansFreezing!D49)</f>
        <v>5.9677344898709999</v>
      </c>
      <c r="E49" s="128">
        <f>SUM(GreenLimaBeansCanning!E49,GreenLimaBeansFreezing!E49)</f>
        <v>63.670950000000005</v>
      </c>
      <c r="F49" s="128">
        <f t="shared" si="0"/>
        <v>154.99868448987101</v>
      </c>
      <c r="G49" s="152" t="s">
        <v>29</v>
      </c>
      <c r="H49" s="128">
        <f>SUM(GreenLimaBeansCanning!H49,GreenLimaBeansFreezing!H49)</f>
        <v>57.446550000000002</v>
      </c>
      <c r="I49" s="128">
        <f t="shared" si="1"/>
        <v>97.552134489871008</v>
      </c>
      <c r="J49" s="153">
        <f t="shared" si="2"/>
        <v>0.31269324168517182</v>
      </c>
    </row>
    <row r="50" spans="1:10" ht="12" customHeight="1" x14ac:dyDescent="0.25">
      <c r="A50" s="12">
        <v>2012</v>
      </c>
      <c r="B50" s="154">
        <v>314.16755799999999</v>
      </c>
      <c r="C50" s="128">
        <f>SUM(GreenLimaBeansCanning!C50,GreenLimaBeansFreezing!C50)</f>
        <v>122.03</v>
      </c>
      <c r="D50" s="152">
        <f>SUM(GreenLimaBeansCanning!D50,GreenLimaBeansFreezing!D50)</f>
        <v>10.329719342018999</v>
      </c>
      <c r="E50" s="128">
        <f>SUM(GreenLimaBeansCanning!E50,GreenLimaBeansFreezing!E50)</f>
        <v>57.446550000000002</v>
      </c>
      <c r="F50" s="128">
        <f t="shared" si="0"/>
        <v>189.80626934201899</v>
      </c>
      <c r="G50" s="152" t="s">
        <v>29</v>
      </c>
      <c r="H50" s="128">
        <f>SUM(GreenLimaBeansCanning!H50,GreenLimaBeansFreezing!H50)</f>
        <v>60.709950000000006</v>
      </c>
      <c r="I50" s="128">
        <f t="shared" si="1"/>
        <v>129.096319342019</v>
      </c>
      <c r="J50" s="153">
        <f t="shared" si="2"/>
        <v>0.41091550051778103</v>
      </c>
    </row>
    <row r="51" spans="1:10" ht="12" customHeight="1" x14ac:dyDescent="0.25">
      <c r="A51" s="12">
        <v>2013</v>
      </c>
      <c r="B51" s="154">
        <v>316.29476599999998</v>
      </c>
      <c r="C51" s="128">
        <f>SUM(GreenLimaBeansCanning!C51,GreenLimaBeansFreezing!C51)</f>
        <v>97.24</v>
      </c>
      <c r="D51" s="152">
        <f>SUM(GreenLimaBeansCanning!D51,GreenLimaBeansFreezing!D51)</f>
        <v>16.958785928930997</v>
      </c>
      <c r="E51" s="128">
        <f>SUM(GreenLimaBeansCanning!E51,GreenLimaBeansFreezing!E51)</f>
        <v>60.709950000000006</v>
      </c>
      <c r="F51" s="128">
        <f t="shared" si="0"/>
        <v>174.90873592893098</v>
      </c>
      <c r="G51" s="152" t="s">
        <v>29</v>
      </c>
      <c r="H51" s="128">
        <f>SUM(GreenLimaBeansCanning!H51,GreenLimaBeansFreezing!H51)</f>
        <v>63.275100000000002</v>
      </c>
      <c r="I51" s="128">
        <f t="shared" si="1"/>
        <v>111.63363592893097</v>
      </c>
      <c r="J51" s="153">
        <f t="shared" si="2"/>
        <v>0.3529417743477013</v>
      </c>
    </row>
    <row r="52" spans="1:10" ht="12" customHeight="1" x14ac:dyDescent="0.25">
      <c r="A52" s="13">
        <v>2014</v>
      </c>
      <c r="B52" s="157">
        <v>318.576955</v>
      </c>
      <c r="C52" s="128">
        <f>SUM(GreenLimaBeansCanning!C52,GreenLimaBeansFreezing!C52)</f>
        <v>100.8</v>
      </c>
      <c r="D52" s="152">
        <f>SUM(GreenLimaBeansCanning!D52,GreenLimaBeansFreezing!D52)</f>
        <v>8.8104710564639994</v>
      </c>
      <c r="E52" s="128">
        <f>SUM(GreenLimaBeansCanning!E52,GreenLimaBeansFreezing!E52)</f>
        <v>63.275100000000002</v>
      </c>
      <c r="F52" s="128">
        <f t="shared" si="0"/>
        <v>172.88557105646399</v>
      </c>
      <c r="G52" s="152" t="s">
        <v>29</v>
      </c>
      <c r="H52" s="128">
        <f>SUM(GreenLimaBeansCanning!H52,GreenLimaBeansFreezing!H52)</f>
        <v>67.756500000000003</v>
      </c>
      <c r="I52" s="128">
        <f t="shared" si="1"/>
        <v>105.12907105646399</v>
      </c>
      <c r="J52" s="153">
        <f t="shared" si="2"/>
        <v>0.32999584372467866</v>
      </c>
    </row>
    <row r="53" spans="1:10" ht="12" customHeight="1" x14ac:dyDescent="0.25">
      <c r="A53" s="13">
        <v>2015</v>
      </c>
      <c r="B53" s="157">
        <v>320.87070299999999</v>
      </c>
      <c r="C53" s="128">
        <f>SUM(GreenLimaBeansCanning!C53,GreenLimaBeansFreezing!C53)</f>
        <v>100.51</v>
      </c>
      <c r="D53" s="152">
        <f>SUM(GreenLimaBeansCanning!D53,GreenLimaBeansFreezing!D53)</f>
        <v>4.6206416731859994</v>
      </c>
      <c r="E53" s="128">
        <f>SUM(GreenLimaBeansCanning!E53,GreenLimaBeansFreezing!E53)</f>
        <v>67.756500000000003</v>
      </c>
      <c r="F53" s="128">
        <f t="shared" si="0"/>
        <v>172.88714167318602</v>
      </c>
      <c r="G53" s="152" t="s">
        <v>29</v>
      </c>
      <c r="H53" s="128">
        <f>SUM(GreenLimaBeansCanning!H53,GreenLimaBeansFreezing!H53)</f>
        <v>60.733050000000006</v>
      </c>
      <c r="I53" s="128">
        <f t="shared" si="1"/>
        <v>112.15409167318602</v>
      </c>
      <c r="J53" s="153">
        <f t="shared" si="2"/>
        <v>0.34953048260434677</v>
      </c>
    </row>
    <row r="54" spans="1:10" ht="12" customHeight="1" x14ac:dyDescent="0.25">
      <c r="A54" s="14">
        <v>2016</v>
      </c>
      <c r="B54" s="155">
        <v>323.16101099999997</v>
      </c>
      <c r="C54" s="53">
        <f>SUM(GreenLimaBeansCanning!C54,GreenLimaBeansFreezing!C54)</f>
        <v>74.430000000000007</v>
      </c>
      <c r="D54" s="160">
        <f>SUM(GreenLimaBeansCanning!D54,GreenLimaBeansFreezing!D54)</f>
        <v>5.5747885326209996</v>
      </c>
      <c r="E54" s="53">
        <f>SUM(GreenLimaBeansCanning!E54,GreenLimaBeansFreezing!E54)</f>
        <v>60.733050000000006</v>
      </c>
      <c r="F54" s="53">
        <f t="shared" si="0"/>
        <v>140.73783853262103</v>
      </c>
      <c r="G54" s="160" t="s">
        <v>29</v>
      </c>
      <c r="H54" s="53">
        <f>SUM(GreenLimaBeansCanning!H54,GreenLimaBeansFreezing!H54)</f>
        <v>58.689750000000004</v>
      </c>
      <c r="I54" s="53">
        <f t="shared" si="1"/>
        <v>82.048088532621023</v>
      </c>
      <c r="J54" s="55">
        <f t="shared" si="2"/>
        <v>0.25389228817773762</v>
      </c>
    </row>
    <row r="55" spans="1:10" ht="12" customHeight="1" x14ac:dyDescent="0.25">
      <c r="A55" s="15">
        <v>2017</v>
      </c>
      <c r="B55" s="155">
        <v>325.20603</v>
      </c>
      <c r="C55" s="53">
        <f>SUM(GreenLimaBeansCanning!C55,GreenLimaBeansFreezing!C55)</f>
        <v>66.510397174410514</v>
      </c>
      <c r="D55" s="160">
        <f>SUM(GreenLimaBeansCanning!D55,GreenLimaBeansFreezing!D55)</f>
        <v>8.0695219741289996</v>
      </c>
      <c r="E55" s="53">
        <f>SUM(GreenLimaBeansCanning!E55,GreenLimaBeansFreezing!E55)</f>
        <v>58.689750000000004</v>
      </c>
      <c r="F55" s="53">
        <f t="shared" si="0"/>
        <v>133.26966914853952</v>
      </c>
      <c r="G55" s="160" t="s">
        <v>29</v>
      </c>
      <c r="H55" s="53">
        <f>SUM(GreenLimaBeansCanning!H55,GreenLimaBeansFreezing!H55)</f>
        <v>56.725200000000001</v>
      </c>
      <c r="I55" s="53">
        <f t="shared" si="1"/>
        <v>76.54446914853952</v>
      </c>
      <c r="J55" s="55">
        <f t="shared" si="2"/>
        <v>0.23537223202331004</v>
      </c>
    </row>
    <row r="56" spans="1:10" ht="12" customHeight="1" x14ac:dyDescent="0.25">
      <c r="A56" s="14">
        <v>2018</v>
      </c>
      <c r="B56" s="155">
        <v>326.92397599999998</v>
      </c>
      <c r="C56" s="53">
        <f>SUM(GreenLimaBeansCanning!C56,GreenLimaBeansFreezing!C56)</f>
        <v>66.989999999999995</v>
      </c>
      <c r="D56" s="160">
        <f>SUM(GreenLimaBeansCanning!D56,GreenLimaBeansFreezing!D56)</f>
        <v>6.8364795513629995</v>
      </c>
      <c r="E56" s="53">
        <f>SUM(GreenLimaBeansCanning!E56,GreenLimaBeansFreezing!E56)</f>
        <v>56.725200000000001</v>
      </c>
      <c r="F56" s="53">
        <f t="shared" si="0"/>
        <v>130.55167955136301</v>
      </c>
      <c r="G56" s="160" t="s">
        <v>29</v>
      </c>
      <c r="H56" s="53">
        <f>SUM(GreenLimaBeansCanning!H56,GreenLimaBeansFreezing!H56)</f>
        <v>40.579349999999998</v>
      </c>
      <c r="I56" s="53">
        <f t="shared" si="1"/>
        <v>89.972329551363003</v>
      </c>
      <c r="J56" s="55">
        <f t="shared" si="2"/>
        <v>0.27520872177133626</v>
      </c>
    </row>
    <row r="57" spans="1:10" ht="12" customHeight="1" x14ac:dyDescent="0.25">
      <c r="A57" s="71">
        <v>2019</v>
      </c>
      <c r="B57" s="58">
        <v>328.475998</v>
      </c>
      <c r="C57" s="53">
        <f>SUM(GreenLimaBeansCanning!C57,GreenLimaBeansFreezing!C57)</f>
        <v>64.293999999999997</v>
      </c>
      <c r="D57" s="160">
        <f>SUM(GreenLimaBeansCanning!D57,GreenLimaBeansFreezing!D57)</f>
        <v>6.7176165822150002</v>
      </c>
      <c r="E57" s="53">
        <f>SUM(GreenLimaBeansCanning!E57,GreenLimaBeansFreezing!E57)</f>
        <v>40.579349999999998</v>
      </c>
      <c r="F57" s="53">
        <f t="shared" si="0"/>
        <v>111.590966582215</v>
      </c>
      <c r="G57" s="160" t="s">
        <v>29</v>
      </c>
      <c r="H57" s="53">
        <f>SUM(GreenLimaBeansCanning!H57,GreenLimaBeansFreezing!H57)</f>
        <v>35.180250000000001</v>
      </c>
      <c r="I57" s="53">
        <f t="shared" si="1"/>
        <v>76.410716582215002</v>
      </c>
      <c r="J57" s="55">
        <f t="shared" si="2"/>
        <v>0.23262191772750165</v>
      </c>
    </row>
    <row r="58" spans="1:10" ht="12" customHeight="1" thickBot="1" x14ac:dyDescent="0.3">
      <c r="A58" s="72">
        <v>2020</v>
      </c>
      <c r="B58" s="60">
        <v>330.11398000000003</v>
      </c>
      <c r="C58" s="138">
        <v>50.72</v>
      </c>
      <c r="D58" s="138">
        <v>7.8619793700000002</v>
      </c>
      <c r="E58" s="138">
        <v>35.180250000000001</v>
      </c>
      <c r="F58" s="138">
        <f t="shared" si="0"/>
        <v>93.76222937</v>
      </c>
      <c r="G58" s="159" t="s">
        <v>29</v>
      </c>
      <c r="H58" s="138">
        <v>22.571850000000001</v>
      </c>
      <c r="I58" s="138">
        <f t="shared" si="1"/>
        <v>71.190379370000002</v>
      </c>
      <c r="J58" s="165">
        <f t="shared" si="2"/>
        <v>0.21565393677056632</v>
      </c>
    </row>
    <row r="59" spans="1:10" s="287" customFormat="1" ht="12" customHeight="1" thickTop="1" x14ac:dyDescent="0.25">
      <c r="A59" s="305" t="s">
        <v>61</v>
      </c>
      <c r="B59" s="305"/>
      <c r="C59" s="305"/>
      <c r="D59" s="305"/>
      <c r="E59" s="305"/>
      <c r="F59" s="305"/>
      <c r="G59" s="305"/>
      <c r="H59" s="305"/>
      <c r="I59" s="305"/>
      <c r="J59" s="305"/>
    </row>
    <row r="60" spans="1:10" ht="12" customHeight="1" x14ac:dyDescent="0.25">
      <c r="A60" s="306" t="s">
        <v>92</v>
      </c>
      <c r="B60" s="306"/>
      <c r="C60" s="306"/>
      <c r="D60" s="306"/>
      <c r="E60" s="306"/>
      <c r="F60" s="306"/>
      <c r="G60" s="306"/>
      <c r="H60" s="306"/>
      <c r="I60" s="306"/>
      <c r="J60" s="306"/>
    </row>
    <row r="61" spans="1:10" ht="12" customHeight="1" x14ac:dyDescent="0.25">
      <c r="A61" s="401"/>
      <c r="B61" s="401"/>
      <c r="C61" s="401"/>
      <c r="D61" s="401"/>
      <c r="E61" s="401"/>
      <c r="F61" s="401"/>
      <c r="G61" s="401"/>
      <c r="H61" s="401"/>
      <c r="I61" s="401"/>
      <c r="J61" s="401"/>
    </row>
    <row r="62" spans="1:10" ht="12" customHeight="1" x14ac:dyDescent="0.25">
      <c r="A62" s="368" t="s">
        <v>167</v>
      </c>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68"/>
      <c r="B64" s="368"/>
      <c r="C64" s="368"/>
      <c r="D64" s="368"/>
      <c r="E64" s="368"/>
      <c r="F64" s="368"/>
      <c r="G64" s="368"/>
      <c r="H64" s="368"/>
      <c r="I64" s="368"/>
      <c r="J64" s="368"/>
    </row>
    <row r="65" spans="1:10" ht="12" customHeight="1" x14ac:dyDescent="0.25">
      <c r="A65" s="368"/>
      <c r="B65" s="368"/>
      <c r="C65" s="368"/>
      <c r="D65" s="368"/>
      <c r="E65" s="368"/>
      <c r="F65" s="368"/>
      <c r="G65" s="368"/>
      <c r="H65" s="368"/>
      <c r="I65" s="368"/>
      <c r="J65" s="368"/>
    </row>
    <row r="66" spans="1:10" ht="12" customHeight="1" x14ac:dyDescent="0.25">
      <c r="A66" s="337"/>
      <c r="B66" s="337"/>
      <c r="C66" s="337"/>
      <c r="D66" s="337"/>
      <c r="E66" s="337"/>
      <c r="F66" s="337"/>
      <c r="G66" s="337"/>
      <c r="H66" s="337"/>
      <c r="I66" s="337"/>
      <c r="J66" s="337"/>
    </row>
    <row r="67" spans="1:10" ht="12" customHeight="1" x14ac:dyDescent="0.25">
      <c r="A67" s="344" t="s">
        <v>45</v>
      </c>
      <c r="B67" s="344"/>
      <c r="C67" s="344"/>
      <c r="D67" s="344"/>
      <c r="E67" s="344"/>
      <c r="F67" s="344"/>
      <c r="G67" s="344"/>
      <c r="H67" s="344"/>
      <c r="I67" s="344"/>
      <c r="J67" s="344"/>
    </row>
  </sheetData>
  <mergeCells count="22">
    <mergeCell ref="A59:J59"/>
    <mergeCell ref="A60:J60"/>
    <mergeCell ref="A62:J65"/>
    <mergeCell ref="A66:J66"/>
    <mergeCell ref="A67:J67"/>
    <mergeCell ref="A61:J61"/>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02C4-BD29-4A33-80B2-D6A804F20C9C}">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161</v>
      </c>
      <c r="B1" s="324"/>
      <c r="C1" s="324"/>
      <c r="D1" s="324"/>
      <c r="E1" s="324"/>
      <c r="F1" s="324"/>
      <c r="G1" s="324"/>
      <c r="H1" s="324"/>
      <c r="I1" s="330" t="s">
        <v>35</v>
      </c>
      <c r="J1" s="330"/>
    </row>
    <row r="2" spans="1:10" ht="12" customHeight="1" thickTop="1" x14ac:dyDescent="0.25">
      <c r="A2" s="325" t="s">
        <v>82</v>
      </c>
      <c r="B2" s="331" t="s">
        <v>83</v>
      </c>
      <c r="C2" s="327" t="s">
        <v>10</v>
      </c>
      <c r="D2" s="327"/>
      <c r="E2" s="327"/>
      <c r="F2" s="327"/>
      <c r="G2" s="328" t="s">
        <v>11</v>
      </c>
      <c r="H2" s="325"/>
      <c r="I2" s="328" t="s">
        <v>12</v>
      </c>
      <c r="J2" s="329"/>
    </row>
    <row r="3" spans="1:10" ht="12" customHeight="1" x14ac:dyDescent="0.25">
      <c r="A3" s="326"/>
      <c r="B3" s="332"/>
      <c r="C3" s="333" t="s">
        <v>39</v>
      </c>
      <c r="D3" s="311" t="s">
        <v>68</v>
      </c>
      <c r="E3" s="311" t="s">
        <v>65</v>
      </c>
      <c r="F3" s="311" t="s">
        <v>24</v>
      </c>
      <c r="G3" s="311" t="s">
        <v>85</v>
      </c>
      <c r="H3" s="311" t="s">
        <v>67</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203.84899999999999</v>
      </c>
      <c r="C8" s="67">
        <v>148.541</v>
      </c>
      <c r="D8" s="67">
        <v>53.951999999999998</v>
      </c>
      <c r="E8" s="67" t="s">
        <v>29</v>
      </c>
      <c r="F8" s="67">
        <f t="shared" ref="F8:F57" si="0">C8+D8</f>
        <v>202.49299999999999</v>
      </c>
      <c r="G8" s="67">
        <v>0</v>
      </c>
      <c r="H8" s="67" t="s">
        <v>29</v>
      </c>
      <c r="I8" s="67">
        <f t="shared" ref="I8:I57" si="1">F8-G8</f>
        <v>202.49299999999999</v>
      </c>
      <c r="J8" s="151">
        <f>IF(I8=0,0,IF(B8=0,0,I8/B8))</f>
        <v>0.99334801740504008</v>
      </c>
    </row>
    <row r="9" spans="1:10" ht="12" customHeight="1" x14ac:dyDescent="0.25">
      <c r="A9" s="12">
        <v>1971</v>
      </c>
      <c r="B9" s="12">
        <v>206.46599999999998</v>
      </c>
      <c r="C9" s="75">
        <v>165.05</v>
      </c>
      <c r="D9" s="75">
        <v>71.775999999999996</v>
      </c>
      <c r="E9" s="75" t="s">
        <v>29</v>
      </c>
      <c r="F9" s="75">
        <f t="shared" si="0"/>
        <v>236.82600000000002</v>
      </c>
      <c r="G9" s="75">
        <v>0</v>
      </c>
      <c r="H9" s="75" t="s">
        <v>29</v>
      </c>
      <c r="I9" s="75">
        <f t="shared" si="1"/>
        <v>236.82600000000002</v>
      </c>
      <c r="J9" s="153">
        <f t="shared" ref="J9:J57" si="2">IF(I9=0,0,IF(B9=0,0,I9/B9))</f>
        <v>1.1470460027316849</v>
      </c>
    </row>
    <row r="10" spans="1:10" ht="12" customHeight="1" x14ac:dyDescent="0.25">
      <c r="A10" s="12">
        <v>1972</v>
      </c>
      <c r="B10" s="12">
        <v>208.917</v>
      </c>
      <c r="C10" s="75">
        <v>177.274</v>
      </c>
      <c r="D10" s="75">
        <v>85.75</v>
      </c>
      <c r="E10" s="75" t="s">
        <v>29</v>
      </c>
      <c r="F10" s="75">
        <f t="shared" si="0"/>
        <v>263.024</v>
      </c>
      <c r="G10" s="75">
        <v>0</v>
      </c>
      <c r="H10" s="75" t="s">
        <v>29</v>
      </c>
      <c r="I10" s="75">
        <f t="shared" si="1"/>
        <v>263.024</v>
      </c>
      <c r="J10" s="153">
        <f t="shared" si="2"/>
        <v>1.2589880191655058</v>
      </c>
    </row>
    <row r="11" spans="1:10" ht="12" customHeight="1" x14ac:dyDescent="0.25">
      <c r="A11" s="12">
        <v>1973</v>
      </c>
      <c r="B11" s="12">
        <v>210.98500000000001</v>
      </c>
      <c r="C11" s="75">
        <v>177.2</v>
      </c>
      <c r="D11" s="75">
        <v>82.016999999999996</v>
      </c>
      <c r="E11" s="75" t="s">
        <v>29</v>
      </c>
      <c r="F11" s="75">
        <f t="shared" si="0"/>
        <v>259.21699999999998</v>
      </c>
      <c r="G11" s="75">
        <v>0</v>
      </c>
      <c r="H11" s="75" t="s">
        <v>29</v>
      </c>
      <c r="I11" s="75">
        <f t="shared" si="1"/>
        <v>259.21699999999998</v>
      </c>
      <c r="J11" s="153">
        <f t="shared" si="2"/>
        <v>1.2286039291892787</v>
      </c>
    </row>
    <row r="12" spans="1:10" ht="12" customHeight="1" x14ac:dyDescent="0.25">
      <c r="A12" s="12">
        <v>1974</v>
      </c>
      <c r="B12" s="12">
        <v>212.93199999999999</v>
      </c>
      <c r="C12" s="75">
        <v>172.96299999999999</v>
      </c>
      <c r="D12" s="75">
        <v>88.575000000000003</v>
      </c>
      <c r="E12" s="75" t="s">
        <v>29</v>
      </c>
      <c r="F12" s="75">
        <f t="shared" si="0"/>
        <v>261.53800000000001</v>
      </c>
      <c r="G12" s="75">
        <v>0</v>
      </c>
      <c r="H12" s="75" t="s">
        <v>29</v>
      </c>
      <c r="I12" s="75">
        <f t="shared" si="1"/>
        <v>261.53800000000001</v>
      </c>
      <c r="J12" s="153">
        <f t="shared" si="2"/>
        <v>1.2282700580467005</v>
      </c>
    </row>
    <row r="13" spans="1:10" ht="12" customHeight="1" x14ac:dyDescent="0.25">
      <c r="A13" s="12">
        <v>1975</v>
      </c>
      <c r="B13" s="12">
        <v>214.93100000000001</v>
      </c>
      <c r="C13" s="75">
        <v>167.69499999999999</v>
      </c>
      <c r="D13" s="75">
        <v>100.05</v>
      </c>
      <c r="E13" s="75" t="s">
        <v>29</v>
      </c>
      <c r="F13" s="75">
        <f t="shared" si="0"/>
        <v>267.745</v>
      </c>
      <c r="G13" s="75">
        <v>0</v>
      </c>
      <c r="H13" s="75" t="s">
        <v>29</v>
      </c>
      <c r="I13" s="75">
        <f t="shared" si="1"/>
        <v>267.745</v>
      </c>
      <c r="J13" s="153">
        <f t="shared" si="2"/>
        <v>1.2457253723287938</v>
      </c>
    </row>
    <row r="14" spans="1:10" ht="12" customHeight="1" x14ac:dyDescent="0.25">
      <c r="A14" s="11">
        <v>1976</v>
      </c>
      <c r="B14" s="11">
        <v>217.095</v>
      </c>
      <c r="C14" s="67">
        <v>195.88200000000001</v>
      </c>
      <c r="D14" s="67">
        <v>120.999</v>
      </c>
      <c r="E14" s="67" t="s">
        <v>29</v>
      </c>
      <c r="F14" s="67">
        <f t="shared" si="0"/>
        <v>316.88099999999997</v>
      </c>
      <c r="G14" s="67">
        <v>0</v>
      </c>
      <c r="H14" s="67" t="s">
        <v>29</v>
      </c>
      <c r="I14" s="67">
        <f t="shared" si="1"/>
        <v>316.88099999999997</v>
      </c>
      <c r="J14" s="151">
        <f t="shared" si="2"/>
        <v>1.4596420921716298</v>
      </c>
    </row>
    <row r="15" spans="1:10" ht="12" customHeight="1" x14ac:dyDescent="0.25">
      <c r="A15" s="11">
        <v>1977</v>
      </c>
      <c r="B15" s="11">
        <v>219.179</v>
      </c>
      <c r="C15" s="67">
        <v>207.62299999999999</v>
      </c>
      <c r="D15" s="67">
        <v>150.76011399999999</v>
      </c>
      <c r="E15" s="67" t="s">
        <v>29</v>
      </c>
      <c r="F15" s="67">
        <f t="shared" si="0"/>
        <v>358.38311399999998</v>
      </c>
      <c r="G15" s="67">
        <v>0</v>
      </c>
      <c r="H15" s="67" t="s">
        <v>29</v>
      </c>
      <c r="I15" s="67">
        <f t="shared" si="1"/>
        <v>358.38311399999998</v>
      </c>
      <c r="J15" s="151">
        <f t="shared" si="2"/>
        <v>1.6351161105762868</v>
      </c>
    </row>
    <row r="16" spans="1:10" ht="12" customHeight="1" x14ac:dyDescent="0.25">
      <c r="A16" s="11">
        <v>1978</v>
      </c>
      <c r="B16" s="11">
        <v>221.47699999999998</v>
      </c>
      <c r="C16" s="67">
        <v>224.46899999999999</v>
      </c>
      <c r="D16" s="67">
        <v>148.278682</v>
      </c>
      <c r="E16" s="67" t="s">
        <v>29</v>
      </c>
      <c r="F16" s="67">
        <f t="shared" si="0"/>
        <v>372.747682</v>
      </c>
      <c r="G16" s="67">
        <v>0.88681080000000001</v>
      </c>
      <c r="H16" s="67" t="s">
        <v>29</v>
      </c>
      <c r="I16" s="67">
        <f t="shared" si="1"/>
        <v>371.86087120000002</v>
      </c>
      <c r="J16" s="151">
        <f t="shared" si="2"/>
        <v>1.6790044618628575</v>
      </c>
    </row>
    <row r="17" spans="1:10" ht="12" customHeight="1" x14ac:dyDescent="0.25">
      <c r="A17" s="11">
        <v>1979</v>
      </c>
      <c r="B17" s="11">
        <v>223.86500000000001</v>
      </c>
      <c r="C17" s="67">
        <v>214.22300000000001</v>
      </c>
      <c r="D17" s="67">
        <v>179.30801199999999</v>
      </c>
      <c r="E17" s="67" t="s">
        <v>29</v>
      </c>
      <c r="F17" s="67">
        <f t="shared" si="0"/>
        <v>393.53101200000003</v>
      </c>
      <c r="G17" s="67">
        <v>1.0181560000000001</v>
      </c>
      <c r="H17" s="67" t="s">
        <v>29</v>
      </c>
      <c r="I17" s="67">
        <f t="shared" si="1"/>
        <v>392.51285600000006</v>
      </c>
      <c r="J17" s="151">
        <f t="shared" si="2"/>
        <v>1.7533462399213813</v>
      </c>
    </row>
    <row r="18" spans="1:10" ht="12" customHeight="1" x14ac:dyDescent="0.25">
      <c r="A18" s="11">
        <v>1980</v>
      </c>
      <c r="B18" s="11">
        <v>226.45099999999999</v>
      </c>
      <c r="C18" s="67">
        <v>194.524</v>
      </c>
      <c r="D18" s="67">
        <v>155.7268</v>
      </c>
      <c r="E18" s="67" t="s">
        <v>29</v>
      </c>
      <c r="F18" s="67">
        <f t="shared" si="0"/>
        <v>350.25080000000003</v>
      </c>
      <c r="G18" s="67">
        <v>0.52199720000000005</v>
      </c>
      <c r="H18" s="67" t="s">
        <v>29</v>
      </c>
      <c r="I18" s="67">
        <f t="shared" si="1"/>
        <v>349.72880280000004</v>
      </c>
      <c r="J18" s="151">
        <f t="shared" si="2"/>
        <v>1.5443906310857538</v>
      </c>
    </row>
    <row r="19" spans="1:10" ht="12" customHeight="1" x14ac:dyDescent="0.25">
      <c r="A19" s="12">
        <v>1981</v>
      </c>
      <c r="B19" s="12">
        <v>228.93700000000001</v>
      </c>
      <c r="C19" s="75">
        <v>198.01400000000001</v>
      </c>
      <c r="D19" s="75">
        <v>157.17023</v>
      </c>
      <c r="E19" s="75" t="s">
        <v>29</v>
      </c>
      <c r="F19" s="75">
        <f t="shared" si="0"/>
        <v>355.18423000000001</v>
      </c>
      <c r="G19" s="75">
        <v>0.6747206</v>
      </c>
      <c r="H19" s="75" t="s">
        <v>29</v>
      </c>
      <c r="I19" s="75">
        <f t="shared" si="1"/>
        <v>354.50950940000001</v>
      </c>
      <c r="J19" s="153">
        <f t="shared" si="2"/>
        <v>1.5485024674910566</v>
      </c>
    </row>
    <row r="20" spans="1:10" ht="12" customHeight="1" x14ac:dyDescent="0.25">
      <c r="A20" s="12">
        <v>1982</v>
      </c>
      <c r="B20" s="12">
        <v>231.15700000000001</v>
      </c>
      <c r="C20" s="75">
        <v>153.59200000000001</v>
      </c>
      <c r="D20" s="75">
        <v>199.54392999999999</v>
      </c>
      <c r="E20" s="75" t="s">
        <v>29</v>
      </c>
      <c r="F20" s="75">
        <f t="shared" si="0"/>
        <v>353.13593000000003</v>
      </c>
      <c r="G20" s="75">
        <v>0.44725039999999999</v>
      </c>
      <c r="H20" s="75" t="s">
        <v>29</v>
      </c>
      <c r="I20" s="75">
        <f t="shared" si="1"/>
        <v>352.68867960000006</v>
      </c>
      <c r="J20" s="153">
        <f t="shared" si="2"/>
        <v>1.5257538365699506</v>
      </c>
    </row>
    <row r="21" spans="1:10" ht="12" customHeight="1" x14ac:dyDescent="0.25">
      <c r="A21" s="12">
        <v>1983</v>
      </c>
      <c r="B21" s="12">
        <v>233.322</v>
      </c>
      <c r="C21" s="75">
        <v>173.45599999999999</v>
      </c>
      <c r="D21" s="75">
        <v>252.212368</v>
      </c>
      <c r="E21" s="75" t="s">
        <v>29</v>
      </c>
      <c r="F21" s="75">
        <f t="shared" si="0"/>
        <v>425.66836799999999</v>
      </c>
      <c r="G21" s="75">
        <v>0.70025139999999997</v>
      </c>
      <c r="H21" s="75" t="s">
        <v>29</v>
      </c>
      <c r="I21" s="75">
        <f t="shared" si="1"/>
        <v>424.96811659999997</v>
      </c>
      <c r="J21" s="153">
        <f t="shared" si="2"/>
        <v>1.8213803953334875</v>
      </c>
    </row>
    <row r="22" spans="1:10" ht="12" customHeight="1" x14ac:dyDescent="0.25">
      <c r="A22" s="12">
        <v>1984</v>
      </c>
      <c r="B22" s="12">
        <v>235.38499999999999</v>
      </c>
      <c r="C22" s="75">
        <v>175.768</v>
      </c>
      <c r="D22" s="75">
        <v>243.31605200000001</v>
      </c>
      <c r="E22" s="75" t="s">
        <v>29</v>
      </c>
      <c r="F22" s="75">
        <f t="shared" si="0"/>
        <v>419.08405200000004</v>
      </c>
      <c r="G22" s="75">
        <v>0.96969823399999999</v>
      </c>
      <c r="H22" s="75" t="s">
        <v>29</v>
      </c>
      <c r="I22" s="75">
        <f t="shared" si="1"/>
        <v>418.11435376600002</v>
      </c>
      <c r="J22" s="153">
        <f t="shared" si="2"/>
        <v>1.7762999076661641</v>
      </c>
    </row>
    <row r="23" spans="1:10" ht="12" customHeight="1" x14ac:dyDescent="0.25">
      <c r="A23" s="12">
        <v>1985</v>
      </c>
      <c r="B23" s="12">
        <v>237.46799999999999</v>
      </c>
      <c r="C23" s="75">
        <v>160.75200000000001</v>
      </c>
      <c r="D23" s="75">
        <v>273.87453599999998</v>
      </c>
      <c r="E23" s="75" t="s">
        <v>29</v>
      </c>
      <c r="F23" s="75">
        <f t="shared" si="0"/>
        <v>434.62653599999999</v>
      </c>
      <c r="G23" s="75">
        <v>1.038777504</v>
      </c>
      <c r="H23" s="75" t="s">
        <v>29</v>
      </c>
      <c r="I23" s="75">
        <f t="shared" si="1"/>
        <v>433.58775849599999</v>
      </c>
      <c r="J23" s="153">
        <f t="shared" si="2"/>
        <v>1.8258786804790541</v>
      </c>
    </row>
    <row r="24" spans="1:10" ht="12" customHeight="1" x14ac:dyDescent="0.25">
      <c r="A24" s="11">
        <v>1986</v>
      </c>
      <c r="B24" s="11">
        <v>239.63800000000001</v>
      </c>
      <c r="C24" s="67">
        <v>157.09399999999999</v>
      </c>
      <c r="D24" s="67">
        <v>297.93249200000002</v>
      </c>
      <c r="E24" s="67" t="s">
        <v>29</v>
      </c>
      <c r="F24" s="67">
        <f t="shared" si="0"/>
        <v>455.02649200000002</v>
      </c>
      <c r="G24" s="67">
        <v>0.399653914</v>
      </c>
      <c r="H24" s="67" t="s">
        <v>29</v>
      </c>
      <c r="I24" s="67">
        <f t="shared" si="1"/>
        <v>454.62683808600002</v>
      </c>
      <c r="J24" s="151">
        <f t="shared" si="2"/>
        <v>1.8971400115424097</v>
      </c>
    </row>
    <row r="25" spans="1:10" ht="12" customHeight="1" x14ac:dyDescent="0.25">
      <c r="A25" s="11">
        <v>1987</v>
      </c>
      <c r="B25" s="11">
        <v>241.78399999999999</v>
      </c>
      <c r="C25" s="67">
        <v>162.92400000000001</v>
      </c>
      <c r="D25" s="67">
        <v>239.01296284200001</v>
      </c>
      <c r="E25" s="67" t="s">
        <v>29</v>
      </c>
      <c r="F25" s="67">
        <f t="shared" si="0"/>
        <v>401.93696284200001</v>
      </c>
      <c r="G25" s="67">
        <v>1.0505631980000001</v>
      </c>
      <c r="H25" s="67" t="s">
        <v>29</v>
      </c>
      <c r="I25" s="67">
        <f t="shared" si="1"/>
        <v>400.88639964399999</v>
      </c>
      <c r="J25" s="151">
        <f t="shared" si="2"/>
        <v>1.6580352696787215</v>
      </c>
    </row>
    <row r="26" spans="1:10" ht="12" customHeight="1" x14ac:dyDescent="0.25">
      <c r="A26" s="11">
        <v>1988</v>
      </c>
      <c r="B26" s="11">
        <v>243.98099999999999</v>
      </c>
      <c r="C26" s="67">
        <v>183.084</v>
      </c>
      <c r="D26" s="67">
        <v>198.71950901400001</v>
      </c>
      <c r="E26" s="67" t="s">
        <v>29</v>
      </c>
      <c r="F26" s="67">
        <f t="shared" si="0"/>
        <v>381.80350901400004</v>
      </c>
      <c r="G26" s="67">
        <v>1.678930016</v>
      </c>
      <c r="H26" s="67" t="s">
        <v>29</v>
      </c>
      <c r="I26" s="67">
        <f t="shared" si="1"/>
        <v>380.12457899800006</v>
      </c>
      <c r="J26" s="151">
        <f t="shared" si="2"/>
        <v>1.5580089392124798</v>
      </c>
    </row>
    <row r="27" spans="1:10" ht="12" customHeight="1" x14ac:dyDescent="0.25">
      <c r="A27" s="11">
        <v>1989</v>
      </c>
      <c r="B27" s="11">
        <v>246.22399999999999</v>
      </c>
      <c r="C27" s="67">
        <v>203.08799999999999</v>
      </c>
      <c r="D27" s="67">
        <v>189.85859831674003</v>
      </c>
      <c r="E27" s="67" t="s">
        <v>29</v>
      </c>
      <c r="F27" s="67">
        <f t="shared" si="0"/>
        <v>392.94659831674005</v>
      </c>
      <c r="G27" s="67">
        <v>12.709679900000001</v>
      </c>
      <c r="H27" s="67" t="s">
        <v>29</v>
      </c>
      <c r="I27" s="67">
        <f t="shared" si="1"/>
        <v>380.23691841674002</v>
      </c>
      <c r="J27" s="151">
        <f t="shared" si="2"/>
        <v>1.5442723634444246</v>
      </c>
    </row>
    <row r="28" spans="1:10" ht="12" customHeight="1" x14ac:dyDescent="0.25">
      <c r="A28" s="11">
        <v>1990</v>
      </c>
      <c r="B28" s="11">
        <v>248.65899999999999</v>
      </c>
      <c r="C28" s="67">
        <v>237.23</v>
      </c>
      <c r="D28" s="67">
        <v>205.20177107629999</v>
      </c>
      <c r="E28" s="67" t="s">
        <v>29</v>
      </c>
      <c r="F28" s="67">
        <f t="shared" si="0"/>
        <v>442.43177107629998</v>
      </c>
      <c r="G28" s="67">
        <v>14.631804379999998</v>
      </c>
      <c r="H28" s="67" t="s">
        <v>29</v>
      </c>
      <c r="I28" s="67">
        <f t="shared" si="1"/>
        <v>427.79996669629998</v>
      </c>
      <c r="J28" s="151">
        <f t="shared" si="2"/>
        <v>1.7204282438854013</v>
      </c>
    </row>
    <row r="29" spans="1:10" ht="12" customHeight="1" x14ac:dyDescent="0.25">
      <c r="A29" s="12">
        <v>1991</v>
      </c>
      <c r="B29" s="12">
        <v>251.88900000000001</v>
      </c>
      <c r="C29" s="75">
        <v>249.87299999999999</v>
      </c>
      <c r="D29" s="75">
        <v>210.40176611781999</v>
      </c>
      <c r="E29" s="75" t="s">
        <v>29</v>
      </c>
      <c r="F29" s="75">
        <f t="shared" si="0"/>
        <v>460.27476611781998</v>
      </c>
      <c r="G29" s="75">
        <v>18.389226699999998</v>
      </c>
      <c r="H29" s="75" t="s">
        <v>29</v>
      </c>
      <c r="I29" s="75">
        <f t="shared" si="1"/>
        <v>441.88553941781998</v>
      </c>
      <c r="J29" s="153">
        <f t="shared" si="2"/>
        <v>1.754286766860879</v>
      </c>
    </row>
    <row r="30" spans="1:10" ht="12" customHeight="1" x14ac:dyDescent="0.25">
      <c r="A30" s="12">
        <v>1992</v>
      </c>
      <c r="B30" s="12">
        <v>255.214</v>
      </c>
      <c r="C30" s="75">
        <v>253.976</v>
      </c>
      <c r="D30" s="75">
        <v>203.49353372536001</v>
      </c>
      <c r="E30" s="75" t="s">
        <v>29</v>
      </c>
      <c r="F30" s="75">
        <f t="shared" si="0"/>
        <v>457.46953372536001</v>
      </c>
      <c r="G30" s="75">
        <v>22.519593500000003</v>
      </c>
      <c r="H30" s="75" t="s">
        <v>29</v>
      </c>
      <c r="I30" s="75">
        <f t="shared" si="1"/>
        <v>434.94994022536002</v>
      </c>
      <c r="J30" s="153">
        <f t="shared" si="2"/>
        <v>1.7042558018970748</v>
      </c>
    </row>
    <row r="31" spans="1:10" ht="12" customHeight="1" x14ac:dyDescent="0.25">
      <c r="A31" s="12">
        <v>1993</v>
      </c>
      <c r="B31" s="12">
        <v>258.67899999999997</v>
      </c>
      <c r="C31" s="75">
        <v>233.96299999999999</v>
      </c>
      <c r="D31" s="75">
        <v>233.84703992786004</v>
      </c>
      <c r="E31" s="75" t="s">
        <v>29</v>
      </c>
      <c r="F31" s="75">
        <f t="shared" si="0"/>
        <v>467.81003992786003</v>
      </c>
      <c r="G31" s="75">
        <v>14.865688980000002</v>
      </c>
      <c r="H31" s="75" t="s">
        <v>29</v>
      </c>
      <c r="I31" s="75">
        <f t="shared" si="1"/>
        <v>452.94435094786002</v>
      </c>
      <c r="J31" s="153">
        <f t="shared" si="2"/>
        <v>1.7509900337787763</v>
      </c>
    </row>
    <row r="32" spans="1:10" ht="12" customHeight="1" x14ac:dyDescent="0.25">
      <c r="A32" s="12">
        <v>1994</v>
      </c>
      <c r="B32" s="12">
        <v>261.91899999999998</v>
      </c>
      <c r="C32" s="75">
        <v>250.108</v>
      </c>
      <c r="D32" s="75">
        <v>293.0887312955</v>
      </c>
      <c r="E32" s="75" t="s">
        <v>29</v>
      </c>
      <c r="F32" s="75">
        <f t="shared" si="0"/>
        <v>543.19673129550006</v>
      </c>
      <c r="G32" s="75">
        <v>8.9260192400000005</v>
      </c>
      <c r="H32" s="75" t="s">
        <v>29</v>
      </c>
      <c r="I32" s="75">
        <f t="shared" si="1"/>
        <v>534.2707120555001</v>
      </c>
      <c r="J32" s="153">
        <f t="shared" si="2"/>
        <v>2.0398318260817279</v>
      </c>
    </row>
    <row r="33" spans="1:10" ht="12" customHeight="1" x14ac:dyDescent="0.25">
      <c r="A33" s="12">
        <v>1995</v>
      </c>
      <c r="B33" s="12">
        <v>265.04399999999998</v>
      </c>
      <c r="C33" s="75">
        <v>240.74600000000001</v>
      </c>
      <c r="D33" s="75">
        <v>234.22323043154</v>
      </c>
      <c r="E33" s="75" t="s">
        <v>29</v>
      </c>
      <c r="F33" s="75">
        <f t="shared" si="0"/>
        <v>474.96923043154004</v>
      </c>
      <c r="G33" s="75">
        <v>9.4681642599999982</v>
      </c>
      <c r="H33" s="75" t="s">
        <v>29</v>
      </c>
      <c r="I33" s="75">
        <f t="shared" si="1"/>
        <v>465.50106617154006</v>
      </c>
      <c r="J33" s="153">
        <f t="shared" si="2"/>
        <v>1.7563161821114233</v>
      </c>
    </row>
    <row r="34" spans="1:10" ht="12" customHeight="1" x14ac:dyDescent="0.25">
      <c r="A34" s="11">
        <v>1996</v>
      </c>
      <c r="B34" s="11">
        <v>268.15100000000001</v>
      </c>
      <c r="C34" s="67">
        <v>222.89699999999999</v>
      </c>
      <c r="D34" s="67">
        <v>279.81545240349999</v>
      </c>
      <c r="E34" s="67" t="s">
        <v>29</v>
      </c>
      <c r="F34" s="67">
        <f t="shared" si="0"/>
        <v>502.71245240349998</v>
      </c>
      <c r="G34" s="67">
        <v>7.6173191599999992</v>
      </c>
      <c r="H34" s="67" t="s">
        <v>29</v>
      </c>
      <c r="I34" s="67">
        <f t="shared" si="1"/>
        <v>495.09513324349996</v>
      </c>
      <c r="J34" s="151">
        <f t="shared" si="2"/>
        <v>1.8463296174301045</v>
      </c>
    </row>
    <row r="35" spans="1:10" ht="12" customHeight="1" x14ac:dyDescent="0.25">
      <c r="A35" s="11">
        <v>1997</v>
      </c>
      <c r="B35" s="70">
        <v>271.36</v>
      </c>
      <c r="C35" s="67">
        <v>187.14099999999999</v>
      </c>
      <c r="D35" s="67">
        <v>276.24893794978004</v>
      </c>
      <c r="E35" s="67" t="s">
        <v>29</v>
      </c>
      <c r="F35" s="67">
        <f t="shared" si="0"/>
        <v>463.38993794978001</v>
      </c>
      <c r="G35" s="67">
        <v>9.2934861200000007</v>
      </c>
      <c r="H35" s="67" t="s">
        <v>29</v>
      </c>
      <c r="I35" s="67">
        <f t="shared" si="1"/>
        <v>454.09645182977999</v>
      </c>
      <c r="J35" s="151">
        <f t="shared" si="2"/>
        <v>1.673409683924602</v>
      </c>
    </row>
    <row r="36" spans="1:10" ht="12" customHeight="1" x14ac:dyDescent="0.25">
      <c r="A36" s="11">
        <v>1998</v>
      </c>
      <c r="B36" s="11">
        <v>274.62599999999998</v>
      </c>
      <c r="C36" s="67">
        <v>189.92699999999999</v>
      </c>
      <c r="D36" s="67">
        <v>206.50234625056001</v>
      </c>
      <c r="E36" s="67" t="s">
        <v>29</v>
      </c>
      <c r="F36" s="67">
        <f t="shared" si="0"/>
        <v>396.42934625056</v>
      </c>
      <c r="G36" s="67">
        <v>8.521649720000001</v>
      </c>
      <c r="H36" s="67" t="s">
        <v>29</v>
      </c>
      <c r="I36" s="67">
        <f t="shared" si="1"/>
        <v>387.90769653055997</v>
      </c>
      <c r="J36" s="151">
        <f t="shared" si="2"/>
        <v>1.4124944343600387</v>
      </c>
    </row>
    <row r="37" spans="1:10" ht="12" customHeight="1" x14ac:dyDescent="0.25">
      <c r="A37" s="11">
        <v>1999</v>
      </c>
      <c r="B37" s="70">
        <v>277.79000000000002</v>
      </c>
      <c r="C37" s="67">
        <v>185.85300000000001</v>
      </c>
      <c r="D37" s="67">
        <v>269.6904949565</v>
      </c>
      <c r="E37" s="67" t="s">
        <v>29</v>
      </c>
      <c r="F37" s="67">
        <f t="shared" si="0"/>
        <v>455.54349495650001</v>
      </c>
      <c r="G37" s="67">
        <v>14.19772882</v>
      </c>
      <c r="H37" s="67" t="s">
        <v>29</v>
      </c>
      <c r="I37" s="67">
        <f t="shared" si="1"/>
        <v>441.3457661365</v>
      </c>
      <c r="J37" s="151">
        <f t="shared" si="2"/>
        <v>1.5887748519979119</v>
      </c>
    </row>
    <row r="38" spans="1:10" ht="12" customHeight="1" x14ac:dyDescent="0.25">
      <c r="A38" s="11">
        <v>2000</v>
      </c>
      <c r="B38" s="11">
        <v>280.976</v>
      </c>
      <c r="C38" s="67">
        <v>153.57900000000001</v>
      </c>
      <c r="D38" s="67">
        <v>280.14374891695996</v>
      </c>
      <c r="E38" s="67" t="s">
        <v>29</v>
      </c>
      <c r="F38" s="67">
        <f t="shared" si="0"/>
        <v>433.72274891695997</v>
      </c>
      <c r="G38" s="67">
        <v>12.731237140000001</v>
      </c>
      <c r="H38" s="67" t="s">
        <v>29</v>
      </c>
      <c r="I38" s="67">
        <f t="shared" si="1"/>
        <v>420.99151177695995</v>
      </c>
      <c r="J38" s="151">
        <f t="shared" si="2"/>
        <v>1.4983184036250781</v>
      </c>
    </row>
    <row r="39" spans="1:10" ht="12" customHeight="1" x14ac:dyDescent="0.25">
      <c r="A39" s="12">
        <v>2001</v>
      </c>
      <c r="B39" s="154">
        <v>283.92040200000002</v>
      </c>
      <c r="C39" s="75">
        <v>141.13900000000001</v>
      </c>
      <c r="D39" s="75">
        <v>257.2189829335</v>
      </c>
      <c r="E39" s="75" t="s">
        <v>29</v>
      </c>
      <c r="F39" s="75">
        <f t="shared" si="0"/>
        <v>398.35798293350001</v>
      </c>
      <c r="G39" s="75">
        <v>12.785911600000002</v>
      </c>
      <c r="H39" s="75" t="s">
        <v>29</v>
      </c>
      <c r="I39" s="75">
        <f t="shared" si="1"/>
        <v>385.57207133349999</v>
      </c>
      <c r="J39" s="153">
        <f t="shared" si="2"/>
        <v>1.3580287595306375</v>
      </c>
    </row>
    <row r="40" spans="1:10" ht="12" customHeight="1" x14ac:dyDescent="0.25">
      <c r="A40" s="12">
        <v>2002</v>
      </c>
      <c r="B40" s="154">
        <v>286.78755999999998</v>
      </c>
      <c r="C40" s="75">
        <v>139.15</v>
      </c>
      <c r="D40" s="75">
        <v>304.29556048030003</v>
      </c>
      <c r="E40" s="75" t="s">
        <v>29</v>
      </c>
      <c r="F40" s="75">
        <f t="shared" si="0"/>
        <v>443.44556048030006</v>
      </c>
      <c r="G40" s="75">
        <v>13.266047779999999</v>
      </c>
      <c r="H40" s="75" t="s">
        <v>29</v>
      </c>
      <c r="I40" s="75">
        <f t="shared" si="1"/>
        <v>430.17951270030005</v>
      </c>
      <c r="J40" s="153">
        <f t="shared" si="2"/>
        <v>1.4999936283857642</v>
      </c>
    </row>
    <row r="41" spans="1:10" ht="12" customHeight="1" x14ac:dyDescent="0.25">
      <c r="A41" s="12">
        <v>2003</v>
      </c>
      <c r="B41" s="154">
        <v>289.51758100000001</v>
      </c>
      <c r="C41" s="75">
        <v>137.666</v>
      </c>
      <c r="D41" s="75">
        <v>326.40200049072001</v>
      </c>
      <c r="E41" s="75" t="s">
        <v>29</v>
      </c>
      <c r="F41" s="75">
        <f t="shared" si="0"/>
        <v>464.06800049072001</v>
      </c>
      <c r="G41" s="75">
        <v>22.108476519999996</v>
      </c>
      <c r="H41" s="75" t="s">
        <v>29</v>
      </c>
      <c r="I41" s="75">
        <f t="shared" si="1"/>
        <v>441.95952397072</v>
      </c>
      <c r="J41" s="153">
        <f t="shared" si="2"/>
        <v>1.5265377751644036</v>
      </c>
    </row>
    <row r="42" spans="1:10" ht="12" customHeight="1" x14ac:dyDescent="0.25">
      <c r="A42" s="12">
        <v>2004</v>
      </c>
      <c r="B42" s="154">
        <v>292.19189</v>
      </c>
      <c r="C42" s="75">
        <v>141.76400000000001</v>
      </c>
      <c r="D42" s="75">
        <v>326.48937923784001</v>
      </c>
      <c r="E42" s="75" t="s">
        <v>29</v>
      </c>
      <c r="F42" s="75">
        <f t="shared" si="0"/>
        <v>468.25337923784002</v>
      </c>
      <c r="G42" s="75">
        <v>10.325499799999999</v>
      </c>
      <c r="H42" s="75" t="s">
        <v>29</v>
      </c>
      <c r="I42" s="75">
        <f t="shared" si="1"/>
        <v>457.92787943784003</v>
      </c>
      <c r="J42" s="153">
        <f t="shared" si="2"/>
        <v>1.5672162544889252</v>
      </c>
    </row>
    <row r="43" spans="1:10" ht="12" customHeight="1" x14ac:dyDescent="0.25">
      <c r="A43" s="12">
        <v>2005</v>
      </c>
      <c r="B43" s="154">
        <v>294.914085</v>
      </c>
      <c r="C43" s="75">
        <v>129.09299999999999</v>
      </c>
      <c r="D43" s="75">
        <v>268.32116978201998</v>
      </c>
      <c r="E43" s="75" t="s">
        <v>29</v>
      </c>
      <c r="F43" s="75">
        <f t="shared" si="0"/>
        <v>397.41416978201994</v>
      </c>
      <c r="G43" s="75">
        <v>9.1964781000000002</v>
      </c>
      <c r="H43" s="75" t="s">
        <v>29</v>
      </c>
      <c r="I43" s="75">
        <f t="shared" si="1"/>
        <v>388.21769168201996</v>
      </c>
      <c r="J43" s="153">
        <f t="shared" si="2"/>
        <v>1.3163755528394649</v>
      </c>
    </row>
    <row r="44" spans="1:10" ht="12" customHeight="1" x14ac:dyDescent="0.25">
      <c r="A44" s="11">
        <v>2006</v>
      </c>
      <c r="B44" s="70">
        <v>297.64655699999997</v>
      </c>
      <c r="C44" s="67">
        <v>117.14</v>
      </c>
      <c r="D44" s="67">
        <v>336.52632474176005</v>
      </c>
      <c r="E44" s="67" t="s">
        <v>29</v>
      </c>
      <c r="F44" s="67">
        <f t="shared" si="0"/>
        <v>453.66632474176004</v>
      </c>
      <c r="G44" s="67">
        <v>10.97123171054</v>
      </c>
      <c r="H44" s="67" t="s">
        <v>29</v>
      </c>
      <c r="I44" s="67">
        <f t="shared" si="1"/>
        <v>442.69509303122004</v>
      </c>
      <c r="J44" s="151">
        <f t="shared" si="2"/>
        <v>1.4873180375179682</v>
      </c>
    </row>
    <row r="45" spans="1:10" ht="12" customHeight="1" x14ac:dyDescent="0.25">
      <c r="A45" s="11">
        <v>2007</v>
      </c>
      <c r="B45" s="70">
        <v>300.57448099999999</v>
      </c>
      <c r="C45" s="67">
        <v>117.66200000000001</v>
      </c>
      <c r="D45" s="67">
        <v>335.43592487868005</v>
      </c>
      <c r="E45" s="67" t="s">
        <v>29</v>
      </c>
      <c r="F45" s="67">
        <f t="shared" si="0"/>
        <v>453.09792487868003</v>
      </c>
      <c r="G45" s="67">
        <v>18.872524419179999</v>
      </c>
      <c r="H45" s="67" t="s">
        <v>29</v>
      </c>
      <c r="I45" s="67">
        <f t="shared" si="1"/>
        <v>434.22540045950001</v>
      </c>
      <c r="J45" s="151">
        <f t="shared" si="2"/>
        <v>1.4446515852405315</v>
      </c>
    </row>
    <row r="46" spans="1:10" ht="12" customHeight="1" x14ac:dyDescent="0.25">
      <c r="A46" s="11">
        <v>2008</v>
      </c>
      <c r="B46" s="70">
        <v>303.50646899999998</v>
      </c>
      <c r="C46" s="67">
        <v>123.568</v>
      </c>
      <c r="D46" s="67">
        <v>253.99420920238001</v>
      </c>
      <c r="E46" s="67" t="s">
        <v>29</v>
      </c>
      <c r="F46" s="67">
        <f t="shared" si="0"/>
        <v>377.56220920238002</v>
      </c>
      <c r="G46" s="67">
        <v>16.655222799220002</v>
      </c>
      <c r="H46" s="67" t="s">
        <v>29</v>
      </c>
      <c r="I46" s="67">
        <f t="shared" si="1"/>
        <v>360.90698640316003</v>
      </c>
      <c r="J46" s="151">
        <f t="shared" si="2"/>
        <v>1.1891245270398505</v>
      </c>
    </row>
    <row r="47" spans="1:10" ht="12" customHeight="1" x14ac:dyDescent="0.25">
      <c r="A47" s="11">
        <v>2009</v>
      </c>
      <c r="B47" s="70">
        <v>306.207719</v>
      </c>
      <c r="C47" s="67">
        <v>107.10899999999999</v>
      </c>
      <c r="D47" s="67">
        <v>258.23954234266</v>
      </c>
      <c r="E47" s="67" t="s">
        <v>29</v>
      </c>
      <c r="F47" s="67">
        <f t="shared" si="0"/>
        <v>365.34854234265998</v>
      </c>
      <c r="G47" s="67">
        <v>14.097668907740001</v>
      </c>
      <c r="H47" s="67" t="s">
        <v>29</v>
      </c>
      <c r="I47" s="67">
        <f t="shared" si="1"/>
        <v>351.25087343491998</v>
      </c>
      <c r="J47" s="151">
        <f t="shared" si="2"/>
        <v>1.1470999966363356</v>
      </c>
    </row>
    <row r="48" spans="1:10" ht="12" customHeight="1" x14ac:dyDescent="0.25">
      <c r="A48" s="11">
        <v>2010</v>
      </c>
      <c r="B48" s="70">
        <v>308.83326399999999</v>
      </c>
      <c r="C48" s="67">
        <v>127.45</v>
      </c>
      <c r="D48" s="67">
        <v>275.40767663989533</v>
      </c>
      <c r="E48" s="67" t="s">
        <v>29</v>
      </c>
      <c r="F48" s="67">
        <f t="shared" si="0"/>
        <v>402.85767663989532</v>
      </c>
      <c r="G48" s="67">
        <v>13.53323580749448</v>
      </c>
      <c r="H48" s="67" t="s">
        <v>29</v>
      </c>
      <c r="I48" s="67">
        <f t="shared" si="1"/>
        <v>389.32444083240085</v>
      </c>
      <c r="J48" s="151">
        <f t="shared" si="2"/>
        <v>1.2606298809586809</v>
      </c>
    </row>
    <row r="49" spans="1:10" ht="12" customHeight="1" x14ac:dyDescent="0.25">
      <c r="A49" s="12">
        <v>2011</v>
      </c>
      <c r="B49" s="154">
        <v>310.94696199999998</v>
      </c>
      <c r="C49" s="75">
        <v>110.43</v>
      </c>
      <c r="D49" s="75">
        <v>294.67769967635604</v>
      </c>
      <c r="E49" s="75" t="s">
        <v>29</v>
      </c>
      <c r="F49" s="75">
        <f t="shared" si="0"/>
        <v>405.10769967635605</v>
      </c>
      <c r="G49" s="75">
        <v>13.314632368293079</v>
      </c>
      <c r="H49" s="75" t="s">
        <v>29</v>
      </c>
      <c r="I49" s="75">
        <f t="shared" si="1"/>
        <v>391.79306730806297</v>
      </c>
      <c r="J49" s="153">
        <f t="shared" si="2"/>
        <v>1.2599996629266408</v>
      </c>
    </row>
    <row r="50" spans="1:10" ht="12" customHeight="1" x14ac:dyDescent="0.25">
      <c r="A50" s="12">
        <v>2012</v>
      </c>
      <c r="B50" s="154">
        <v>313.14999699999998</v>
      </c>
      <c r="C50" s="75">
        <v>110.697</v>
      </c>
      <c r="D50" s="75">
        <v>248.5022832174445</v>
      </c>
      <c r="E50" s="75" t="s">
        <v>29</v>
      </c>
      <c r="F50" s="75">
        <f t="shared" si="0"/>
        <v>359.19928321744453</v>
      </c>
      <c r="G50" s="75">
        <v>17.127144821699002</v>
      </c>
      <c r="H50" s="75" t="s">
        <v>29</v>
      </c>
      <c r="I50" s="75">
        <f t="shared" si="1"/>
        <v>342.07213839574553</v>
      </c>
      <c r="J50" s="153">
        <f t="shared" si="2"/>
        <v>1.0923587471589391</v>
      </c>
    </row>
    <row r="51" spans="1:10" ht="12" customHeight="1" x14ac:dyDescent="0.25">
      <c r="A51" s="12">
        <v>2013</v>
      </c>
      <c r="B51" s="154">
        <v>315.33597600000002</v>
      </c>
      <c r="C51" s="75">
        <v>113.07899999999999</v>
      </c>
      <c r="D51" s="75">
        <v>232.49408054286039</v>
      </c>
      <c r="E51" s="75" t="s">
        <v>29</v>
      </c>
      <c r="F51" s="75">
        <f t="shared" si="0"/>
        <v>345.5730805428604</v>
      </c>
      <c r="G51" s="75">
        <v>15.79631815875344</v>
      </c>
      <c r="H51" s="75" t="s">
        <v>29</v>
      </c>
      <c r="I51" s="75">
        <f t="shared" si="1"/>
        <v>329.77676238410697</v>
      </c>
      <c r="J51" s="153">
        <f t="shared" si="2"/>
        <v>1.0457949218712266</v>
      </c>
    </row>
    <row r="52" spans="1:10" ht="12" customHeight="1" x14ac:dyDescent="0.25">
      <c r="A52" s="13">
        <v>2014</v>
      </c>
      <c r="B52" s="154">
        <v>317.519206</v>
      </c>
      <c r="C52" s="76">
        <v>90.123000000000005</v>
      </c>
      <c r="D52" s="76">
        <v>262.97498073238</v>
      </c>
      <c r="E52" s="76" t="s">
        <v>29</v>
      </c>
      <c r="F52" s="76">
        <f t="shared" si="0"/>
        <v>353.09798073237999</v>
      </c>
      <c r="G52" s="76">
        <v>16.366233452180001</v>
      </c>
      <c r="H52" s="76" t="s">
        <v>29</v>
      </c>
      <c r="I52" s="76">
        <f t="shared" si="1"/>
        <v>336.73174728020001</v>
      </c>
      <c r="J52" s="153">
        <f t="shared" si="2"/>
        <v>1.0605082808130983</v>
      </c>
    </row>
    <row r="53" spans="1:10" ht="12" customHeight="1" x14ac:dyDescent="0.25">
      <c r="A53" s="13">
        <v>2015</v>
      </c>
      <c r="B53" s="154">
        <v>319.83219000000003</v>
      </c>
      <c r="C53" s="76">
        <v>94.897999999999996</v>
      </c>
      <c r="D53" s="76">
        <v>260.26218421970003</v>
      </c>
      <c r="E53" s="76" t="s">
        <v>29</v>
      </c>
      <c r="F53" s="76">
        <f t="shared" si="0"/>
        <v>355.1601842197</v>
      </c>
      <c r="G53" s="76">
        <v>19.922371034959998</v>
      </c>
      <c r="H53" s="76" t="s">
        <v>29</v>
      </c>
      <c r="I53" s="76">
        <f t="shared" si="1"/>
        <v>335.23781318473999</v>
      </c>
      <c r="J53" s="153">
        <f t="shared" si="2"/>
        <v>1.0481678319644434</v>
      </c>
    </row>
    <row r="54" spans="1:10" ht="12" customHeight="1" x14ac:dyDescent="0.25">
      <c r="A54" s="14">
        <v>2016</v>
      </c>
      <c r="B54" s="70">
        <v>322.11409400000002</v>
      </c>
      <c r="C54" s="78">
        <v>94.971999999999994</v>
      </c>
      <c r="D54" s="78">
        <v>254.61981309774001</v>
      </c>
      <c r="E54" s="78" t="s">
        <v>29</v>
      </c>
      <c r="F54" s="78">
        <f t="shared" si="0"/>
        <v>349.59181309773999</v>
      </c>
      <c r="G54" s="78">
        <v>19.99397375178</v>
      </c>
      <c r="H54" s="78" t="s">
        <v>29</v>
      </c>
      <c r="I54" s="78">
        <f t="shared" si="1"/>
        <v>329.59783934595998</v>
      </c>
      <c r="J54" s="151">
        <f t="shared" si="2"/>
        <v>1.0232332129681974</v>
      </c>
    </row>
    <row r="55" spans="1:10" ht="12" customHeight="1" x14ac:dyDescent="0.25">
      <c r="A55" s="15">
        <v>2017</v>
      </c>
      <c r="B55" s="70">
        <v>324.29674599999998</v>
      </c>
      <c r="C55" s="78">
        <v>78.179000000000002</v>
      </c>
      <c r="D55" s="78">
        <v>262.86894731038001</v>
      </c>
      <c r="E55" s="78" t="s">
        <v>29</v>
      </c>
      <c r="F55" s="78">
        <f t="shared" si="0"/>
        <v>341.04794731037998</v>
      </c>
      <c r="G55" s="78">
        <v>19.38820806084</v>
      </c>
      <c r="H55" s="78" t="s">
        <v>29</v>
      </c>
      <c r="I55" s="78">
        <f t="shared" si="1"/>
        <v>321.65973924954</v>
      </c>
      <c r="J55" s="151">
        <f t="shared" si="2"/>
        <v>0.99186853774209627</v>
      </c>
    </row>
    <row r="56" spans="1:10" ht="12" customHeight="1" x14ac:dyDescent="0.25">
      <c r="A56" s="14">
        <v>2018</v>
      </c>
      <c r="B56" s="70">
        <v>326.16326299999997</v>
      </c>
      <c r="C56" s="78">
        <v>64.347999999999999</v>
      </c>
      <c r="D56" s="78">
        <v>272.46581118541997</v>
      </c>
      <c r="E56" s="78" t="s">
        <v>29</v>
      </c>
      <c r="F56" s="78">
        <f t="shared" si="0"/>
        <v>336.81381118541998</v>
      </c>
      <c r="G56" s="78">
        <v>13.060879942620002</v>
      </c>
      <c r="H56" s="78" t="s">
        <v>29</v>
      </c>
      <c r="I56" s="78">
        <f t="shared" si="1"/>
        <v>323.7529312428</v>
      </c>
      <c r="J56" s="151">
        <f t="shared" si="2"/>
        <v>0.99261004524228114</v>
      </c>
    </row>
    <row r="57" spans="1:10" ht="12" customHeight="1" thickBot="1" x14ac:dyDescent="0.3">
      <c r="A57" s="72">
        <v>2019</v>
      </c>
      <c r="B57" s="60">
        <v>327.77654100000001</v>
      </c>
      <c r="C57" s="10">
        <v>55.567999999999998</v>
      </c>
      <c r="D57" s="10">
        <v>271.59331666956001</v>
      </c>
      <c r="E57" s="10" t="s">
        <v>29</v>
      </c>
      <c r="F57" s="10">
        <f t="shared" si="0"/>
        <v>327.16131666955999</v>
      </c>
      <c r="G57" s="10">
        <v>12.421539828000002</v>
      </c>
      <c r="H57" s="10" t="s">
        <v>29</v>
      </c>
      <c r="I57" s="10">
        <f t="shared" si="1"/>
        <v>314.73977684156</v>
      </c>
      <c r="J57" s="83">
        <f t="shared" si="2"/>
        <v>0.96022667113800553</v>
      </c>
    </row>
    <row r="58" spans="1:10" ht="12" customHeight="1" thickTop="1" x14ac:dyDescent="0.25">
      <c r="A58" s="372" t="s">
        <v>84</v>
      </c>
      <c r="B58" s="372"/>
      <c r="C58" s="372"/>
      <c r="D58" s="372"/>
      <c r="E58" s="372"/>
      <c r="F58" s="372"/>
      <c r="G58" s="372"/>
      <c r="H58" s="372"/>
      <c r="I58" s="372"/>
      <c r="J58" s="372"/>
    </row>
    <row r="59" spans="1:10" ht="12" customHeight="1" x14ac:dyDescent="0.25">
      <c r="A59" s="337"/>
      <c r="B59" s="337"/>
      <c r="C59" s="337"/>
      <c r="D59" s="337"/>
      <c r="E59" s="337"/>
      <c r="F59" s="337"/>
      <c r="G59" s="337"/>
      <c r="H59" s="337"/>
      <c r="I59" s="337"/>
      <c r="J59" s="337"/>
    </row>
    <row r="60" spans="1:10" ht="12" customHeight="1" x14ac:dyDescent="0.25">
      <c r="A60" s="368" t="s">
        <v>140</v>
      </c>
      <c r="B60" s="368"/>
      <c r="C60" s="368"/>
      <c r="D60" s="368"/>
      <c r="E60" s="368"/>
      <c r="F60" s="368"/>
      <c r="G60" s="368"/>
      <c r="H60" s="368"/>
      <c r="I60" s="368"/>
      <c r="J60" s="368"/>
    </row>
    <row r="61" spans="1:10" ht="12" customHeight="1" x14ac:dyDescent="0.25">
      <c r="A61" s="368"/>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21">
    <mergeCell ref="A58:J58"/>
    <mergeCell ref="A59:J59"/>
    <mergeCell ref="A60:J63"/>
    <mergeCell ref="A64:J64"/>
    <mergeCell ref="A65:J65"/>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E8960-F563-454B-81FE-CBEAB2C675D2}">
  <dimension ref="A1:M72"/>
  <sheetViews>
    <sheetView workbookViewId="0">
      <pane xSplit="1" ySplit="7" topLeftCell="B8" activePane="bottomRight" state="frozen"/>
      <selection pane="topRight" activeCell="B1" sqref="B1"/>
      <selection pane="bottomLeft" activeCell="A8" sqref="A8"/>
      <selection pane="bottomRight" sqref="A1:I1"/>
    </sheetView>
  </sheetViews>
  <sheetFormatPr defaultColWidth="12.7109375" defaultRowHeight="11.25" x14ac:dyDescent="0.2"/>
  <cols>
    <col min="1" max="2" width="12.7109375" style="223"/>
    <col min="3" max="10" width="12.7109375" style="224"/>
    <col min="11" max="11" width="14.28515625" style="225" customWidth="1"/>
    <col min="12" max="16384" width="12.7109375" style="184"/>
  </cols>
  <sheetData>
    <row r="1" spans="1:11" s="183" customFormat="1" ht="12" customHeight="1" thickBot="1" x14ac:dyDescent="0.25">
      <c r="A1" s="403" t="s">
        <v>46</v>
      </c>
      <c r="B1" s="403"/>
      <c r="C1" s="403"/>
      <c r="D1" s="403"/>
      <c r="E1" s="403"/>
      <c r="F1" s="403"/>
      <c r="G1" s="403"/>
      <c r="H1" s="403"/>
      <c r="I1" s="403"/>
      <c r="J1" s="330" t="s">
        <v>35</v>
      </c>
      <c r="K1" s="330"/>
    </row>
    <row r="2" spans="1:11" ht="12" customHeight="1" thickTop="1" x14ac:dyDescent="0.2">
      <c r="A2" s="374" t="s">
        <v>0</v>
      </c>
      <c r="B2" s="424" t="s">
        <v>37</v>
      </c>
      <c r="C2" s="63" t="s">
        <v>10</v>
      </c>
      <c r="D2" s="64"/>
      <c r="E2" s="64"/>
      <c r="F2" s="64"/>
      <c r="G2" s="345" t="s">
        <v>11</v>
      </c>
      <c r="H2" s="346"/>
      <c r="I2" s="346"/>
      <c r="J2" s="425" t="s">
        <v>38</v>
      </c>
      <c r="K2" s="426"/>
    </row>
    <row r="3" spans="1:11" ht="12" customHeight="1" x14ac:dyDescent="0.2">
      <c r="A3" s="422"/>
      <c r="B3" s="303"/>
      <c r="C3" s="402" t="s">
        <v>39</v>
      </c>
      <c r="D3" s="402" t="s">
        <v>86</v>
      </c>
      <c r="E3" s="402" t="s">
        <v>40</v>
      </c>
      <c r="F3" s="402" t="s">
        <v>41</v>
      </c>
      <c r="G3" s="402" t="s">
        <v>87</v>
      </c>
      <c r="H3" s="402" t="s">
        <v>42</v>
      </c>
      <c r="I3" s="402" t="s">
        <v>43</v>
      </c>
      <c r="J3" s="427"/>
      <c r="K3" s="428"/>
    </row>
    <row r="4" spans="1:11" ht="12" customHeight="1" x14ac:dyDescent="0.2">
      <c r="A4" s="422"/>
      <c r="B4" s="303"/>
      <c r="C4" s="381"/>
      <c r="D4" s="381"/>
      <c r="E4" s="381"/>
      <c r="F4" s="381"/>
      <c r="G4" s="381"/>
      <c r="H4" s="381"/>
      <c r="I4" s="381"/>
      <c r="J4" s="410" t="s">
        <v>9</v>
      </c>
      <c r="K4" s="174" t="s">
        <v>19</v>
      </c>
    </row>
    <row r="5" spans="1:11" ht="12" customHeight="1" x14ac:dyDescent="0.2">
      <c r="A5" s="422"/>
      <c r="B5" s="303"/>
      <c r="C5" s="381"/>
      <c r="D5" s="381"/>
      <c r="E5" s="381"/>
      <c r="F5" s="381"/>
      <c r="G5" s="381"/>
      <c r="H5" s="381"/>
      <c r="I5" s="381"/>
      <c r="J5" s="411"/>
      <c r="K5" s="350" t="s">
        <v>20</v>
      </c>
    </row>
    <row r="6" spans="1:11" ht="12" customHeight="1" x14ac:dyDescent="0.2">
      <c r="A6" s="423"/>
      <c r="B6" s="304"/>
      <c r="C6" s="382"/>
      <c r="D6" s="382"/>
      <c r="E6" s="382"/>
      <c r="F6" s="382"/>
      <c r="G6" s="382"/>
      <c r="H6" s="382"/>
      <c r="I6" s="382"/>
      <c r="J6" s="412"/>
      <c r="K6" s="413"/>
    </row>
    <row r="7" spans="1:11" ht="12" customHeight="1" x14ac:dyDescent="0.2">
      <c r="A7" s="65"/>
      <c r="B7" s="175" t="s">
        <v>26</v>
      </c>
      <c r="C7" s="414" t="s">
        <v>27</v>
      </c>
      <c r="D7" s="415"/>
      <c r="E7" s="415"/>
      <c r="F7" s="415"/>
      <c r="G7" s="415"/>
      <c r="H7" s="415"/>
      <c r="I7" s="415"/>
      <c r="J7" s="415"/>
      <c r="K7" s="176" t="s">
        <v>44</v>
      </c>
    </row>
    <row r="8" spans="1:11" ht="12" customHeight="1" x14ac:dyDescent="0.2">
      <c r="A8" s="185">
        <v>1970</v>
      </c>
      <c r="B8" s="185">
        <v>205.05199999999999</v>
      </c>
      <c r="C8" s="177">
        <v>470</v>
      </c>
      <c r="D8" s="178">
        <v>0.67500000000000004</v>
      </c>
      <c r="E8" s="179">
        <v>8.08</v>
      </c>
      <c r="F8" s="180">
        <f t="shared" ref="F8:F58" si="0">SUM(C8,D8,E8)</f>
        <v>478.755</v>
      </c>
      <c r="G8" s="181">
        <v>219.93822</v>
      </c>
      <c r="H8" s="181">
        <v>11.12</v>
      </c>
      <c r="I8" s="181">
        <v>5.7</v>
      </c>
      <c r="J8" s="177">
        <f t="shared" ref="J8:J58" si="1">F8-G8-H8-I8</f>
        <v>241.99678</v>
      </c>
      <c r="K8" s="182">
        <f t="shared" ref="K8:K58" si="2">IF(J8=0,0,IF(B8=0,0,J8/B8))</f>
        <v>1.1801727366716737</v>
      </c>
    </row>
    <row r="9" spans="1:11" ht="12" customHeight="1" x14ac:dyDescent="0.2">
      <c r="A9" s="186">
        <v>1971</v>
      </c>
      <c r="B9" s="186">
        <v>207.661</v>
      </c>
      <c r="C9" s="187">
        <v>510</v>
      </c>
      <c r="D9" s="188">
        <v>0.52200000000000002</v>
      </c>
      <c r="E9" s="189">
        <v>11.12</v>
      </c>
      <c r="F9" s="189">
        <f t="shared" si="0"/>
        <v>521.64199999999994</v>
      </c>
      <c r="G9" s="190">
        <v>190.74699000000001</v>
      </c>
      <c r="H9" s="190">
        <v>8.16</v>
      </c>
      <c r="I9" s="190">
        <v>13</v>
      </c>
      <c r="J9" s="187">
        <f t="shared" si="1"/>
        <v>309.73500999999993</v>
      </c>
      <c r="K9" s="191">
        <f t="shared" si="2"/>
        <v>1.4915415508930416</v>
      </c>
    </row>
    <row r="10" spans="1:11" ht="12" customHeight="1" x14ac:dyDescent="0.2">
      <c r="A10" s="186">
        <v>1972</v>
      </c>
      <c r="B10" s="186">
        <v>209.89599999999999</v>
      </c>
      <c r="C10" s="187">
        <v>409.2</v>
      </c>
      <c r="D10" s="188">
        <v>2.952</v>
      </c>
      <c r="E10" s="189">
        <v>8.16</v>
      </c>
      <c r="F10" s="189">
        <f t="shared" si="0"/>
        <v>420.31200000000001</v>
      </c>
      <c r="G10" s="190">
        <v>221.7834</v>
      </c>
      <c r="H10" s="190">
        <v>5.6</v>
      </c>
      <c r="I10" s="190">
        <v>9.1</v>
      </c>
      <c r="J10" s="187">
        <f t="shared" si="1"/>
        <v>183.82860000000002</v>
      </c>
      <c r="K10" s="191">
        <f t="shared" si="2"/>
        <v>0.87580801920951346</v>
      </c>
    </row>
    <row r="11" spans="1:11" ht="12" customHeight="1" x14ac:dyDescent="0.2">
      <c r="A11" s="186">
        <v>1973</v>
      </c>
      <c r="B11" s="186">
        <v>211.90899999999999</v>
      </c>
      <c r="C11" s="187">
        <v>499.1</v>
      </c>
      <c r="D11" s="187">
        <v>1.8720000000000001</v>
      </c>
      <c r="E11" s="189">
        <v>5.6</v>
      </c>
      <c r="F11" s="189">
        <f t="shared" si="0"/>
        <v>506.57200000000006</v>
      </c>
      <c r="G11" s="190">
        <v>246.74760000000001</v>
      </c>
      <c r="H11" s="190">
        <v>7.36</v>
      </c>
      <c r="I11" s="190">
        <v>7.8</v>
      </c>
      <c r="J11" s="187">
        <f t="shared" si="1"/>
        <v>244.66440000000006</v>
      </c>
      <c r="K11" s="191">
        <f t="shared" si="2"/>
        <v>1.1545729534847509</v>
      </c>
    </row>
    <row r="12" spans="1:11" ht="12" customHeight="1" x14ac:dyDescent="0.2">
      <c r="A12" s="186">
        <v>1974</v>
      </c>
      <c r="B12" s="186">
        <v>213.85400000000001</v>
      </c>
      <c r="C12" s="187">
        <v>594</v>
      </c>
      <c r="D12" s="187">
        <v>11.034000000000001</v>
      </c>
      <c r="E12" s="189">
        <v>7.36</v>
      </c>
      <c r="F12" s="189">
        <f t="shared" si="0"/>
        <v>612.39400000000001</v>
      </c>
      <c r="G12" s="190">
        <v>262.90197000000001</v>
      </c>
      <c r="H12" s="190">
        <v>7.04</v>
      </c>
      <c r="I12" s="190">
        <v>12.4</v>
      </c>
      <c r="J12" s="187">
        <f t="shared" si="1"/>
        <v>330.05203</v>
      </c>
      <c r="K12" s="191">
        <f t="shared" si="2"/>
        <v>1.5433521467917364</v>
      </c>
    </row>
    <row r="13" spans="1:11" ht="12" customHeight="1" x14ac:dyDescent="0.2">
      <c r="A13" s="186">
        <v>1975</v>
      </c>
      <c r="B13" s="186">
        <v>215.97300000000001</v>
      </c>
      <c r="C13" s="187">
        <v>639</v>
      </c>
      <c r="D13" s="187">
        <v>0.9</v>
      </c>
      <c r="E13" s="189">
        <v>7.04</v>
      </c>
      <c r="F13" s="189">
        <f t="shared" si="0"/>
        <v>646.93999999999994</v>
      </c>
      <c r="G13" s="190">
        <v>202.57785000000001</v>
      </c>
      <c r="H13" s="190">
        <v>8.8800000000000008</v>
      </c>
      <c r="I13" s="190">
        <v>11.2</v>
      </c>
      <c r="J13" s="187">
        <f t="shared" si="1"/>
        <v>424.28214999999994</v>
      </c>
      <c r="K13" s="191">
        <f t="shared" si="2"/>
        <v>1.9645147773101264</v>
      </c>
    </row>
    <row r="14" spans="1:11" ht="12" customHeight="1" x14ac:dyDescent="0.2">
      <c r="A14" s="185">
        <v>1976</v>
      </c>
      <c r="B14" s="185">
        <v>218.035</v>
      </c>
      <c r="C14" s="177">
        <v>490</v>
      </c>
      <c r="D14" s="177">
        <v>0.27900000000000003</v>
      </c>
      <c r="E14" s="180">
        <v>8.8800000000000008</v>
      </c>
      <c r="F14" s="180">
        <f t="shared" si="0"/>
        <v>499.15899999999999</v>
      </c>
      <c r="G14" s="177">
        <v>305.30493000000001</v>
      </c>
      <c r="H14" s="177">
        <v>15.36</v>
      </c>
      <c r="I14" s="177">
        <v>13</v>
      </c>
      <c r="J14" s="177">
        <f t="shared" si="1"/>
        <v>165.49406999999997</v>
      </c>
      <c r="K14" s="182">
        <f t="shared" si="2"/>
        <v>0.75902524823996131</v>
      </c>
    </row>
    <row r="15" spans="1:11" ht="12" customHeight="1" x14ac:dyDescent="0.2">
      <c r="A15" s="185">
        <v>1977</v>
      </c>
      <c r="B15" s="185">
        <v>220.23899999999998</v>
      </c>
      <c r="C15" s="177">
        <v>585.20000000000005</v>
      </c>
      <c r="D15" s="177">
        <v>0.378</v>
      </c>
      <c r="E15" s="180">
        <v>15.36</v>
      </c>
      <c r="F15" s="180">
        <f t="shared" si="0"/>
        <v>600.9380000000001</v>
      </c>
      <c r="G15" s="177">
        <v>282.84318000000002</v>
      </c>
      <c r="H15" s="177">
        <v>13.76</v>
      </c>
      <c r="I15" s="177">
        <v>10</v>
      </c>
      <c r="J15" s="177">
        <f t="shared" si="1"/>
        <v>294.33482000000009</v>
      </c>
      <c r="K15" s="182">
        <f t="shared" si="2"/>
        <v>1.3364336924886151</v>
      </c>
    </row>
    <row r="16" spans="1:11" ht="12" customHeight="1" x14ac:dyDescent="0.2">
      <c r="A16" s="185">
        <v>1978</v>
      </c>
      <c r="B16" s="185">
        <v>222.58500000000001</v>
      </c>
      <c r="C16" s="177">
        <v>588.4</v>
      </c>
      <c r="D16" s="177">
        <v>1.21033638</v>
      </c>
      <c r="E16" s="180">
        <v>13.76</v>
      </c>
      <c r="F16" s="180">
        <f t="shared" si="0"/>
        <v>603.37033637999991</v>
      </c>
      <c r="G16" s="177">
        <v>275.18287301999999</v>
      </c>
      <c r="H16" s="177">
        <v>21.2</v>
      </c>
      <c r="I16" s="177">
        <v>16.399999999999999</v>
      </c>
      <c r="J16" s="177">
        <f t="shared" si="1"/>
        <v>290.58746335999996</v>
      </c>
      <c r="K16" s="182">
        <f t="shared" si="2"/>
        <v>1.3055123362311025</v>
      </c>
    </row>
    <row r="17" spans="1:11" ht="12" customHeight="1" x14ac:dyDescent="0.2">
      <c r="A17" s="185">
        <v>1979</v>
      </c>
      <c r="B17" s="185">
        <v>225.05500000000001</v>
      </c>
      <c r="C17" s="177">
        <v>722.3</v>
      </c>
      <c r="D17" s="177">
        <v>0.51588107999999999</v>
      </c>
      <c r="E17" s="180">
        <v>21.2</v>
      </c>
      <c r="F17" s="180">
        <f t="shared" si="0"/>
        <v>744.01588107999999</v>
      </c>
      <c r="G17" s="177">
        <v>265.16287512000002</v>
      </c>
      <c r="H17" s="177">
        <v>27.12</v>
      </c>
      <c r="I17" s="177">
        <v>18</v>
      </c>
      <c r="J17" s="177">
        <f t="shared" si="1"/>
        <v>433.73300595999996</v>
      </c>
      <c r="K17" s="182">
        <f t="shared" si="2"/>
        <v>1.9272311477638797</v>
      </c>
    </row>
    <row r="18" spans="1:11" ht="12" customHeight="1" x14ac:dyDescent="0.2">
      <c r="A18" s="185">
        <v>1980</v>
      </c>
      <c r="B18" s="185">
        <v>227.726</v>
      </c>
      <c r="C18" s="177">
        <v>456</v>
      </c>
      <c r="D18" s="177">
        <v>0.83334635999999995</v>
      </c>
      <c r="E18" s="180">
        <v>27.12</v>
      </c>
      <c r="F18" s="180">
        <f t="shared" si="0"/>
        <v>483.95334636000001</v>
      </c>
      <c r="G18" s="177">
        <v>284.15126717999999</v>
      </c>
      <c r="H18" s="177">
        <v>13.76</v>
      </c>
      <c r="I18" s="177">
        <v>10.5</v>
      </c>
      <c r="J18" s="177">
        <f t="shared" si="1"/>
        <v>175.54207918000003</v>
      </c>
      <c r="K18" s="182">
        <f t="shared" si="2"/>
        <v>0.77084776960030932</v>
      </c>
    </row>
    <row r="19" spans="1:11" ht="12" customHeight="1" x14ac:dyDescent="0.2">
      <c r="A19" s="186">
        <v>1981</v>
      </c>
      <c r="B19" s="186">
        <v>229.96600000000001</v>
      </c>
      <c r="C19" s="187">
        <v>533.9</v>
      </c>
      <c r="D19" s="187">
        <v>2.06352432</v>
      </c>
      <c r="E19" s="189">
        <v>13.76</v>
      </c>
      <c r="F19" s="189">
        <f t="shared" si="0"/>
        <v>549.72352432000002</v>
      </c>
      <c r="G19" s="187">
        <v>334.96555355999999</v>
      </c>
      <c r="H19" s="187">
        <v>14.775</v>
      </c>
      <c r="I19" s="187">
        <v>11.1</v>
      </c>
      <c r="J19" s="187">
        <f t="shared" si="1"/>
        <v>188.88297076000003</v>
      </c>
      <c r="K19" s="191">
        <f t="shared" si="2"/>
        <v>0.82135172486367558</v>
      </c>
    </row>
    <row r="20" spans="1:11" ht="12" customHeight="1" x14ac:dyDescent="0.2">
      <c r="A20" s="186">
        <v>1982</v>
      </c>
      <c r="B20" s="186">
        <v>232.18799999999999</v>
      </c>
      <c r="C20" s="192">
        <v>790</v>
      </c>
      <c r="D20" s="187">
        <v>0.108</v>
      </c>
      <c r="E20" s="189">
        <v>14.775</v>
      </c>
      <c r="F20" s="189">
        <f t="shared" si="0"/>
        <v>804.88299999999992</v>
      </c>
      <c r="G20" s="187">
        <v>310.58025173999999</v>
      </c>
      <c r="H20" s="187">
        <v>17.914999999999999</v>
      </c>
      <c r="I20" s="187">
        <v>11</v>
      </c>
      <c r="J20" s="187">
        <f t="shared" si="1"/>
        <v>465.38774825999991</v>
      </c>
      <c r="K20" s="191">
        <f t="shared" si="2"/>
        <v>2.0043574528399399</v>
      </c>
    </row>
    <row r="21" spans="1:11" ht="12" customHeight="1" x14ac:dyDescent="0.2">
      <c r="A21" s="186">
        <v>1983</v>
      </c>
      <c r="B21" s="186">
        <v>234.30699999999999</v>
      </c>
      <c r="C21" s="192">
        <v>697.6</v>
      </c>
      <c r="D21" s="187">
        <v>0.31746528000000002</v>
      </c>
      <c r="E21" s="189">
        <v>17.914999999999999</v>
      </c>
      <c r="F21" s="189">
        <f t="shared" si="0"/>
        <v>715.83246527999995</v>
      </c>
      <c r="G21" s="187">
        <v>299.07213533999999</v>
      </c>
      <c r="H21" s="187">
        <v>17.53</v>
      </c>
      <c r="I21" s="187">
        <v>11</v>
      </c>
      <c r="J21" s="187">
        <f t="shared" si="1"/>
        <v>388.23032993999993</v>
      </c>
      <c r="K21" s="191">
        <f t="shared" si="2"/>
        <v>1.6569301384081567</v>
      </c>
    </row>
    <row r="22" spans="1:11" ht="12" customHeight="1" x14ac:dyDescent="0.2">
      <c r="A22" s="186">
        <v>1984</v>
      </c>
      <c r="B22" s="186">
        <v>236.34800000000001</v>
      </c>
      <c r="C22" s="187">
        <v>701.5</v>
      </c>
      <c r="D22" s="187">
        <v>2.2420985400000002</v>
      </c>
      <c r="E22" s="189">
        <v>17.53</v>
      </c>
      <c r="F22" s="189">
        <f t="shared" si="0"/>
        <v>721.27209854</v>
      </c>
      <c r="G22" s="187">
        <v>341.23549284000001</v>
      </c>
      <c r="H22" s="187">
        <v>19.647500000000001</v>
      </c>
      <c r="I22" s="187">
        <v>9.8000000000000007</v>
      </c>
      <c r="J22" s="187">
        <f t="shared" si="1"/>
        <v>350.5891057</v>
      </c>
      <c r="K22" s="191">
        <f t="shared" si="2"/>
        <v>1.4833597309898963</v>
      </c>
    </row>
    <row r="23" spans="1:11" ht="12" customHeight="1" x14ac:dyDescent="0.2">
      <c r="A23" s="186">
        <v>1985</v>
      </c>
      <c r="B23" s="186">
        <v>238.46600000000001</v>
      </c>
      <c r="C23" s="187">
        <v>703</v>
      </c>
      <c r="D23" s="187">
        <v>1.21033638</v>
      </c>
      <c r="E23" s="189">
        <v>19.647500000000001</v>
      </c>
      <c r="F23" s="189">
        <f t="shared" si="0"/>
        <v>723.85783637999998</v>
      </c>
      <c r="G23" s="187">
        <v>304.56825300000003</v>
      </c>
      <c r="H23" s="187">
        <v>19.282499999999999</v>
      </c>
      <c r="I23" s="187">
        <v>24.9</v>
      </c>
      <c r="J23" s="187">
        <f t="shared" si="1"/>
        <v>375.10708337999995</v>
      </c>
      <c r="K23" s="191">
        <f t="shared" si="2"/>
        <v>1.5730002741690636</v>
      </c>
    </row>
    <row r="24" spans="1:11" ht="12" customHeight="1" x14ac:dyDescent="0.2">
      <c r="A24" s="185">
        <v>1986</v>
      </c>
      <c r="B24" s="185">
        <v>240.65100000000001</v>
      </c>
      <c r="C24" s="177">
        <v>756.4</v>
      </c>
      <c r="D24" s="177">
        <v>0.79366320000000001</v>
      </c>
      <c r="E24" s="180">
        <v>19.282499999999999</v>
      </c>
      <c r="F24" s="180">
        <f t="shared" si="0"/>
        <v>776.47616319999997</v>
      </c>
      <c r="G24" s="177">
        <v>294.76651248000002</v>
      </c>
      <c r="H24" s="177">
        <v>16.72</v>
      </c>
      <c r="I24" s="177">
        <v>10</v>
      </c>
      <c r="J24" s="177">
        <f t="shared" si="1"/>
        <v>454.98965071999999</v>
      </c>
      <c r="K24" s="182">
        <f t="shared" si="2"/>
        <v>1.8906617912246364</v>
      </c>
    </row>
    <row r="25" spans="1:11" ht="12" customHeight="1" x14ac:dyDescent="0.2">
      <c r="A25" s="185">
        <v>1987</v>
      </c>
      <c r="B25" s="185">
        <v>242.804</v>
      </c>
      <c r="C25" s="177">
        <v>749.4</v>
      </c>
      <c r="D25" s="177">
        <v>0.17857422000000001</v>
      </c>
      <c r="E25" s="180">
        <v>16.72</v>
      </c>
      <c r="F25" s="180">
        <f t="shared" si="0"/>
        <v>766.29857421999998</v>
      </c>
      <c r="G25" s="177">
        <v>361.07707284000003</v>
      </c>
      <c r="H25" s="177">
        <v>20.355</v>
      </c>
      <c r="I25" s="177">
        <v>16</v>
      </c>
      <c r="J25" s="177">
        <f t="shared" si="1"/>
        <v>368.86650137999993</v>
      </c>
      <c r="K25" s="182">
        <f t="shared" si="2"/>
        <v>1.5191945000082367</v>
      </c>
    </row>
    <row r="26" spans="1:11" ht="12" customHeight="1" x14ac:dyDescent="0.2">
      <c r="A26" s="185">
        <v>1988</v>
      </c>
      <c r="B26" s="185">
        <v>245.02099999999999</v>
      </c>
      <c r="C26" s="177">
        <v>798.9</v>
      </c>
      <c r="D26" s="177">
        <v>2.9365538400000002</v>
      </c>
      <c r="E26" s="180">
        <v>20.355</v>
      </c>
      <c r="F26" s="180">
        <f t="shared" si="0"/>
        <v>822.19155383999998</v>
      </c>
      <c r="G26" s="177">
        <v>379.21227696</v>
      </c>
      <c r="H26" s="177">
        <v>20.32</v>
      </c>
      <c r="I26" s="177">
        <v>14</v>
      </c>
      <c r="J26" s="177">
        <f t="shared" si="1"/>
        <v>408.65927687999999</v>
      </c>
      <c r="K26" s="182">
        <f t="shared" si="2"/>
        <v>1.6678540895678331</v>
      </c>
    </row>
    <row r="27" spans="1:11" ht="12" customHeight="1" x14ac:dyDescent="0.2">
      <c r="A27" s="185">
        <v>1989</v>
      </c>
      <c r="B27" s="185">
        <v>247.34200000000001</v>
      </c>
      <c r="C27" s="177">
        <v>769.5</v>
      </c>
      <c r="D27" s="177">
        <v>48.16704258</v>
      </c>
      <c r="E27" s="180">
        <v>20.32</v>
      </c>
      <c r="F27" s="180">
        <f t="shared" si="0"/>
        <v>837.98704258000009</v>
      </c>
      <c r="G27" s="177">
        <v>407.48561576999998</v>
      </c>
      <c r="H27" s="177">
        <v>21.425000000000001</v>
      </c>
      <c r="I27" s="177">
        <v>10</v>
      </c>
      <c r="J27" s="177">
        <f t="shared" si="1"/>
        <v>399.0764268100001</v>
      </c>
      <c r="K27" s="182">
        <f t="shared" si="2"/>
        <v>1.6134600141100179</v>
      </c>
    </row>
    <row r="28" spans="1:11" ht="12" customHeight="1" x14ac:dyDescent="0.2">
      <c r="A28" s="185">
        <v>1990</v>
      </c>
      <c r="B28" s="185">
        <v>250.13200000000001</v>
      </c>
      <c r="C28" s="177">
        <v>880.8</v>
      </c>
      <c r="D28" s="177">
        <v>95.670166140000006</v>
      </c>
      <c r="E28" s="180">
        <v>21.425000000000001</v>
      </c>
      <c r="F28" s="180">
        <f t="shared" si="0"/>
        <v>997.8951661399999</v>
      </c>
      <c r="G28" s="177">
        <v>430.21513772999998</v>
      </c>
      <c r="H28" s="177">
        <v>22.227499999999999</v>
      </c>
      <c r="I28" s="177">
        <v>11.7</v>
      </c>
      <c r="J28" s="177">
        <f t="shared" si="1"/>
        <v>533.75252840999997</v>
      </c>
      <c r="K28" s="182">
        <f t="shared" si="2"/>
        <v>2.1338834231925543</v>
      </c>
    </row>
    <row r="29" spans="1:11" ht="12" customHeight="1" x14ac:dyDescent="0.2">
      <c r="A29" s="186">
        <v>1991</v>
      </c>
      <c r="B29" s="186">
        <v>253.49299999999999</v>
      </c>
      <c r="C29" s="187">
        <v>804.2</v>
      </c>
      <c r="D29" s="187">
        <v>46.910316600000002</v>
      </c>
      <c r="E29" s="189">
        <v>22.227499999999999</v>
      </c>
      <c r="F29" s="189">
        <f t="shared" si="0"/>
        <v>873.3378166</v>
      </c>
      <c r="G29" s="187">
        <v>442.97761896000003</v>
      </c>
      <c r="H29" s="187">
        <v>23.217500000000001</v>
      </c>
      <c r="I29" s="187">
        <v>8.6999999999999993</v>
      </c>
      <c r="J29" s="187">
        <f t="shared" si="1"/>
        <v>398.44269763999995</v>
      </c>
      <c r="K29" s="191">
        <f t="shared" si="2"/>
        <v>1.5718094686638289</v>
      </c>
    </row>
    <row r="30" spans="1:11" ht="12" customHeight="1" x14ac:dyDescent="0.2">
      <c r="A30" s="186">
        <v>1992</v>
      </c>
      <c r="B30" s="186">
        <v>256.89400000000001</v>
      </c>
      <c r="C30" s="187">
        <v>783.8</v>
      </c>
      <c r="D30" s="187">
        <v>43.821300059999999</v>
      </c>
      <c r="E30" s="189">
        <v>23.217500000000001</v>
      </c>
      <c r="F30" s="189">
        <f t="shared" si="0"/>
        <v>850.83880005999993</v>
      </c>
      <c r="G30" s="187">
        <v>444.74798393999993</v>
      </c>
      <c r="H30" s="187">
        <v>23.425000000000001</v>
      </c>
      <c r="I30" s="187">
        <v>13.8</v>
      </c>
      <c r="J30" s="187">
        <f t="shared" si="1"/>
        <v>368.86581611999998</v>
      </c>
      <c r="K30" s="191">
        <f t="shared" si="2"/>
        <v>1.4358677747242052</v>
      </c>
    </row>
    <row r="31" spans="1:11" ht="12" customHeight="1" x14ac:dyDescent="0.2">
      <c r="A31" s="186">
        <v>1993</v>
      </c>
      <c r="B31" s="186">
        <v>260.255</v>
      </c>
      <c r="C31" s="187">
        <v>956</v>
      </c>
      <c r="D31" s="187">
        <v>59.37305112</v>
      </c>
      <c r="E31" s="189">
        <v>23.425000000000001</v>
      </c>
      <c r="F31" s="189">
        <f t="shared" si="0"/>
        <v>1038.7980511200001</v>
      </c>
      <c r="G31" s="187">
        <v>483.52686389999997</v>
      </c>
      <c r="H31" s="187">
        <v>19.38</v>
      </c>
      <c r="I31" s="187">
        <v>17.3</v>
      </c>
      <c r="J31" s="187">
        <f t="shared" si="1"/>
        <v>518.59118722000017</v>
      </c>
      <c r="K31" s="191">
        <f t="shared" si="2"/>
        <v>1.9926271818793113</v>
      </c>
    </row>
    <row r="32" spans="1:11" ht="12" customHeight="1" x14ac:dyDescent="0.2">
      <c r="A32" s="186">
        <v>1994</v>
      </c>
      <c r="B32" s="186">
        <v>263.43599999999998</v>
      </c>
      <c r="C32" s="187">
        <v>932</v>
      </c>
      <c r="D32" s="187">
        <v>13.522870080000001</v>
      </c>
      <c r="E32" s="189">
        <v>19.38</v>
      </c>
      <c r="F32" s="189">
        <f t="shared" si="0"/>
        <v>964.90287007999996</v>
      </c>
      <c r="G32" s="187">
        <v>675.89957340000001</v>
      </c>
      <c r="H32" s="187">
        <v>26.7</v>
      </c>
      <c r="I32" s="187">
        <v>13.3</v>
      </c>
      <c r="J32" s="187">
        <f t="shared" si="1"/>
        <v>249.00329667999995</v>
      </c>
      <c r="K32" s="191">
        <f t="shared" si="2"/>
        <v>0.94521362562444</v>
      </c>
    </row>
    <row r="33" spans="1:11" ht="12" customHeight="1" x14ac:dyDescent="0.2">
      <c r="A33" s="186">
        <v>1995</v>
      </c>
      <c r="B33" s="186">
        <v>266.55700000000002</v>
      </c>
      <c r="C33" s="187">
        <v>952</v>
      </c>
      <c r="D33" s="187">
        <v>4.6127308500000002</v>
      </c>
      <c r="E33" s="189">
        <v>26.7</v>
      </c>
      <c r="F33" s="189">
        <f t="shared" si="0"/>
        <v>983.31273085000009</v>
      </c>
      <c r="G33" s="187">
        <v>592.24032918</v>
      </c>
      <c r="H33" s="187">
        <v>25.6</v>
      </c>
      <c r="I33" s="187">
        <v>13.3</v>
      </c>
      <c r="J33" s="187">
        <f t="shared" si="1"/>
        <v>352.17240167000006</v>
      </c>
      <c r="K33" s="191">
        <f t="shared" si="2"/>
        <v>1.3211898455864977</v>
      </c>
    </row>
    <row r="34" spans="1:11" ht="12" customHeight="1" x14ac:dyDescent="0.2">
      <c r="A34" s="185">
        <v>1996</v>
      </c>
      <c r="B34" s="185">
        <v>269.66699999999997</v>
      </c>
      <c r="C34" s="177">
        <v>846</v>
      </c>
      <c r="D34" s="177">
        <v>2.1255887699999998</v>
      </c>
      <c r="E34" s="180">
        <v>25.6</v>
      </c>
      <c r="F34" s="180">
        <f t="shared" si="0"/>
        <v>873.72558877000006</v>
      </c>
      <c r="G34" s="177">
        <v>606.14336393999997</v>
      </c>
      <c r="H34" s="177">
        <v>25.9</v>
      </c>
      <c r="I34" s="177">
        <v>14.6</v>
      </c>
      <c r="J34" s="177">
        <f t="shared" si="1"/>
        <v>227.08222483000009</v>
      </c>
      <c r="K34" s="182">
        <f t="shared" si="2"/>
        <v>0.8420838472263944</v>
      </c>
    </row>
    <row r="35" spans="1:11" ht="12" customHeight="1" x14ac:dyDescent="0.2">
      <c r="A35" s="185">
        <v>1997</v>
      </c>
      <c r="B35" s="185">
        <v>272.91199999999998</v>
      </c>
      <c r="C35" s="177">
        <v>916</v>
      </c>
      <c r="D35" s="177">
        <v>8.1377859599999987</v>
      </c>
      <c r="E35" s="180">
        <v>25.9</v>
      </c>
      <c r="F35" s="180">
        <f t="shared" si="0"/>
        <v>950.03778595999995</v>
      </c>
      <c r="G35" s="177">
        <v>665.12565504000008</v>
      </c>
      <c r="H35" s="177">
        <v>27.2</v>
      </c>
      <c r="I35" s="177">
        <v>13.9</v>
      </c>
      <c r="J35" s="177">
        <f t="shared" si="1"/>
        <v>243.81213091999987</v>
      </c>
      <c r="K35" s="182">
        <f t="shared" si="2"/>
        <v>0.89337270226300014</v>
      </c>
    </row>
    <row r="36" spans="1:11" ht="12" customHeight="1" x14ac:dyDescent="0.2">
      <c r="A36" s="185">
        <v>1998</v>
      </c>
      <c r="B36" s="185">
        <v>276.11500000000001</v>
      </c>
      <c r="C36" s="177">
        <v>932.7</v>
      </c>
      <c r="D36" s="177">
        <v>5.3137140300000008</v>
      </c>
      <c r="E36" s="180">
        <v>27.2</v>
      </c>
      <c r="F36" s="180">
        <f t="shared" si="0"/>
        <v>965.21371403000012</v>
      </c>
      <c r="G36" s="177">
        <v>624.58758089999992</v>
      </c>
      <c r="H36" s="177">
        <v>26</v>
      </c>
      <c r="I36" s="177">
        <v>12.5</v>
      </c>
      <c r="J36" s="177">
        <f t="shared" si="1"/>
        <v>302.1261331300002</v>
      </c>
      <c r="K36" s="182">
        <f t="shared" si="2"/>
        <v>1.094203984318129</v>
      </c>
    </row>
    <row r="37" spans="1:11" ht="12" customHeight="1" x14ac:dyDescent="0.2">
      <c r="A37" s="185">
        <v>1999</v>
      </c>
      <c r="B37" s="185">
        <v>279.29500000000002</v>
      </c>
      <c r="C37" s="180">
        <v>1255</v>
      </c>
      <c r="D37" s="180">
        <v>10.286708400000002</v>
      </c>
      <c r="E37" s="180">
        <v>26</v>
      </c>
      <c r="F37" s="180">
        <f t="shared" si="0"/>
        <v>1291.2867084</v>
      </c>
      <c r="G37" s="180">
        <v>610.90097805000005</v>
      </c>
      <c r="H37" s="180">
        <v>32.4</v>
      </c>
      <c r="I37" s="180">
        <v>18.346</v>
      </c>
      <c r="J37" s="177">
        <f t="shared" si="1"/>
        <v>629.63973034999992</v>
      </c>
      <c r="K37" s="182">
        <f t="shared" si="2"/>
        <v>2.2543895535186804</v>
      </c>
    </row>
    <row r="38" spans="1:11" ht="12" customHeight="1" x14ac:dyDescent="0.2">
      <c r="A38" s="185">
        <v>2000</v>
      </c>
      <c r="B38" s="185">
        <v>282.38499999999999</v>
      </c>
      <c r="C38" s="180">
        <v>1058</v>
      </c>
      <c r="D38" s="180">
        <v>10.71800487</v>
      </c>
      <c r="E38" s="180">
        <v>32.4</v>
      </c>
      <c r="F38" s="180">
        <f t="shared" si="0"/>
        <v>1101.11800487</v>
      </c>
      <c r="G38" s="180">
        <v>616.69340981999994</v>
      </c>
      <c r="H38" s="180">
        <v>30.372500000000002</v>
      </c>
      <c r="I38" s="180">
        <v>14.262</v>
      </c>
      <c r="J38" s="177">
        <f t="shared" si="1"/>
        <v>439.7900950500001</v>
      </c>
      <c r="K38" s="182">
        <f t="shared" si="2"/>
        <v>1.5574130886909721</v>
      </c>
    </row>
    <row r="39" spans="1:11" ht="12" customHeight="1" x14ac:dyDescent="0.2">
      <c r="A39" s="186">
        <v>2001</v>
      </c>
      <c r="B39" s="195">
        <v>285.30901899999998</v>
      </c>
      <c r="C39" s="189">
        <v>912.5</v>
      </c>
      <c r="D39" s="189">
        <v>19.492824510000002</v>
      </c>
      <c r="E39" s="189">
        <v>30.372500000000002</v>
      </c>
      <c r="F39" s="189">
        <f t="shared" si="0"/>
        <v>962.36532450999994</v>
      </c>
      <c r="G39" s="189">
        <v>620.58491909999998</v>
      </c>
      <c r="H39" s="189">
        <v>32.6875</v>
      </c>
      <c r="I39" s="189">
        <v>13.128</v>
      </c>
      <c r="J39" s="187">
        <f t="shared" si="1"/>
        <v>295.96490540999997</v>
      </c>
      <c r="K39" s="191">
        <f t="shared" si="2"/>
        <v>1.0373485789105041</v>
      </c>
    </row>
    <row r="40" spans="1:11" ht="12" customHeight="1" x14ac:dyDescent="0.2">
      <c r="A40" s="186">
        <v>2002</v>
      </c>
      <c r="B40" s="195">
        <v>288.10481800000002</v>
      </c>
      <c r="C40" s="189">
        <v>860.2</v>
      </c>
      <c r="D40" s="189">
        <v>42.805212750000003</v>
      </c>
      <c r="E40" s="189">
        <v>32.6875</v>
      </c>
      <c r="F40" s="189">
        <f t="shared" si="0"/>
        <v>935.69271275000006</v>
      </c>
      <c r="G40" s="189">
        <v>581.86796462999996</v>
      </c>
      <c r="H40" s="189">
        <v>29.945</v>
      </c>
      <c r="I40" s="189">
        <v>12.85</v>
      </c>
      <c r="J40" s="187">
        <f t="shared" si="1"/>
        <v>311.02974812000008</v>
      </c>
      <c r="K40" s="191">
        <f t="shared" si="2"/>
        <v>1.0795714916506536</v>
      </c>
    </row>
    <row r="41" spans="1:11" ht="12" customHeight="1" x14ac:dyDescent="0.2">
      <c r="A41" s="186">
        <v>2003</v>
      </c>
      <c r="B41" s="195">
        <v>290.81963400000001</v>
      </c>
      <c r="C41" s="189">
        <v>1080</v>
      </c>
      <c r="D41" s="189">
        <v>48.064342590000003</v>
      </c>
      <c r="E41" s="189">
        <v>29.945</v>
      </c>
      <c r="F41" s="189">
        <f t="shared" si="0"/>
        <v>1158.00934259</v>
      </c>
      <c r="G41" s="189">
        <v>579.12589800000001</v>
      </c>
      <c r="H41" s="189">
        <v>30.3325</v>
      </c>
      <c r="I41" s="189">
        <v>11.165999999999999</v>
      </c>
      <c r="J41" s="187">
        <f t="shared" si="1"/>
        <v>537.38494458999992</v>
      </c>
      <c r="K41" s="191">
        <f t="shared" si="2"/>
        <v>1.8478289694498409</v>
      </c>
    </row>
    <row r="42" spans="1:11" ht="12" customHeight="1" x14ac:dyDescent="0.2">
      <c r="A42" s="186">
        <v>2004</v>
      </c>
      <c r="B42" s="195">
        <v>293.46318500000001</v>
      </c>
      <c r="C42" s="189">
        <v>909</v>
      </c>
      <c r="D42" s="189">
        <v>58.525597440000006</v>
      </c>
      <c r="E42" s="189">
        <v>30.3325</v>
      </c>
      <c r="F42" s="189">
        <f t="shared" si="0"/>
        <v>997.85809743999994</v>
      </c>
      <c r="G42" s="189">
        <v>515.24047475999998</v>
      </c>
      <c r="H42" s="189">
        <v>36.422500000000007</v>
      </c>
      <c r="I42" s="189">
        <v>17.641999999999999</v>
      </c>
      <c r="J42" s="187">
        <f t="shared" si="1"/>
        <v>428.55312267999994</v>
      </c>
      <c r="K42" s="191">
        <f t="shared" si="2"/>
        <v>1.4603301013038481</v>
      </c>
    </row>
    <row r="43" spans="1:11" ht="12" customHeight="1" x14ac:dyDescent="0.2">
      <c r="A43" s="186">
        <v>2005</v>
      </c>
      <c r="B43" s="195">
        <v>296.186216</v>
      </c>
      <c r="C43" s="189">
        <v>829</v>
      </c>
      <c r="D43" s="189">
        <v>92.235211649999997</v>
      </c>
      <c r="E43" s="189">
        <v>36.422500000000007</v>
      </c>
      <c r="F43" s="189">
        <f t="shared" si="0"/>
        <v>957.65771165000001</v>
      </c>
      <c r="G43" s="189">
        <v>579.70693881000011</v>
      </c>
      <c r="H43" s="189">
        <v>31.117500000000003</v>
      </c>
      <c r="I43" s="189">
        <v>10.016</v>
      </c>
      <c r="J43" s="187">
        <f t="shared" si="1"/>
        <v>336.81727283999987</v>
      </c>
      <c r="K43" s="191">
        <f t="shared" si="2"/>
        <v>1.1371807823764488</v>
      </c>
    </row>
    <row r="44" spans="1:11" ht="12" customHeight="1" x14ac:dyDescent="0.2">
      <c r="A44" s="185">
        <v>2006</v>
      </c>
      <c r="B44" s="193">
        <v>298.99582500000002</v>
      </c>
      <c r="C44" s="180">
        <v>936.5</v>
      </c>
      <c r="D44" s="180">
        <v>121.43705697</v>
      </c>
      <c r="E44" s="180">
        <v>31.117500000000003</v>
      </c>
      <c r="F44" s="180">
        <f t="shared" si="0"/>
        <v>1089.05455697</v>
      </c>
      <c r="G44" s="180">
        <v>521.72585388000005</v>
      </c>
      <c r="H44" s="180">
        <v>28.107500000000002</v>
      </c>
      <c r="I44" s="180">
        <v>11.058</v>
      </c>
      <c r="J44" s="177">
        <f t="shared" si="1"/>
        <v>528.16320309000002</v>
      </c>
      <c r="K44" s="182">
        <f t="shared" si="2"/>
        <v>1.7664567827661137</v>
      </c>
    </row>
    <row r="45" spans="1:11" ht="12" customHeight="1" x14ac:dyDescent="0.2">
      <c r="A45" s="185">
        <v>2007</v>
      </c>
      <c r="B45" s="193">
        <v>302.003917</v>
      </c>
      <c r="C45" s="180">
        <v>865.5</v>
      </c>
      <c r="D45" s="180">
        <v>60.295327470000004</v>
      </c>
      <c r="E45" s="180">
        <v>28.107500000000002</v>
      </c>
      <c r="F45" s="180">
        <f t="shared" si="0"/>
        <v>953.90282746999992</v>
      </c>
      <c r="G45" s="180">
        <v>596.04820614000005</v>
      </c>
      <c r="H45" s="180">
        <v>36.292500000000004</v>
      </c>
      <c r="I45" s="180">
        <v>12.59</v>
      </c>
      <c r="J45" s="177">
        <f t="shared" si="1"/>
        <v>308.97212132999988</v>
      </c>
      <c r="K45" s="182">
        <f t="shared" si="2"/>
        <v>1.0230732250072103</v>
      </c>
    </row>
    <row r="46" spans="1:11" ht="12" customHeight="1" x14ac:dyDescent="0.2">
      <c r="A46" s="185">
        <v>2008</v>
      </c>
      <c r="B46" s="193">
        <v>304.79776099999998</v>
      </c>
      <c r="C46" s="180">
        <v>987.2</v>
      </c>
      <c r="D46" s="180">
        <v>112.41102303000001</v>
      </c>
      <c r="E46" s="180">
        <v>36.292500000000004</v>
      </c>
      <c r="F46" s="180">
        <f t="shared" si="0"/>
        <v>1135.9035230300001</v>
      </c>
      <c r="G46" s="180">
        <v>629.66561661000003</v>
      </c>
      <c r="H46" s="180">
        <v>36.362500000000004</v>
      </c>
      <c r="I46" s="180">
        <v>10.144</v>
      </c>
      <c r="J46" s="177">
        <f t="shared" si="1"/>
        <v>459.73140642000004</v>
      </c>
      <c r="K46" s="182">
        <f t="shared" si="2"/>
        <v>1.5083162189633017</v>
      </c>
    </row>
    <row r="47" spans="1:11" ht="12" customHeight="1" x14ac:dyDescent="0.2">
      <c r="A47" s="185">
        <v>2009</v>
      </c>
      <c r="B47" s="193">
        <v>307.43940600000002</v>
      </c>
      <c r="C47" s="180">
        <v>1087.5</v>
      </c>
      <c r="D47" s="180">
        <v>121.25530809</v>
      </c>
      <c r="E47" s="180">
        <v>36.362500000000004</v>
      </c>
      <c r="F47" s="180">
        <f t="shared" si="0"/>
        <v>1245.1178080899999</v>
      </c>
      <c r="G47" s="180">
        <v>605.73240512999996</v>
      </c>
      <c r="H47" s="180">
        <v>38.657499999999999</v>
      </c>
      <c r="I47" s="180">
        <v>10.34</v>
      </c>
      <c r="J47" s="177">
        <f t="shared" si="1"/>
        <v>590.38790295999991</v>
      </c>
      <c r="K47" s="182">
        <f t="shared" si="2"/>
        <v>1.920339069871869</v>
      </c>
    </row>
    <row r="48" spans="1:11" ht="12" customHeight="1" x14ac:dyDescent="0.2">
      <c r="A48" s="185">
        <v>2010</v>
      </c>
      <c r="B48" s="193">
        <v>309.74127900000002</v>
      </c>
      <c r="C48" s="180">
        <v>938.9</v>
      </c>
      <c r="D48" s="180">
        <v>102.19411737</v>
      </c>
      <c r="E48" s="180">
        <v>38.657499999999999</v>
      </c>
      <c r="F48" s="180">
        <f t="shared" si="0"/>
        <v>1079.7516173700001</v>
      </c>
      <c r="G48" s="180">
        <v>616.1560006499999</v>
      </c>
      <c r="H48" s="180">
        <v>36.899264446853195</v>
      </c>
      <c r="I48" s="180">
        <v>12.224000000000002</v>
      </c>
      <c r="J48" s="177">
        <f t="shared" si="1"/>
        <v>414.47235227314701</v>
      </c>
      <c r="K48" s="182">
        <f t="shared" si="2"/>
        <v>1.3381243649902632</v>
      </c>
    </row>
    <row r="49" spans="1:13" ht="12" customHeight="1" x14ac:dyDescent="0.2">
      <c r="A49" s="194">
        <v>2011</v>
      </c>
      <c r="B49" s="195">
        <v>311.97391399999998</v>
      </c>
      <c r="C49" s="196">
        <v>972.4</v>
      </c>
      <c r="D49" s="196">
        <v>79.706305529999995</v>
      </c>
      <c r="E49" s="196">
        <v>36.899264446853195</v>
      </c>
      <c r="F49" s="196">
        <f t="shared" si="0"/>
        <v>1089.0055699768532</v>
      </c>
      <c r="G49" s="196">
        <v>629.59940523</v>
      </c>
      <c r="H49" s="196">
        <v>39.024783889980348</v>
      </c>
      <c r="I49" s="196">
        <v>11.764000000000001</v>
      </c>
      <c r="J49" s="197">
        <f t="shared" si="1"/>
        <v>408.61738085687278</v>
      </c>
      <c r="K49" s="198">
        <f t="shared" si="2"/>
        <v>1.3097806019027374</v>
      </c>
    </row>
    <row r="50" spans="1:13" ht="12" customHeight="1" x14ac:dyDescent="0.2">
      <c r="A50" s="194">
        <v>2012</v>
      </c>
      <c r="B50" s="195">
        <v>314.16755799999999</v>
      </c>
      <c r="C50" s="196">
        <v>926.6</v>
      </c>
      <c r="D50" s="196">
        <v>92.102491260000008</v>
      </c>
      <c r="E50" s="196">
        <v>39.024783889980348</v>
      </c>
      <c r="F50" s="196">
        <f t="shared" si="0"/>
        <v>1057.7272751499804</v>
      </c>
      <c r="G50" s="196">
        <v>607.09827969000003</v>
      </c>
      <c r="H50" s="196">
        <v>36.543296524625696</v>
      </c>
      <c r="I50" s="196">
        <v>9.8460000000000001</v>
      </c>
      <c r="J50" s="197">
        <f t="shared" si="1"/>
        <v>404.23969893535468</v>
      </c>
      <c r="K50" s="198">
        <f t="shared" si="2"/>
        <v>1.2867009614511333</v>
      </c>
    </row>
    <row r="51" spans="1:13" ht="12" customHeight="1" x14ac:dyDescent="0.2">
      <c r="A51" s="194">
        <v>2013</v>
      </c>
      <c r="B51" s="195">
        <v>316.29476599999998</v>
      </c>
      <c r="C51" s="196">
        <v>880</v>
      </c>
      <c r="D51" s="196">
        <v>102.81067460999999</v>
      </c>
      <c r="E51" s="196">
        <v>36.543296524625696</v>
      </c>
      <c r="F51" s="196">
        <f t="shared" si="0"/>
        <v>1019.3539711346257</v>
      </c>
      <c r="G51" s="196">
        <v>668.43451629000003</v>
      </c>
      <c r="H51" s="196">
        <v>37.973341067678341</v>
      </c>
      <c r="I51" s="196">
        <v>9.7160000000000011</v>
      </c>
      <c r="J51" s="197">
        <f t="shared" si="1"/>
        <v>303.23011377694729</v>
      </c>
      <c r="K51" s="198">
        <f t="shared" si="2"/>
        <v>0.95869469359776671</v>
      </c>
    </row>
    <row r="52" spans="1:13" ht="12" customHeight="1" x14ac:dyDescent="0.2">
      <c r="A52" s="194">
        <v>2014</v>
      </c>
      <c r="B52" s="195">
        <v>318.576955</v>
      </c>
      <c r="C52" s="196">
        <v>1007.6</v>
      </c>
      <c r="D52" s="196">
        <v>106.13691701999998</v>
      </c>
      <c r="E52" s="196">
        <v>37.973341067678341</v>
      </c>
      <c r="F52" s="196">
        <f t="shared" si="0"/>
        <v>1151.7102580876783</v>
      </c>
      <c r="G52" s="196">
        <v>633.61732518000008</v>
      </c>
      <c r="H52" s="196">
        <v>43.063888117336226</v>
      </c>
      <c r="I52" s="196">
        <v>8.2940000000000005</v>
      </c>
      <c r="J52" s="197">
        <f t="shared" si="1"/>
        <v>466.73504479034204</v>
      </c>
      <c r="K52" s="198">
        <f t="shared" si="2"/>
        <v>1.4650621693284187</v>
      </c>
    </row>
    <row r="53" spans="1:13" ht="12" customHeight="1" x14ac:dyDescent="0.2">
      <c r="A53" s="194">
        <v>2015</v>
      </c>
      <c r="B53" s="195">
        <v>320.87070299999999</v>
      </c>
      <c r="C53" s="196">
        <v>990</v>
      </c>
      <c r="D53" s="196">
        <v>117.83727846000002</v>
      </c>
      <c r="E53" s="196">
        <v>43.063888117336226</v>
      </c>
      <c r="F53" s="196">
        <f t="shared" si="0"/>
        <v>1150.9011665773364</v>
      </c>
      <c r="G53" s="196">
        <v>666.07352693999997</v>
      </c>
      <c r="H53" s="196">
        <v>40.822000000000003</v>
      </c>
      <c r="I53" s="196">
        <v>9.4440000000000008</v>
      </c>
      <c r="J53" s="197">
        <f t="shared" si="1"/>
        <v>434.56163963733644</v>
      </c>
      <c r="K53" s="198">
        <f t="shared" si="2"/>
        <v>1.3543200908477346</v>
      </c>
    </row>
    <row r="54" spans="1:13" ht="12" customHeight="1" x14ac:dyDescent="0.2">
      <c r="A54" s="199">
        <v>2016</v>
      </c>
      <c r="B54" s="200">
        <v>323.16101099999997</v>
      </c>
      <c r="C54" s="201">
        <v>935.25</v>
      </c>
      <c r="D54" s="201">
        <v>182.6865459</v>
      </c>
      <c r="E54" s="201">
        <v>40.822000000000003</v>
      </c>
      <c r="F54" s="201">
        <f t="shared" si="0"/>
        <v>1158.7585459000002</v>
      </c>
      <c r="G54" s="201">
        <v>612.44687519999991</v>
      </c>
      <c r="H54" s="201">
        <v>43.814</v>
      </c>
      <c r="I54" s="201">
        <v>10.183</v>
      </c>
      <c r="J54" s="202">
        <f t="shared" si="1"/>
        <v>492.31467070000025</v>
      </c>
      <c r="K54" s="203">
        <f t="shared" si="2"/>
        <v>1.523434616003229</v>
      </c>
      <c r="M54" s="204"/>
    </row>
    <row r="55" spans="1:13" ht="12" customHeight="1" x14ac:dyDescent="0.2">
      <c r="A55" s="205">
        <v>2017</v>
      </c>
      <c r="B55" s="206">
        <v>325.20603</v>
      </c>
      <c r="C55" s="207">
        <v>572.72400000000005</v>
      </c>
      <c r="D55" s="207">
        <v>149.67868859999999</v>
      </c>
      <c r="E55" s="207">
        <v>43.814</v>
      </c>
      <c r="F55" s="207">
        <f t="shared" si="0"/>
        <v>766.2166886</v>
      </c>
      <c r="G55" s="207">
        <v>618.47689049999997</v>
      </c>
      <c r="H55" s="207">
        <v>41.771000000000001</v>
      </c>
      <c r="I55" s="207">
        <v>3.6568000000000001</v>
      </c>
      <c r="J55" s="208">
        <f t="shared" si="1"/>
        <v>102.31199810000003</v>
      </c>
      <c r="K55" s="209">
        <f t="shared" si="2"/>
        <v>0.31460670670835972</v>
      </c>
    </row>
    <row r="56" spans="1:13" ht="12" customHeight="1" x14ac:dyDescent="0.2">
      <c r="A56" s="199">
        <v>2018</v>
      </c>
      <c r="B56" s="200">
        <v>326.92397599999998</v>
      </c>
      <c r="C56" s="201">
        <v>961.24599999999998</v>
      </c>
      <c r="D56" s="201">
        <v>166.98884039999999</v>
      </c>
      <c r="E56" s="201">
        <v>41.771000000000001</v>
      </c>
      <c r="F56" s="201">
        <f t="shared" si="0"/>
        <v>1170.0058403999999</v>
      </c>
      <c r="G56" s="201">
        <v>528.97245569999995</v>
      </c>
      <c r="H56" s="201">
        <v>41.807000000000002</v>
      </c>
      <c r="I56" s="201">
        <v>3.02834</v>
      </c>
      <c r="J56" s="202">
        <f t="shared" si="1"/>
        <v>596.19804469999997</v>
      </c>
      <c r="K56" s="203">
        <f t="shared" si="2"/>
        <v>1.8236595920392207</v>
      </c>
    </row>
    <row r="57" spans="1:13" ht="12" customHeight="1" x14ac:dyDescent="0.2">
      <c r="A57" s="210">
        <v>2019</v>
      </c>
      <c r="B57" s="211">
        <v>328.475998</v>
      </c>
      <c r="C57" s="212">
        <v>855.03599999999994</v>
      </c>
      <c r="D57" s="212">
        <v>123.9791202</v>
      </c>
      <c r="E57" s="212">
        <v>41.807000000000002</v>
      </c>
      <c r="F57" s="212">
        <f t="shared" si="0"/>
        <v>1020.8221202</v>
      </c>
      <c r="G57" s="212">
        <v>512.95797900000002</v>
      </c>
      <c r="H57" s="212">
        <v>43.762</v>
      </c>
      <c r="I57" s="212">
        <v>2.4940000000000002</v>
      </c>
      <c r="J57" s="213">
        <f t="shared" si="1"/>
        <v>461.60814119999992</v>
      </c>
      <c r="K57" s="214">
        <f t="shared" si="2"/>
        <v>1.4053025000627288</v>
      </c>
    </row>
    <row r="58" spans="1:13" ht="12" customHeight="1" thickBot="1" x14ac:dyDescent="0.25">
      <c r="A58" s="215">
        <v>2020</v>
      </c>
      <c r="B58" s="216">
        <v>330.11398000000003</v>
      </c>
      <c r="C58" s="217">
        <v>971.346</v>
      </c>
      <c r="D58" s="217">
        <v>99.934319700000003</v>
      </c>
      <c r="E58" s="217">
        <v>43.762</v>
      </c>
      <c r="F58" s="217">
        <f t="shared" si="0"/>
        <v>1115.0423197</v>
      </c>
      <c r="G58" s="217">
        <v>531.10038509999993</v>
      </c>
      <c r="H58" s="217">
        <v>47.36</v>
      </c>
      <c r="I58" s="217">
        <v>3.4114</v>
      </c>
      <c r="J58" s="218">
        <f t="shared" si="1"/>
        <v>533.17053460000011</v>
      </c>
      <c r="K58" s="219">
        <f t="shared" si="2"/>
        <v>1.6151104373101681</v>
      </c>
    </row>
    <row r="59" spans="1:13" ht="12" customHeight="1" thickTop="1" x14ac:dyDescent="0.2">
      <c r="A59" s="416" t="s">
        <v>141</v>
      </c>
      <c r="B59" s="417"/>
      <c r="C59" s="417"/>
      <c r="D59" s="417"/>
      <c r="E59" s="417"/>
      <c r="F59" s="417"/>
      <c r="G59" s="417"/>
      <c r="H59" s="417"/>
      <c r="I59" s="417"/>
      <c r="J59" s="417"/>
      <c r="K59" s="418"/>
    </row>
    <row r="60" spans="1:13" ht="12" customHeight="1" x14ac:dyDescent="0.2">
      <c r="A60" s="419"/>
      <c r="B60" s="420"/>
      <c r="C60" s="420"/>
      <c r="D60" s="420"/>
      <c r="E60" s="420"/>
      <c r="F60" s="420"/>
      <c r="G60" s="420"/>
      <c r="H60" s="420"/>
      <c r="I60" s="420"/>
      <c r="J60" s="420"/>
      <c r="K60" s="421"/>
    </row>
    <row r="61" spans="1:13" ht="12" customHeight="1" x14ac:dyDescent="0.2">
      <c r="A61" s="419"/>
      <c r="B61" s="420"/>
      <c r="C61" s="420"/>
      <c r="D61" s="420"/>
      <c r="E61" s="420"/>
      <c r="F61" s="420"/>
      <c r="G61" s="420"/>
      <c r="H61" s="420"/>
      <c r="I61" s="420"/>
      <c r="J61" s="420"/>
      <c r="K61" s="421"/>
    </row>
    <row r="62" spans="1:13" ht="12" customHeight="1" x14ac:dyDescent="0.2">
      <c r="A62" s="419"/>
      <c r="B62" s="420"/>
      <c r="C62" s="420"/>
      <c r="D62" s="420"/>
      <c r="E62" s="420"/>
      <c r="F62" s="420"/>
      <c r="G62" s="420"/>
      <c r="H62" s="420"/>
      <c r="I62" s="420"/>
      <c r="J62" s="420"/>
      <c r="K62" s="421"/>
    </row>
    <row r="63" spans="1:13" ht="12" customHeight="1" x14ac:dyDescent="0.2">
      <c r="A63" s="419"/>
      <c r="B63" s="420"/>
      <c r="C63" s="420"/>
      <c r="D63" s="420"/>
      <c r="E63" s="420"/>
      <c r="F63" s="420"/>
      <c r="G63" s="420"/>
      <c r="H63" s="420"/>
      <c r="I63" s="420"/>
      <c r="J63" s="420"/>
      <c r="K63" s="421"/>
    </row>
    <row r="64" spans="1:13" ht="12" customHeight="1" x14ac:dyDescent="0.2">
      <c r="A64" s="404"/>
      <c r="B64" s="405"/>
      <c r="C64" s="405"/>
      <c r="D64" s="405"/>
      <c r="E64" s="405"/>
      <c r="F64" s="405"/>
      <c r="G64" s="405"/>
      <c r="H64" s="405"/>
      <c r="I64" s="405"/>
      <c r="J64" s="405"/>
      <c r="K64" s="406"/>
    </row>
    <row r="65" spans="1:11" ht="12" customHeight="1" x14ac:dyDescent="0.2">
      <c r="A65" s="407" t="s">
        <v>45</v>
      </c>
      <c r="B65" s="408"/>
      <c r="C65" s="408"/>
      <c r="D65" s="408"/>
      <c r="E65" s="408"/>
      <c r="F65" s="408"/>
      <c r="G65" s="408"/>
      <c r="H65" s="408"/>
      <c r="I65" s="408"/>
      <c r="J65" s="408"/>
      <c r="K65" s="409"/>
    </row>
    <row r="66" spans="1:11" ht="12" customHeight="1" x14ac:dyDescent="0.2">
      <c r="A66" s="220"/>
      <c r="B66" s="220"/>
      <c r="C66" s="221"/>
      <c r="D66" s="221"/>
      <c r="E66" s="221"/>
      <c r="F66" s="221"/>
      <c r="G66" s="221"/>
      <c r="H66" s="221"/>
      <c r="I66" s="221"/>
      <c r="J66" s="221"/>
      <c r="K66" s="222"/>
    </row>
    <row r="67" spans="1:11" ht="12" customHeight="1" x14ac:dyDescent="0.2">
      <c r="A67" s="220"/>
      <c r="B67" s="220"/>
      <c r="C67" s="221"/>
      <c r="D67" s="221"/>
      <c r="E67" s="221"/>
      <c r="F67" s="221"/>
      <c r="G67" s="221"/>
      <c r="H67" s="221"/>
      <c r="I67" s="221"/>
      <c r="J67" s="221"/>
      <c r="K67" s="222"/>
    </row>
    <row r="68" spans="1:11" ht="12" customHeight="1" x14ac:dyDescent="0.2">
      <c r="A68" s="220"/>
      <c r="B68" s="220"/>
      <c r="C68" s="221"/>
      <c r="D68" s="221"/>
      <c r="E68" s="221"/>
      <c r="F68" s="221"/>
      <c r="G68" s="221"/>
      <c r="H68" s="221"/>
      <c r="I68" s="221"/>
      <c r="J68" s="221"/>
      <c r="K68" s="222"/>
    </row>
    <row r="69" spans="1:11" ht="12" customHeight="1" x14ac:dyDescent="0.2">
      <c r="A69" s="220"/>
      <c r="B69" s="220"/>
      <c r="C69" s="221"/>
      <c r="D69" s="221"/>
      <c r="E69" s="221"/>
      <c r="F69" s="221"/>
      <c r="G69" s="221"/>
      <c r="H69" s="221"/>
      <c r="I69" s="221"/>
      <c r="J69" s="221"/>
      <c r="K69" s="222"/>
    </row>
    <row r="70" spans="1:11" ht="12" customHeight="1" x14ac:dyDescent="0.2">
      <c r="A70" s="220"/>
      <c r="B70" s="220"/>
      <c r="C70" s="221"/>
      <c r="D70" s="221"/>
      <c r="E70" s="221"/>
      <c r="F70" s="221"/>
      <c r="G70" s="221"/>
      <c r="H70" s="221"/>
      <c r="I70" s="221"/>
      <c r="J70" s="221"/>
      <c r="K70" s="222"/>
    </row>
    <row r="71" spans="1:11" ht="12" customHeight="1" x14ac:dyDescent="0.2">
      <c r="A71" s="220"/>
      <c r="B71" s="220"/>
      <c r="C71" s="221"/>
      <c r="D71" s="221"/>
      <c r="E71" s="221"/>
      <c r="F71" s="221"/>
      <c r="G71" s="221"/>
      <c r="H71" s="221"/>
      <c r="I71" s="221"/>
      <c r="J71" s="221"/>
      <c r="K71" s="222"/>
    </row>
    <row r="72" spans="1:11" ht="12" customHeight="1" x14ac:dyDescent="0.2">
      <c r="A72" s="220"/>
      <c r="B72" s="220"/>
      <c r="C72" s="221"/>
      <c r="D72" s="221"/>
      <c r="E72" s="221"/>
      <c r="F72" s="221"/>
      <c r="G72" s="221"/>
      <c r="H72" s="221"/>
      <c r="I72" s="221"/>
      <c r="J72" s="221"/>
      <c r="K72" s="222"/>
    </row>
  </sheetData>
  <mergeCells count="19">
    <mergeCell ref="A64:K64"/>
    <mergeCell ref="A65:K65"/>
    <mergeCell ref="H3:H6"/>
    <mergeCell ref="I3:I6"/>
    <mergeCell ref="J4:J6"/>
    <mergeCell ref="K5:K6"/>
    <mergeCell ref="C7:J7"/>
    <mergeCell ref="A59:K63"/>
    <mergeCell ref="A2:A6"/>
    <mergeCell ref="B2:B6"/>
    <mergeCell ref="G2:I2"/>
    <mergeCell ref="J2:K3"/>
    <mergeCell ref="C3:C6"/>
    <mergeCell ref="D3:D6"/>
    <mergeCell ref="E3:E6"/>
    <mergeCell ref="F3:F6"/>
    <mergeCell ref="G3:G6"/>
    <mergeCell ref="A1:I1"/>
    <mergeCell ref="J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1936-67AA-419A-BD61-CB0034A33247}">
  <dimension ref="A1:S61"/>
  <sheetViews>
    <sheetView zoomScaleNormal="100" workbookViewId="0">
      <pane xSplit="1" ySplit="4" topLeftCell="B5" activePane="bottomRight" state="frozen"/>
      <selection pane="topRight" activeCell="B1" sqref="B1"/>
      <selection pane="bottomLeft" activeCell="A5" sqref="A5"/>
      <selection pane="bottomRight" sqref="A1:Q1"/>
    </sheetView>
  </sheetViews>
  <sheetFormatPr defaultColWidth="12.7109375" defaultRowHeight="12" customHeight="1" x14ac:dyDescent="0.25"/>
  <sheetData>
    <row r="1" spans="1:19" ht="12" customHeight="1" thickBot="1" x14ac:dyDescent="0.3">
      <c r="A1" s="297" t="s">
        <v>127</v>
      </c>
      <c r="B1" s="297"/>
      <c r="C1" s="297"/>
      <c r="D1" s="297"/>
      <c r="E1" s="297"/>
      <c r="F1" s="297"/>
      <c r="G1" s="297"/>
      <c r="H1" s="297"/>
      <c r="I1" s="297"/>
      <c r="J1" s="297"/>
      <c r="K1" s="297"/>
      <c r="L1" s="297"/>
      <c r="M1" s="297"/>
      <c r="N1" s="297"/>
      <c r="O1" s="297"/>
      <c r="P1" s="297"/>
      <c r="Q1" s="297"/>
      <c r="R1" s="298" t="s">
        <v>35</v>
      </c>
      <c r="S1" s="298"/>
    </row>
    <row r="2" spans="1:19" ht="12" customHeight="1" thickTop="1" x14ac:dyDescent="0.25">
      <c r="A2" s="299" t="s">
        <v>0</v>
      </c>
      <c r="B2" s="291" t="s">
        <v>1</v>
      </c>
      <c r="C2" s="291" t="s">
        <v>48</v>
      </c>
      <c r="D2" s="291" t="s">
        <v>49</v>
      </c>
      <c r="E2" s="302" t="s">
        <v>50</v>
      </c>
      <c r="F2" s="291" t="s">
        <v>3</v>
      </c>
      <c r="G2" s="291" t="s">
        <v>51</v>
      </c>
      <c r="H2" s="302" t="s">
        <v>52</v>
      </c>
      <c r="I2" s="291" t="s">
        <v>53</v>
      </c>
      <c r="J2" s="291" t="s">
        <v>6</v>
      </c>
      <c r="K2" s="302" t="s">
        <v>129</v>
      </c>
      <c r="L2" s="291" t="s">
        <v>5</v>
      </c>
      <c r="M2" s="291" t="s">
        <v>7</v>
      </c>
      <c r="N2" s="291" t="s">
        <v>2</v>
      </c>
      <c r="O2" s="291" t="s">
        <v>8</v>
      </c>
      <c r="P2" s="291" t="s">
        <v>4</v>
      </c>
      <c r="Q2" s="291" t="s">
        <v>124</v>
      </c>
      <c r="R2" s="291" t="s">
        <v>125</v>
      </c>
      <c r="S2" s="294" t="s">
        <v>9</v>
      </c>
    </row>
    <row r="3" spans="1:19" ht="12" customHeight="1" x14ac:dyDescent="0.25">
      <c r="A3" s="300"/>
      <c r="B3" s="292"/>
      <c r="C3" s="292"/>
      <c r="D3" s="292"/>
      <c r="E3" s="303"/>
      <c r="F3" s="292"/>
      <c r="G3" s="292"/>
      <c r="H3" s="303"/>
      <c r="I3" s="292"/>
      <c r="J3" s="292"/>
      <c r="K3" s="292"/>
      <c r="L3" s="292"/>
      <c r="M3" s="292"/>
      <c r="N3" s="292"/>
      <c r="O3" s="292"/>
      <c r="P3" s="292"/>
      <c r="Q3" s="292"/>
      <c r="R3" s="292"/>
      <c r="S3" s="295"/>
    </row>
    <row r="4" spans="1:19" ht="12" customHeight="1" x14ac:dyDescent="0.25">
      <c r="A4" s="301"/>
      <c r="B4" s="293"/>
      <c r="C4" s="293"/>
      <c r="D4" s="293"/>
      <c r="E4" s="304"/>
      <c r="F4" s="293"/>
      <c r="G4" s="293"/>
      <c r="H4" s="304"/>
      <c r="I4" s="293"/>
      <c r="J4" s="293"/>
      <c r="K4" s="293"/>
      <c r="L4" s="293"/>
      <c r="M4" s="293"/>
      <c r="N4" s="293"/>
      <c r="O4" s="293"/>
      <c r="P4" s="293"/>
      <c r="Q4" s="293"/>
      <c r="R4" s="293"/>
      <c r="S4" s="296"/>
    </row>
    <row r="5" spans="1:19" ht="12" customHeight="1" x14ac:dyDescent="0.25">
      <c r="A5" s="1"/>
      <c r="B5" s="288" t="s">
        <v>54</v>
      </c>
      <c r="C5" s="289"/>
      <c r="D5" s="289"/>
      <c r="E5" s="290"/>
      <c r="F5" s="290"/>
      <c r="G5" s="289"/>
      <c r="H5" s="290"/>
      <c r="I5" s="289"/>
      <c r="J5" s="290"/>
      <c r="K5" s="290"/>
      <c r="L5" s="289"/>
      <c r="M5" s="290"/>
      <c r="N5" s="290"/>
      <c r="O5" s="290"/>
      <c r="P5" s="289"/>
      <c r="Q5" s="290"/>
      <c r="R5" s="290"/>
      <c r="S5" s="290"/>
    </row>
    <row r="6" spans="1:19" ht="12" customHeight="1" x14ac:dyDescent="0.25">
      <c r="A6" s="3">
        <v>1970</v>
      </c>
      <c r="B6" s="265">
        <f>AsparagusProc!J8</f>
        <v>0.88952924243735387</v>
      </c>
      <c r="C6" s="261">
        <f>Beets!J8</f>
        <v>1.7727210658759733</v>
      </c>
      <c r="D6" s="262">
        <f>Broccoli!J8</f>
        <v>0.96501214326122164</v>
      </c>
      <c r="E6" s="261">
        <f>Cabbage!J8</f>
        <v>2.3029331291574824</v>
      </c>
      <c r="F6" s="262">
        <f>CarrotsProc!J8</f>
        <v>3.5399915233216408</v>
      </c>
      <c r="G6" s="262">
        <f>Cauliflower!J8</f>
        <v>0.49715106412032073</v>
      </c>
      <c r="H6" s="261">
        <f>Cucumbers!J8</f>
        <v>5.6629949437215927</v>
      </c>
      <c r="I6" s="261">
        <f>GreenLimaBeansProc!J8</f>
        <v>0.9388886721417008</v>
      </c>
      <c r="J6" s="265">
        <f>Mushrooms!J8</f>
        <v>0.99334801740504008</v>
      </c>
      <c r="K6" s="261">
        <f>DryOnionsProc!K8</f>
        <v>1.1801727366716737</v>
      </c>
      <c r="L6" s="262">
        <f>GreenPeasProc!J8</f>
        <v>5.1050903300398938</v>
      </c>
      <c r="M6" s="262" t="str">
        <f>ChilePeppers!J8</f>
        <v>NA</v>
      </c>
      <c r="N6" s="262">
        <f>SnapBeansProc!J8</f>
        <v>6.0582127641672319</v>
      </c>
      <c r="O6" s="262">
        <f>SpinachProc!J8</f>
        <v>1.5281687571932976</v>
      </c>
      <c r="P6" s="261">
        <f>SweetCornProc!J8</f>
        <v>20.014433871815278</v>
      </c>
      <c r="Q6" s="261">
        <f>Tomatoes!J8</f>
        <v>62.112655745616458</v>
      </c>
      <c r="R6" s="265">
        <f>'Other&amp;MiscProc'!J8</f>
        <v>1.5274174355773167</v>
      </c>
      <c r="S6" s="261">
        <f>SUM(B6:R6)</f>
        <v>115.08872144252348</v>
      </c>
    </row>
    <row r="7" spans="1:19" ht="12" customHeight="1" x14ac:dyDescent="0.25">
      <c r="A7" s="4">
        <v>1971</v>
      </c>
      <c r="B7" s="153">
        <f>AsparagusProc!J9</f>
        <v>0.89900191514740213</v>
      </c>
      <c r="C7" s="167">
        <f>Beets!J9</f>
        <v>2.0379368297369274</v>
      </c>
      <c r="D7" s="167">
        <f>Broccoli!J9</f>
        <v>0.90048574359171918</v>
      </c>
      <c r="E7" s="153">
        <f>Cabbage!J9</f>
        <v>2.4677968612305623</v>
      </c>
      <c r="F7" s="167">
        <f>CarrotsProc!J9</f>
        <v>3.367384625576936</v>
      </c>
      <c r="G7" s="167">
        <f>Cauliflower!J9</f>
        <v>0.6189016714741814</v>
      </c>
      <c r="H7" s="153">
        <f>Cucumbers!J9</f>
        <v>5.5328303186443302</v>
      </c>
      <c r="I7" s="167">
        <f>GreenLimaBeansProc!J9</f>
        <v>0.87933699635463558</v>
      </c>
      <c r="J7" s="167">
        <f>Mushrooms!J9</f>
        <v>1.1470460027316849</v>
      </c>
      <c r="K7" s="153">
        <f>DryOnionsProc!K9</f>
        <v>1.4915415508930416</v>
      </c>
      <c r="L7" s="153">
        <f>GreenPeasProc!J9</f>
        <v>5.2217879085018213</v>
      </c>
      <c r="M7" s="167" t="str">
        <f>ChilePeppers!J9</f>
        <v>NA</v>
      </c>
      <c r="N7" s="167">
        <f>SnapBeansProc!J9</f>
        <v>5.9518108608584939</v>
      </c>
      <c r="O7" s="167">
        <f>SpinachProc!J9</f>
        <v>1.5042983034850068</v>
      </c>
      <c r="P7" s="153">
        <f>SweetCornProc!J9</f>
        <v>20.256172576302482</v>
      </c>
      <c r="Q7" s="167">
        <f>Tomatoes!J9</f>
        <v>68.317210984502822</v>
      </c>
      <c r="R7" s="167">
        <f>'Other&amp;MiscProc'!J9</f>
        <v>1.7764529690216262</v>
      </c>
      <c r="S7" s="153">
        <f t="shared" ref="S7:S56" si="0">SUM(B7:R7)</f>
        <v>122.36999611805366</v>
      </c>
    </row>
    <row r="8" spans="1:19" ht="12" customHeight="1" x14ac:dyDescent="0.25">
      <c r="A8" s="4">
        <v>1972</v>
      </c>
      <c r="B8" s="153">
        <f>AsparagusProc!J10</f>
        <v>0.86242990901278749</v>
      </c>
      <c r="C8" s="167">
        <f>Beets!J10</f>
        <v>1.9971795555894345</v>
      </c>
      <c r="D8" s="167">
        <f>Broccoli!J10</f>
        <v>0.92749151960971155</v>
      </c>
      <c r="E8" s="153">
        <f>Cabbage!J10</f>
        <v>2.1865836843007966</v>
      </c>
      <c r="F8" s="167">
        <f>CarrotsProc!J10</f>
        <v>3.881704112142438</v>
      </c>
      <c r="G8" s="167">
        <f>Cauliflower!J10</f>
        <v>0.53735802492663054</v>
      </c>
      <c r="H8" s="153">
        <f>Cucumbers!J10</f>
        <v>5.4097118496779348</v>
      </c>
      <c r="I8" s="167">
        <f>GreenLimaBeansProc!J10</f>
        <v>0.86456626138659132</v>
      </c>
      <c r="J8" s="167">
        <f>Mushrooms!J10</f>
        <v>1.2589880191655058</v>
      </c>
      <c r="K8" s="153">
        <f>DryOnionsProc!K10</f>
        <v>0.87580801920951346</v>
      </c>
      <c r="L8" s="153">
        <f>GreenPeasProc!J10</f>
        <v>5.1291049431991382</v>
      </c>
      <c r="M8" s="167" t="str">
        <f>ChilePeppers!J10</f>
        <v>NA</v>
      </c>
      <c r="N8" s="167">
        <f>SnapBeansProc!J10</f>
        <v>5.9667746798076484</v>
      </c>
      <c r="O8" s="167">
        <f>SpinachProc!J10</f>
        <v>1.5171353908602356</v>
      </c>
      <c r="P8" s="153">
        <f>SweetCornProc!J10</f>
        <v>20.303868504026912</v>
      </c>
      <c r="Q8" s="167">
        <f>Tomatoes!J10</f>
        <v>64.869646297389195</v>
      </c>
      <c r="R8" s="167">
        <f>'Other&amp;MiscProc'!J10</f>
        <v>1.6703510309867744</v>
      </c>
      <c r="S8" s="153">
        <f t="shared" si="0"/>
        <v>118.25870180129127</v>
      </c>
    </row>
    <row r="9" spans="1:19" ht="12" customHeight="1" x14ac:dyDescent="0.25">
      <c r="A9" s="4">
        <v>1973</v>
      </c>
      <c r="B9" s="153">
        <f>AsparagusProc!J11</f>
        <v>0.89238353973492357</v>
      </c>
      <c r="C9" s="167">
        <f>Beets!J11</f>
        <v>1.8828836906407938</v>
      </c>
      <c r="D9" s="167">
        <f>Broccoli!J11</f>
        <v>1.0114718110132181</v>
      </c>
      <c r="E9" s="153">
        <f>Cabbage!J11</f>
        <v>2.1296312237800183</v>
      </c>
      <c r="F9" s="167">
        <f>CarrotsProc!J11</f>
        <v>4.0371600752394006</v>
      </c>
      <c r="G9" s="167">
        <f>Cauliflower!J11</f>
        <v>0.59485368719591891</v>
      </c>
      <c r="H9" s="153">
        <f>Cucumbers!J11</f>
        <v>5.6575179345851287</v>
      </c>
      <c r="I9" s="167">
        <f>GreenLimaBeansProc!J11</f>
        <v>0.91957396807120051</v>
      </c>
      <c r="J9" s="167">
        <f>Mushrooms!J11</f>
        <v>1.2286039291892787</v>
      </c>
      <c r="K9" s="153">
        <f>DryOnionsProc!K11</f>
        <v>1.1545729534847509</v>
      </c>
      <c r="L9" s="153">
        <f>GreenPeasProc!J11</f>
        <v>5.3402606753354842</v>
      </c>
      <c r="M9" s="167" t="str">
        <f>ChilePeppers!J11</f>
        <v>NA</v>
      </c>
      <c r="N9" s="167">
        <f>SnapBeansProc!J11</f>
        <v>6.5854343243385696</v>
      </c>
      <c r="O9" s="167">
        <f>SpinachProc!J11</f>
        <v>1.434448654847128</v>
      </c>
      <c r="P9" s="153">
        <f>SweetCornProc!J11</f>
        <v>20.399974042215511</v>
      </c>
      <c r="Q9" s="167">
        <f>Tomatoes!J11</f>
        <v>58.424860629961486</v>
      </c>
      <c r="R9" s="167">
        <f>'Other&amp;MiscProc'!J11</f>
        <v>1.9225233472858632</v>
      </c>
      <c r="S9" s="153">
        <f t="shared" si="0"/>
        <v>113.61615448691869</v>
      </c>
    </row>
    <row r="10" spans="1:19" ht="12" customHeight="1" x14ac:dyDescent="0.25">
      <c r="A10" s="4">
        <v>1974</v>
      </c>
      <c r="B10" s="153">
        <f>AsparagusProc!J12</f>
        <v>0.71102262587145892</v>
      </c>
      <c r="C10" s="167">
        <f>Beets!J12</f>
        <v>1.7586764802154742</v>
      </c>
      <c r="D10" s="167">
        <f>Broccoli!J12</f>
        <v>0.99846965686870481</v>
      </c>
      <c r="E10" s="153">
        <f>Cabbage!J12</f>
        <v>2.2659631804876224</v>
      </c>
      <c r="F10" s="167">
        <f>CarrotsProc!J12</f>
        <v>3.7887379610481537</v>
      </c>
      <c r="G10" s="167">
        <f>Cauliflower!J12</f>
        <v>0.65710232214501474</v>
      </c>
      <c r="H10" s="153">
        <f>Cucumbers!J12</f>
        <v>5.7402780626034575</v>
      </c>
      <c r="I10" s="167">
        <f>GreenLimaBeansProc!J12</f>
        <v>0.79875522552769662</v>
      </c>
      <c r="J10" s="167">
        <f>Mushrooms!J12</f>
        <v>1.2282700580467005</v>
      </c>
      <c r="K10" s="153">
        <f>DryOnionsProc!K12</f>
        <v>1.5433521467917364</v>
      </c>
      <c r="L10" s="153">
        <f>GreenPeasProc!J12</f>
        <v>4.7995437231062974</v>
      </c>
      <c r="M10" s="167" t="str">
        <f>ChilePeppers!J12</f>
        <v>NA</v>
      </c>
      <c r="N10" s="167">
        <f>SnapBeansProc!J12</f>
        <v>6.3418973924247952</v>
      </c>
      <c r="O10" s="167">
        <f>SpinachProc!J12</f>
        <v>1.4409009885248816</v>
      </c>
      <c r="P10" s="153">
        <f>SweetCornProc!J12</f>
        <v>19.313092118371905</v>
      </c>
      <c r="Q10" s="167">
        <f>Tomatoes!J12</f>
        <v>61.328406861864636</v>
      </c>
      <c r="R10" s="167">
        <f>'Other&amp;MiscProc'!J12</f>
        <v>1.3934740523908831</v>
      </c>
      <c r="S10" s="153">
        <f t="shared" si="0"/>
        <v>114.10794285628943</v>
      </c>
    </row>
    <row r="11" spans="1:19" ht="12" customHeight="1" x14ac:dyDescent="0.25">
      <c r="A11" s="4">
        <v>1975</v>
      </c>
      <c r="B11" s="153">
        <f>AsparagusProc!J13</f>
        <v>0.79087137169173038</v>
      </c>
      <c r="C11" s="167">
        <f>Beets!J13</f>
        <v>1.7358651312895588</v>
      </c>
      <c r="D11" s="167">
        <f>Broccoli!J13</f>
        <v>1.0139129752330152</v>
      </c>
      <c r="E11" s="153">
        <f>Cabbage!J13</f>
        <v>2.0533243460988175</v>
      </c>
      <c r="F11" s="167">
        <f>CarrotsProc!J13</f>
        <v>3.5045102004871946</v>
      </c>
      <c r="G11" s="167">
        <f>Cauliflower!J13</f>
        <v>0.58779736355933376</v>
      </c>
      <c r="H11" s="153">
        <f>Cucumbers!J13</f>
        <v>6.118710231371514</v>
      </c>
      <c r="I11" s="167">
        <f>GreenLimaBeansProc!J13</f>
        <v>0.81410176272033974</v>
      </c>
      <c r="J11" s="167">
        <f>Mushrooms!J13</f>
        <v>1.2457253723287938</v>
      </c>
      <c r="K11" s="153">
        <f>DryOnionsProc!K13</f>
        <v>1.9645147773101264</v>
      </c>
      <c r="L11" s="153">
        <f>GreenPeasProc!J13</f>
        <v>4.7010363529222756</v>
      </c>
      <c r="M11" s="167" t="str">
        <f>ChilePeppers!J13</f>
        <v>NA</v>
      </c>
      <c r="N11" s="167">
        <f>SnapBeansProc!J13</f>
        <v>5.5874266242832347</v>
      </c>
      <c r="O11" s="167">
        <f>SpinachProc!J13</f>
        <v>1.4407185620424772</v>
      </c>
      <c r="P11" s="153">
        <f>SweetCornProc!J13</f>
        <v>18.268081548622046</v>
      </c>
      <c r="Q11" s="167">
        <f>Tomatoes!J13</f>
        <v>61.936756820885407</v>
      </c>
      <c r="R11" s="167">
        <f>'Other&amp;MiscProc'!J13</f>
        <v>1.5853833581049486</v>
      </c>
      <c r="S11" s="153">
        <f t="shared" si="0"/>
        <v>113.34873679895081</v>
      </c>
    </row>
    <row r="12" spans="1:19" ht="12" customHeight="1" x14ac:dyDescent="0.25">
      <c r="A12" s="3">
        <v>1976</v>
      </c>
      <c r="B12" s="265">
        <f>AsparagusProc!J14</f>
        <v>0.79289281157245461</v>
      </c>
      <c r="C12" s="261">
        <f>Beets!J14</f>
        <v>1.8487857454078473</v>
      </c>
      <c r="D12" s="262">
        <f>Broccoli!J14</f>
        <v>1.1204621138807991</v>
      </c>
      <c r="E12" s="261">
        <f>Cabbage!J14</f>
        <v>2.2188347421285575</v>
      </c>
      <c r="F12" s="262">
        <f>CarrotsProc!J14</f>
        <v>3.5385063662288991</v>
      </c>
      <c r="G12" s="262">
        <f>Cauliflower!J14</f>
        <v>0.61185213383172432</v>
      </c>
      <c r="H12" s="261">
        <f>Cucumbers!J14</f>
        <v>6.1276466493911519</v>
      </c>
      <c r="I12" s="261">
        <f>GreenLimaBeansProc!J14</f>
        <v>0.67912949755773133</v>
      </c>
      <c r="J12" s="265">
        <f>Mushrooms!J14</f>
        <v>1.4596420921716298</v>
      </c>
      <c r="K12" s="261">
        <f>DryOnionsProc!K14</f>
        <v>0.75902524823996131</v>
      </c>
      <c r="L12" s="262">
        <f>GreenPeasProc!J14</f>
        <v>4.7398193784072502</v>
      </c>
      <c r="M12" s="262" t="str">
        <f>ChilePeppers!J14</f>
        <v>NA</v>
      </c>
      <c r="N12" s="262">
        <f>SnapBeansProc!J14</f>
        <v>6.3791615551220247</v>
      </c>
      <c r="O12" s="262">
        <f>SpinachProc!J14</f>
        <v>1.5748403696654207</v>
      </c>
      <c r="P12" s="261">
        <f>SweetCornProc!J14</f>
        <v>18.790090941214046</v>
      </c>
      <c r="Q12" s="261">
        <f>Tomatoes!J14</f>
        <v>65.65131710474553</v>
      </c>
      <c r="R12" s="265">
        <f>'Other&amp;MiscProc'!J14</f>
        <v>1.7469672300318755</v>
      </c>
      <c r="S12" s="261">
        <f t="shared" si="0"/>
        <v>118.0389739795969</v>
      </c>
    </row>
    <row r="13" spans="1:19" ht="12" customHeight="1" x14ac:dyDescent="0.25">
      <c r="A13" s="3">
        <v>1977</v>
      </c>
      <c r="B13" s="265">
        <f>AsparagusProc!J15</f>
        <v>0.65735687214113492</v>
      </c>
      <c r="C13" s="261">
        <f>Beets!J15</f>
        <v>1.9901107433288387</v>
      </c>
      <c r="D13" s="262">
        <f>Broccoli!J15</f>
        <v>1.0938595661985391</v>
      </c>
      <c r="E13" s="261">
        <f>Cabbage!J15</f>
        <v>2.1878709765300428</v>
      </c>
      <c r="F13" s="262">
        <f>CarrotsProc!J15</f>
        <v>3.656154482355114</v>
      </c>
      <c r="G13" s="262">
        <f>Cauliflower!J15</f>
        <v>0.66566230322513287</v>
      </c>
      <c r="H13" s="261">
        <f>Cucumbers!J15</f>
        <v>5.775513929867099</v>
      </c>
      <c r="I13" s="261">
        <f>GreenLimaBeansProc!J15</f>
        <v>0.59285594286207255</v>
      </c>
      <c r="J13" s="265">
        <f>Mushrooms!J15</f>
        <v>1.6351161105762868</v>
      </c>
      <c r="K13" s="261">
        <f>DryOnionsProc!K15</f>
        <v>1.3364336924886151</v>
      </c>
      <c r="L13" s="262">
        <f>GreenPeasProc!J15</f>
        <v>4.800858967700453</v>
      </c>
      <c r="M13" s="262" t="str">
        <f>ChilePeppers!J15</f>
        <v>NA</v>
      </c>
      <c r="N13" s="262">
        <f>SnapBeansProc!J15</f>
        <v>6.1778289605809107</v>
      </c>
      <c r="O13" s="262">
        <f>SpinachProc!J15</f>
        <v>1.4127228147603281</v>
      </c>
      <c r="P13" s="261">
        <f>SweetCornProc!J15</f>
        <v>21.364205847967845</v>
      </c>
      <c r="Q13" s="261">
        <f>Tomatoes!J15</f>
        <v>62.769765180711282</v>
      </c>
      <c r="R13" s="265">
        <f>'Other&amp;MiscProc'!J15</f>
        <v>1.5219829367187463</v>
      </c>
      <c r="S13" s="261">
        <f t="shared" si="0"/>
        <v>117.63829932801245</v>
      </c>
    </row>
    <row r="14" spans="1:19" ht="12" customHeight="1" x14ac:dyDescent="0.25">
      <c r="A14" s="3">
        <v>1978</v>
      </c>
      <c r="B14" s="265">
        <f>AsparagusProc!J16</f>
        <v>0.55780455019195785</v>
      </c>
      <c r="C14" s="261">
        <f>Beets!J16</f>
        <v>1.9008468674888246</v>
      </c>
      <c r="D14" s="262">
        <f>Broccoli!J16</f>
        <v>1.4173479737375831</v>
      </c>
      <c r="E14" s="261">
        <f>Cabbage!J16</f>
        <v>2.089838518038682</v>
      </c>
      <c r="F14" s="262">
        <f>CarrotsProc!J16</f>
        <v>3.3648327755770557</v>
      </c>
      <c r="G14" s="262">
        <f>Cauliflower!J16</f>
        <v>0.76384729429206832</v>
      </c>
      <c r="H14" s="261">
        <f>Cucumbers!J16</f>
        <v>6.0488859357099534</v>
      </c>
      <c r="I14" s="261">
        <f>GreenLimaBeansProc!J16</f>
        <v>0.70268436776961607</v>
      </c>
      <c r="J14" s="265">
        <f>Mushrooms!J16</f>
        <v>1.6790044618628575</v>
      </c>
      <c r="K14" s="261">
        <f>DryOnionsProc!K16</f>
        <v>1.3055123362311025</v>
      </c>
      <c r="L14" s="262">
        <f>GreenPeasProc!J16</f>
        <v>4.6544895019769221</v>
      </c>
      <c r="M14" s="262" t="str">
        <f>ChilePeppers!J16</f>
        <v>NA</v>
      </c>
      <c r="N14" s="262">
        <f>SnapBeansProc!J16</f>
        <v>6.1913107859330934</v>
      </c>
      <c r="O14" s="262">
        <f>SpinachProc!J16</f>
        <v>1.3936907134697343</v>
      </c>
      <c r="P14" s="261">
        <f>SweetCornProc!J16</f>
        <v>19.68993070544845</v>
      </c>
      <c r="Q14" s="261">
        <f>Tomatoes!J16</f>
        <v>58.842820400423555</v>
      </c>
      <c r="R14" s="265">
        <f>'Other&amp;MiscProc'!J16</f>
        <v>1.5144776152930346</v>
      </c>
      <c r="S14" s="261">
        <f t="shared" si="0"/>
        <v>112.11732480344449</v>
      </c>
    </row>
    <row r="15" spans="1:19" ht="12" customHeight="1" x14ac:dyDescent="0.25">
      <c r="A15" s="3">
        <v>1979</v>
      </c>
      <c r="B15" s="265">
        <f>AsparagusProc!J17</f>
        <v>0.4889590910851857</v>
      </c>
      <c r="C15" s="261">
        <f>Beets!J17</f>
        <v>1.7268667659016685</v>
      </c>
      <c r="D15" s="262">
        <f>Broccoli!J17</f>
        <v>1.3926941865114753</v>
      </c>
      <c r="E15" s="261">
        <f>Cabbage!J17</f>
        <v>2.0581282531991736</v>
      </c>
      <c r="F15" s="262">
        <f>CarrotsProc!J17</f>
        <v>3.6935631298168299</v>
      </c>
      <c r="G15" s="262">
        <f>Cauliflower!J17</f>
        <v>0.67489862478060925</v>
      </c>
      <c r="H15" s="261">
        <f>Cucumbers!J17</f>
        <v>5.8482922343427157</v>
      </c>
      <c r="I15" s="261">
        <f>GreenLimaBeansProc!J17</f>
        <v>0.73914820821576921</v>
      </c>
      <c r="J15" s="265">
        <f>Mushrooms!J17</f>
        <v>1.7533462399213813</v>
      </c>
      <c r="K15" s="261">
        <f>DryOnionsProc!K17</f>
        <v>1.9272311477638797</v>
      </c>
      <c r="L15" s="262">
        <f>GreenPeasProc!J17</f>
        <v>4.4837050599602684</v>
      </c>
      <c r="M15" s="262" t="str">
        <f>ChilePeppers!J17</f>
        <v>NA</v>
      </c>
      <c r="N15" s="262">
        <f>SnapBeansProc!J17</f>
        <v>6.1390871025071281</v>
      </c>
      <c r="O15" s="262">
        <f>SpinachProc!J17</f>
        <v>1.2147402549628679</v>
      </c>
      <c r="P15" s="261">
        <f>SweetCornProc!J17</f>
        <v>19.504137968654973</v>
      </c>
      <c r="Q15" s="261">
        <f>Tomatoes!J17</f>
        <v>64.299316379034863</v>
      </c>
      <c r="R15" s="265">
        <f>'Other&amp;MiscProc'!J17</f>
        <v>1.4147652795983203</v>
      </c>
      <c r="S15" s="261">
        <f t="shared" si="0"/>
        <v>117.3588799262571</v>
      </c>
    </row>
    <row r="16" spans="1:19" ht="12" customHeight="1" x14ac:dyDescent="0.25">
      <c r="A16" s="3">
        <v>1980</v>
      </c>
      <c r="B16" s="265">
        <f>AsparagusProc!J18</f>
        <v>0.49150970559632229</v>
      </c>
      <c r="C16" s="261">
        <f>Beets!J18</f>
        <v>1.8194672545076098</v>
      </c>
      <c r="D16" s="262">
        <f>Broccoli!J18</f>
        <v>1.4553716818628526</v>
      </c>
      <c r="E16" s="261">
        <f>Cabbage!J18</f>
        <v>1.9857170875305408</v>
      </c>
      <c r="F16" s="262">
        <f>CarrotsProc!J18</f>
        <v>3.4736448028946327</v>
      </c>
      <c r="G16" s="262">
        <f>Cauliflower!J18</f>
        <v>0.78199757603435693</v>
      </c>
      <c r="H16" s="261">
        <f>Cucumbers!J18</f>
        <v>5.3970995828319994</v>
      </c>
      <c r="I16" s="261">
        <f>GreenLimaBeansProc!J18</f>
        <v>0.65020243626112073</v>
      </c>
      <c r="J16" s="265">
        <f>Mushrooms!J18</f>
        <v>1.5443906310857538</v>
      </c>
      <c r="K16" s="261">
        <f>DryOnionsProc!K18</f>
        <v>0.77084776960030932</v>
      </c>
      <c r="L16" s="262">
        <f>GreenPeasProc!J18</f>
        <v>4.4666446264197033</v>
      </c>
      <c r="M16" s="262">
        <f>ChilePeppers!J18</f>
        <v>3.0490413918480983</v>
      </c>
      <c r="N16" s="262">
        <f>SnapBeansProc!J18</f>
        <v>5.9171546846285787</v>
      </c>
      <c r="O16" s="262">
        <f>SpinachProc!J18</f>
        <v>1.3625041070361055</v>
      </c>
      <c r="P16" s="261">
        <f>SweetCornProc!J18</f>
        <v>19.433210077644922</v>
      </c>
      <c r="Q16" s="261">
        <f>Tomatoes!J18</f>
        <v>63.612829558882098</v>
      </c>
      <c r="R16" s="265">
        <f>'Other&amp;MiscProc'!J18</f>
        <v>1.2690689688485286</v>
      </c>
      <c r="S16" s="261">
        <f t="shared" si="0"/>
        <v>117.48070194351354</v>
      </c>
    </row>
    <row r="17" spans="1:19" ht="12" customHeight="1" x14ac:dyDescent="0.25">
      <c r="A17" s="4">
        <v>1981</v>
      </c>
      <c r="B17" s="153">
        <f>AsparagusProc!J19</f>
        <v>0.4852769137024166</v>
      </c>
      <c r="C17" s="167">
        <f>Beets!J19</f>
        <v>1.6145865040919087</v>
      </c>
      <c r="D17" s="167">
        <f>Broccoli!J19</f>
        <v>1.5640541065083533</v>
      </c>
      <c r="E17" s="153">
        <f>Cabbage!J19</f>
        <v>2.0269779142538464</v>
      </c>
      <c r="F17" s="167">
        <f>CarrotsProc!J19</f>
        <v>3.4452966013674837</v>
      </c>
      <c r="G17" s="167">
        <f>Cauliflower!J19</f>
        <v>0.90973196037675141</v>
      </c>
      <c r="H17" s="153">
        <f>Cucumbers!J19</f>
        <v>5.3435579503056978</v>
      </c>
      <c r="I17" s="167">
        <f>GreenLimaBeansProc!J19</f>
        <v>0.69022377220980491</v>
      </c>
      <c r="J17" s="167">
        <f>Mushrooms!J19</f>
        <v>1.5485024674910566</v>
      </c>
      <c r="K17" s="153">
        <f>DryOnionsProc!K19</f>
        <v>0.82135172486367558</v>
      </c>
      <c r="L17" s="153">
        <f>GreenPeasProc!J19</f>
        <v>4.4342399648788824</v>
      </c>
      <c r="M17" s="167">
        <f>ChilePeppers!J19</f>
        <v>3.2675569432002991</v>
      </c>
      <c r="N17" s="167">
        <f>SnapBeansProc!J19</f>
        <v>6.3064488210290595</v>
      </c>
      <c r="O17" s="167">
        <f>SpinachProc!J19</f>
        <v>1.2657488613639345</v>
      </c>
      <c r="P17" s="153">
        <f>SweetCornProc!J19</f>
        <v>18.415947896043306</v>
      </c>
      <c r="Q17" s="167">
        <f>Tomatoes!J19</f>
        <v>59.319083474841221</v>
      </c>
      <c r="R17" s="167">
        <f>'Other&amp;MiscProc'!J19</f>
        <v>1.368898011010323</v>
      </c>
      <c r="S17" s="153">
        <f t="shared" si="0"/>
        <v>112.82748388753802</v>
      </c>
    </row>
    <row r="18" spans="1:19" ht="12" customHeight="1" x14ac:dyDescent="0.25">
      <c r="A18" s="4">
        <v>1982</v>
      </c>
      <c r="B18" s="153">
        <f>AsparagusProc!J20</f>
        <v>0.34335359510780566</v>
      </c>
      <c r="C18" s="167">
        <f>Beets!J20</f>
        <v>1.3642863071774127</v>
      </c>
      <c r="D18" s="167">
        <f>Broccoli!J20</f>
        <v>1.516525500619412</v>
      </c>
      <c r="E18" s="153">
        <f>Cabbage!J20</f>
        <v>1.6969803722175998</v>
      </c>
      <c r="F18" s="167">
        <f>CarrotsProc!J20</f>
        <v>2.9413421494793228</v>
      </c>
      <c r="G18" s="167">
        <f>Cauliflower!J20</f>
        <v>0.89464976656847051</v>
      </c>
      <c r="H18" s="153">
        <f>Cucumbers!J20</f>
        <v>5.1070794867377574</v>
      </c>
      <c r="I18" s="167">
        <f>GreenLimaBeansProc!J20</f>
        <v>0.57051011210301361</v>
      </c>
      <c r="J18" s="167">
        <f>Mushrooms!J20</f>
        <v>1.5257538365699506</v>
      </c>
      <c r="K18" s="153">
        <f>DryOnionsProc!K20</f>
        <v>2.0043574528399399</v>
      </c>
      <c r="L18" s="153">
        <f>GreenPeasProc!J20</f>
        <v>4.1380077076712993</v>
      </c>
      <c r="M18" s="167">
        <f>ChilePeppers!J20</f>
        <v>3.0546195324478447</v>
      </c>
      <c r="N18" s="167">
        <f>SnapBeansProc!J20</f>
        <v>5.7302683853861502</v>
      </c>
      <c r="O18" s="167">
        <f>SpinachProc!J20</f>
        <v>1.1257502947579952</v>
      </c>
      <c r="P18" s="153">
        <f>SweetCornProc!J20</f>
        <v>17.348430034758181</v>
      </c>
      <c r="Q18" s="167">
        <f>Tomatoes!J20</f>
        <v>60.120802313452828</v>
      </c>
      <c r="R18" s="167">
        <f>'Other&amp;MiscProc'!J20</f>
        <v>1.5022309507812632</v>
      </c>
      <c r="S18" s="153">
        <f t="shared" si="0"/>
        <v>110.98494779867625</v>
      </c>
    </row>
    <row r="19" spans="1:19" ht="12" customHeight="1" x14ac:dyDescent="0.25">
      <c r="A19" s="4">
        <v>1983</v>
      </c>
      <c r="B19" s="153">
        <f>AsparagusProc!J21</f>
        <v>0.40598667239495084</v>
      </c>
      <c r="C19" s="167">
        <f>Beets!J21</f>
        <v>1.2963073416394761</v>
      </c>
      <c r="D19" s="167">
        <f>Broccoli!J21</f>
        <v>1.5681621571737079</v>
      </c>
      <c r="E19" s="153">
        <f>Cabbage!J21</f>
        <v>2.0784754314557392</v>
      </c>
      <c r="F19" s="167">
        <f>CarrotsProc!J21</f>
        <v>3.048567137978337</v>
      </c>
      <c r="G19" s="167">
        <f>Cauliflower!J21</f>
        <v>0.84788841135774851</v>
      </c>
      <c r="H19" s="153">
        <f>Cucumbers!J21</f>
        <v>5.1556376093472815</v>
      </c>
      <c r="I19" s="167">
        <f>GreenLimaBeansProc!J21</f>
        <v>0.46527075030226184</v>
      </c>
      <c r="J19" s="167">
        <f>Mushrooms!J21</f>
        <v>1.8213803953334875</v>
      </c>
      <c r="K19" s="153">
        <f>DryOnionsProc!K21</f>
        <v>1.6569301384081567</v>
      </c>
      <c r="L19" s="153">
        <f>GreenPeasProc!J21</f>
        <v>4.2113234317445096</v>
      </c>
      <c r="M19" s="167">
        <f>ChilePeppers!J21</f>
        <v>3.3093761603366523</v>
      </c>
      <c r="N19" s="167">
        <f>SnapBeansProc!J21</f>
        <v>5.5404693773599831</v>
      </c>
      <c r="O19" s="167">
        <f>SpinachProc!J21</f>
        <v>0.80013562155315465</v>
      </c>
      <c r="P19" s="153">
        <f>SweetCornProc!J21</f>
        <v>18.272842428983246</v>
      </c>
      <c r="Q19" s="167">
        <f>Tomatoes!J21</f>
        <v>60.944679840193388</v>
      </c>
      <c r="R19" s="167">
        <f>'Other&amp;MiscProc'!J21</f>
        <v>1.5906481667214385</v>
      </c>
      <c r="S19" s="153">
        <f t="shared" si="0"/>
        <v>113.01408107228352</v>
      </c>
    </row>
    <row r="20" spans="1:19" ht="12" customHeight="1" x14ac:dyDescent="0.25">
      <c r="A20" s="4">
        <v>1984</v>
      </c>
      <c r="B20" s="153">
        <f>AsparagusProc!J22</f>
        <v>0.40593408940142189</v>
      </c>
      <c r="C20" s="167">
        <f>Beets!J22</f>
        <v>1.3021654185209481</v>
      </c>
      <c r="D20" s="167">
        <f>Broccoli!J22</f>
        <v>1.7432498986957365</v>
      </c>
      <c r="E20" s="153">
        <f>Cabbage!J22</f>
        <v>1.6977299084642135</v>
      </c>
      <c r="F20" s="167">
        <f>CarrotsProc!J22</f>
        <v>3.9803451597588841</v>
      </c>
      <c r="G20" s="167">
        <f>Cauliflower!J22</f>
        <v>0.94979272090307498</v>
      </c>
      <c r="H20" s="153">
        <f>Cucumbers!J22</f>
        <v>5.2273658165078611</v>
      </c>
      <c r="I20" s="167">
        <f>GreenLimaBeansProc!J22</f>
        <v>0.68235406135416621</v>
      </c>
      <c r="J20" s="167">
        <f>Mushrooms!J22</f>
        <v>1.7762999076661641</v>
      </c>
      <c r="K20" s="153">
        <f>DryOnionsProc!K22</f>
        <v>1.4833597309898963</v>
      </c>
      <c r="L20" s="153">
        <f>GreenPeasProc!J22</f>
        <v>4.0274449366693847</v>
      </c>
      <c r="M20" s="167">
        <f>ChilePeppers!J22</f>
        <v>3.6141537055528286</v>
      </c>
      <c r="N20" s="167">
        <f>SnapBeansProc!J22</f>
        <v>5.4913164787537454</v>
      </c>
      <c r="O20" s="167">
        <f>SpinachProc!J22</f>
        <v>0.83290313366258084</v>
      </c>
      <c r="P20" s="153">
        <f>SweetCornProc!J22</f>
        <v>18.202392317443664</v>
      </c>
      <c r="Q20" s="167">
        <f>Tomatoes!J22</f>
        <v>68.510575248310019</v>
      </c>
      <c r="R20" s="167">
        <f>'Other&amp;MiscProc'!J22</f>
        <v>1.3894765346015197</v>
      </c>
      <c r="S20" s="153">
        <f t="shared" si="0"/>
        <v>121.3168590672561</v>
      </c>
    </row>
    <row r="21" spans="1:19" ht="12" customHeight="1" x14ac:dyDescent="0.25">
      <c r="A21" s="4">
        <v>1985</v>
      </c>
      <c r="B21" s="153">
        <f>AsparagusProc!J23</f>
        <v>0.39719852668374561</v>
      </c>
      <c r="C21" s="167">
        <f>Beets!J23</f>
        <v>0.95115249227707677</v>
      </c>
      <c r="D21" s="167">
        <f>Broccoli!J23</f>
        <v>1.9610832802620077</v>
      </c>
      <c r="E21" s="153">
        <f>Cabbage!J23</f>
        <v>1.5923487631572633</v>
      </c>
      <c r="F21" s="167">
        <f>CarrotsProc!J23</f>
        <v>3.1699302177364199</v>
      </c>
      <c r="G21" s="167">
        <f>Cauliflower!J23</f>
        <v>0.92812132547197512</v>
      </c>
      <c r="H21" s="153">
        <f>Cucumbers!J23</f>
        <v>5.825882297686042</v>
      </c>
      <c r="I21" s="167">
        <f>GreenLimaBeansProc!J23</f>
        <v>0.57249796748501836</v>
      </c>
      <c r="J21" s="167">
        <f>Mushrooms!J23</f>
        <v>1.8258786804790541</v>
      </c>
      <c r="K21" s="153">
        <f>DryOnionsProc!K23</f>
        <v>1.5730002741690636</v>
      </c>
      <c r="L21" s="153">
        <f>GreenPeasProc!J23</f>
        <v>4.1433268343917327</v>
      </c>
      <c r="M21" s="167">
        <f>ChilePeppers!J23</f>
        <v>3.9106119950013842</v>
      </c>
      <c r="N21" s="167">
        <f>SnapBeansProc!J23</f>
        <v>5.6301142067647909</v>
      </c>
      <c r="O21" s="167">
        <f>SpinachProc!J23</f>
        <v>1.0493440349285883</v>
      </c>
      <c r="P21" s="153">
        <f>SweetCornProc!J23</f>
        <v>19.794283213718767</v>
      </c>
      <c r="Q21" s="167">
        <f>Tomatoes!J23</f>
        <v>63.230049683316608</v>
      </c>
      <c r="R21" s="167">
        <f>'Other&amp;MiscProc'!J23</f>
        <v>1.5218102370987896</v>
      </c>
      <c r="S21" s="153">
        <f t="shared" si="0"/>
        <v>118.07663403062833</v>
      </c>
    </row>
    <row r="22" spans="1:19" ht="12" customHeight="1" x14ac:dyDescent="0.25">
      <c r="A22" s="3">
        <v>1986</v>
      </c>
      <c r="B22" s="265">
        <f>AsparagusProc!J24</f>
        <v>0.387116493707031</v>
      </c>
      <c r="C22" s="261">
        <f>Beets!J24</f>
        <v>1.1568204003035703</v>
      </c>
      <c r="D22" s="262">
        <f>Broccoli!J24</f>
        <v>1.7847888718823524</v>
      </c>
      <c r="E22" s="261">
        <f>Cabbage!J24</f>
        <v>1.5506124564541182</v>
      </c>
      <c r="F22" s="262">
        <f>CarrotsProc!J24</f>
        <v>2.9818334434513054</v>
      </c>
      <c r="G22" s="262">
        <f>Cauliflower!J24</f>
        <v>0.92583421635480434</v>
      </c>
      <c r="H22" s="261">
        <f>Cucumbers!J24</f>
        <v>5.3259262916006991</v>
      </c>
      <c r="I22" s="261">
        <f>GreenLimaBeansProc!J24</f>
        <v>0.59545730344027692</v>
      </c>
      <c r="J22" s="265">
        <f>Mushrooms!J24</f>
        <v>1.8971400115424097</v>
      </c>
      <c r="K22" s="261">
        <f>DryOnionsProc!K24</f>
        <v>1.8906617912246364</v>
      </c>
      <c r="L22" s="262">
        <f>GreenPeasProc!J24</f>
        <v>4.0799127821691457</v>
      </c>
      <c r="M22" s="262">
        <f>ChilePeppers!J24</f>
        <v>4.174917203751491</v>
      </c>
      <c r="N22" s="262">
        <f>SnapBeansProc!J24</f>
        <v>5.3784709833808648</v>
      </c>
      <c r="O22" s="262">
        <f>SpinachProc!J24</f>
        <v>0.89885536916635589</v>
      </c>
      <c r="P22" s="261">
        <f>SweetCornProc!J24</f>
        <v>19.646035413081197</v>
      </c>
      <c r="Q22" s="261">
        <f>Tomatoes!J24</f>
        <v>63.616070270270718</v>
      </c>
      <c r="R22" s="265">
        <f>'Other&amp;MiscProc'!J24</f>
        <v>1.6654823790468356</v>
      </c>
      <c r="S22" s="261">
        <f t="shared" si="0"/>
        <v>117.95593568082782</v>
      </c>
    </row>
    <row r="23" spans="1:19" ht="12" customHeight="1" x14ac:dyDescent="0.25">
      <c r="A23" s="3">
        <v>1987</v>
      </c>
      <c r="B23" s="265">
        <f>AsparagusProc!J25</f>
        <v>0.38092593202747893</v>
      </c>
      <c r="C23" s="261">
        <f>Beets!J25</f>
        <v>0.87559514646034231</v>
      </c>
      <c r="D23" s="262">
        <f>Broccoli!J25</f>
        <v>2.2159437241561091</v>
      </c>
      <c r="E23" s="261">
        <f>Cabbage!J25</f>
        <v>1.6110517498420949</v>
      </c>
      <c r="F23" s="262">
        <f>CarrotsProc!J25</f>
        <v>3.1411021235235008</v>
      </c>
      <c r="G23" s="262">
        <f>Cauliflower!J25</f>
        <v>0.94533038994415264</v>
      </c>
      <c r="H23" s="261">
        <f>Cucumbers!J25</f>
        <v>5.5352458443847725</v>
      </c>
      <c r="I23" s="261">
        <f>GreenLimaBeansProc!J25</f>
        <v>0.53887233152467684</v>
      </c>
      <c r="J23" s="265">
        <f>Mushrooms!J25</f>
        <v>1.6580352696787215</v>
      </c>
      <c r="K23" s="261">
        <f>DryOnionsProc!K25</f>
        <v>1.5191945000082367</v>
      </c>
      <c r="L23" s="262">
        <f>GreenPeasProc!J25</f>
        <v>3.7311688028203815</v>
      </c>
      <c r="M23" s="262">
        <f>ChilePeppers!J25</f>
        <v>4.1653638325563005</v>
      </c>
      <c r="N23" s="262">
        <f>SnapBeansProc!J25</f>
        <v>5.4341081695523989</v>
      </c>
      <c r="O23" s="262">
        <f>SpinachProc!J25</f>
        <v>0.7742927685104487</v>
      </c>
      <c r="P23" s="261">
        <f>SweetCornProc!J25</f>
        <v>18.469663362218089</v>
      </c>
      <c r="Q23" s="261">
        <f>Tomatoes!J25</f>
        <v>65.201556136957493</v>
      </c>
      <c r="R23" s="265">
        <f>'Other&amp;MiscProc'!J25</f>
        <v>1.6630698011564886</v>
      </c>
      <c r="S23" s="261">
        <f t="shared" si="0"/>
        <v>117.86051988532168</v>
      </c>
    </row>
    <row r="24" spans="1:19" ht="12" customHeight="1" x14ac:dyDescent="0.25">
      <c r="A24" s="3">
        <v>1988</v>
      </c>
      <c r="B24" s="265">
        <f>AsparagusProc!J26</f>
        <v>0.45534839870868216</v>
      </c>
      <c r="C24" s="261">
        <f>Beets!J26</f>
        <v>1.0211465576024426</v>
      </c>
      <c r="D24" s="262">
        <f>Broccoli!J26</f>
        <v>2.4155480550646677</v>
      </c>
      <c r="E24" s="261">
        <f>Cabbage!J26</f>
        <v>1.4338508179371563</v>
      </c>
      <c r="F24" s="262">
        <f>CarrotsProc!J26</f>
        <v>3.3587777374184253</v>
      </c>
      <c r="G24" s="262">
        <f>Cauliflower!J26</f>
        <v>0.94391909264920171</v>
      </c>
      <c r="H24" s="261">
        <f>Cucumbers!J26</f>
        <v>5.2786450141008325</v>
      </c>
      <c r="I24" s="261">
        <f>GreenLimaBeansProc!J26</f>
        <v>0.43213750870745921</v>
      </c>
      <c r="J24" s="265">
        <f>Mushrooms!J26</f>
        <v>1.5580089392124798</v>
      </c>
      <c r="K24" s="261">
        <f>DryOnionsProc!K26</f>
        <v>1.6678540895678331</v>
      </c>
      <c r="L24" s="262">
        <f>GreenPeasProc!J26</f>
        <v>3.656537521273687</v>
      </c>
      <c r="M24" s="262">
        <f>ChilePeppers!J26</f>
        <v>4.3147526130413318</v>
      </c>
      <c r="N24" s="262">
        <f>SnapBeansProc!J26</f>
        <v>5.5028919970125001</v>
      </c>
      <c r="O24" s="262">
        <f>SpinachProc!J26</f>
        <v>0.92763024513452264</v>
      </c>
      <c r="P24" s="261">
        <f>SweetCornProc!J26</f>
        <v>19.099932156835539</v>
      </c>
      <c r="Q24" s="261">
        <f>Tomatoes!J26</f>
        <v>61.290924043245276</v>
      </c>
      <c r="R24" s="265">
        <f>'Other&amp;MiscProc'!J26</f>
        <v>1.9622807840960566</v>
      </c>
      <c r="S24" s="261">
        <f t="shared" si="0"/>
        <v>115.32018557160809</v>
      </c>
    </row>
    <row r="25" spans="1:19" ht="12" customHeight="1" x14ac:dyDescent="0.25">
      <c r="A25" s="3">
        <v>1989</v>
      </c>
      <c r="B25" s="265">
        <f>AsparagusProc!J27</f>
        <v>0.38049905369892711</v>
      </c>
      <c r="C25" s="261">
        <f>Beets!J27</f>
        <v>0.96574009834323438</v>
      </c>
      <c r="D25" s="262">
        <f>Broccoli!J27</f>
        <v>2.1686571629565545</v>
      </c>
      <c r="E25" s="261">
        <f>Cabbage!J27</f>
        <v>1.2828516458986343</v>
      </c>
      <c r="F25" s="262">
        <f>CarrotsProc!J27</f>
        <v>3.3843958163191057</v>
      </c>
      <c r="G25" s="262">
        <f>Cauliflower!J27</f>
        <v>0.75102489670173278</v>
      </c>
      <c r="H25" s="261">
        <f>Cucumbers!J27</f>
        <v>5.1903770487826568</v>
      </c>
      <c r="I25" s="261">
        <f>GreenLimaBeansProc!J27</f>
        <v>0.3930110478491291</v>
      </c>
      <c r="J25" s="265">
        <f>Mushrooms!J27</f>
        <v>1.5442723634444246</v>
      </c>
      <c r="K25" s="261">
        <f>DryOnionsProc!K27</f>
        <v>1.6134600141100179</v>
      </c>
      <c r="L25" s="262">
        <f>GreenPeasProc!J27</f>
        <v>3.7100789779495593</v>
      </c>
      <c r="M25" s="262">
        <f>ChilePeppers!J27</f>
        <v>4.5038993400384886</v>
      </c>
      <c r="N25" s="262">
        <f>SnapBeansProc!J27</f>
        <v>5.8805638749498259</v>
      </c>
      <c r="O25" s="262">
        <f>SpinachProc!J27</f>
        <v>0.77140288999619544</v>
      </c>
      <c r="P25" s="261">
        <f>SweetCornProc!J27</f>
        <v>17.906550848622555</v>
      </c>
      <c r="Q25" s="261">
        <f>Tomatoes!J27</f>
        <v>69.397308342295275</v>
      </c>
      <c r="R25" s="265">
        <f>'Other&amp;MiscProc'!J27</f>
        <v>2.0910318506359626</v>
      </c>
      <c r="S25" s="261">
        <f t="shared" si="0"/>
        <v>121.93512527259227</v>
      </c>
    </row>
    <row r="26" spans="1:19" ht="12" customHeight="1" x14ac:dyDescent="0.25">
      <c r="A26" s="3">
        <v>1990</v>
      </c>
      <c r="B26" s="265">
        <f>AsparagusProc!J28</f>
        <v>0.41922693026082219</v>
      </c>
      <c r="C26" s="261">
        <f>Beets!J28</f>
        <v>1.0231899247936047</v>
      </c>
      <c r="D26" s="262">
        <f>Broccoli!J28</f>
        <v>2.2327632609981927</v>
      </c>
      <c r="E26" s="261">
        <f>Cabbage!J28</f>
        <v>1.1939906210840674</v>
      </c>
      <c r="F26" s="262">
        <f>CarrotsProc!J28</f>
        <v>3.4708502543377087</v>
      </c>
      <c r="G26" s="262">
        <f>Cauliflower!J28</f>
        <v>0.75777565445444817</v>
      </c>
      <c r="H26" s="261">
        <f>Cucumbers!J28</f>
        <v>4.9940253705723388</v>
      </c>
      <c r="I26" s="261">
        <f>GreenLimaBeansProc!J28</f>
        <v>0.33951409382485559</v>
      </c>
      <c r="J26" s="265">
        <f>Mushrooms!J28</f>
        <v>1.7204282438854013</v>
      </c>
      <c r="K26" s="261">
        <f>DryOnionsProc!K28</f>
        <v>2.1338834231925543</v>
      </c>
      <c r="L26" s="262">
        <f>GreenPeasProc!J28</f>
        <v>4.1620931787895987</v>
      </c>
      <c r="M26" s="262">
        <f>ChilePeppers!J28</f>
        <v>4.8310337751976551</v>
      </c>
      <c r="N26" s="262">
        <f>SnapBeansProc!J28</f>
        <v>5.6321814837285906</v>
      </c>
      <c r="O26" s="262">
        <f>SpinachProc!J28</f>
        <v>0.56521957289751001</v>
      </c>
      <c r="P26" s="261">
        <f>SweetCornProc!J28</f>
        <v>19.547515394820728</v>
      </c>
      <c r="Q26" s="261">
        <f>Tomatoes!J28</f>
        <v>75.312755265219977</v>
      </c>
      <c r="R26" s="265">
        <f>'Other&amp;MiscProc'!J28</f>
        <v>2.5534517774615</v>
      </c>
      <c r="S26" s="261">
        <f t="shared" si="0"/>
        <v>130.88989822551954</v>
      </c>
    </row>
    <row r="27" spans="1:19" ht="12" customHeight="1" x14ac:dyDescent="0.25">
      <c r="A27" s="4">
        <v>1991</v>
      </c>
      <c r="B27" s="153">
        <f>AsparagusProc!J29</f>
        <v>0.36818814578706316</v>
      </c>
      <c r="C27" s="167">
        <f>Beets!J29</f>
        <v>0.94507259119490372</v>
      </c>
      <c r="D27" s="167">
        <f>Broccoli!J29</f>
        <v>2.2521101037898483</v>
      </c>
      <c r="E27" s="153">
        <f>Cabbage!J29</f>
        <v>1.4353868568362835</v>
      </c>
      <c r="F27" s="167">
        <f>CarrotsProc!J29</f>
        <v>3.5674241549668038</v>
      </c>
      <c r="G27" s="167">
        <f>Cauliflower!J29</f>
        <v>0.58182711948653421</v>
      </c>
      <c r="H27" s="153">
        <f>Cucumbers!J29</f>
        <v>5.0559115141798783</v>
      </c>
      <c r="I27" s="167">
        <f>GreenLimaBeansProc!J29</f>
        <v>0.4087719408968471</v>
      </c>
      <c r="J27" s="167">
        <f>Mushrooms!J29</f>
        <v>1.754286766860879</v>
      </c>
      <c r="K27" s="153">
        <f>DryOnionsProc!K29</f>
        <v>1.5718094686638289</v>
      </c>
      <c r="L27" s="153">
        <f>GreenPeasProc!J29</f>
        <v>4.1544665130910925</v>
      </c>
      <c r="M27" s="167">
        <f>ChilePeppers!J29</f>
        <v>4.5134084389471116</v>
      </c>
      <c r="N27" s="167">
        <f>SnapBeansProc!J29</f>
        <v>5.8658612792621492</v>
      </c>
      <c r="O27" s="167">
        <f>SpinachProc!J29</f>
        <v>0.99439863666452322</v>
      </c>
      <c r="P27" s="153">
        <f>SweetCornProc!J29</f>
        <v>20.424721774398382</v>
      </c>
      <c r="Q27" s="167">
        <f>Tomatoes!J29</f>
        <v>77.108691995439699</v>
      </c>
      <c r="R27" s="167">
        <f>'Other&amp;MiscProc'!J29</f>
        <v>2.6425121956030346</v>
      </c>
      <c r="S27" s="153">
        <f t="shared" si="0"/>
        <v>133.64484949606887</v>
      </c>
    </row>
    <row r="28" spans="1:19" ht="12" customHeight="1" x14ac:dyDescent="0.25">
      <c r="A28" s="4">
        <v>1992</v>
      </c>
      <c r="B28" s="153">
        <f>AsparagusProc!J30</f>
        <v>0.39293890616363181</v>
      </c>
      <c r="C28" s="167">
        <f>Beets!J30</f>
        <v>0.91648695570935867</v>
      </c>
      <c r="D28" s="167">
        <f>Broccoli!J30</f>
        <v>2.3829639327504726</v>
      </c>
      <c r="E28" s="153">
        <f>Cabbage!J30</f>
        <v>1.1472659285775453</v>
      </c>
      <c r="F28" s="167">
        <f>CarrotsProc!J30</f>
        <v>4.0327982037532992</v>
      </c>
      <c r="G28" s="167">
        <f>Cauliflower!J30</f>
        <v>0.65611147613412535</v>
      </c>
      <c r="H28" s="153">
        <f>Cucumbers!J30</f>
        <v>4.5453354932073156</v>
      </c>
      <c r="I28" s="167">
        <f>GreenLimaBeansProc!J30</f>
        <v>0.44973304592555685</v>
      </c>
      <c r="J28" s="167">
        <f>Mushrooms!J30</f>
        <v>1.7042558018970748</v>
      </c>
      <c r="K28" s="153">
        <f>DryOnionsProc!K30</f>
        <v>1.4358677747242052</v>
      </c>
      <c r="L28" s="153">
        <f>GreenPeasProc!J30</f>
        <v>4.0921546542893168</v>
      </c>
      <c r="M28" s="167">
        <f>ChilePeppers!J30</f>
        <v>5.5822789476069508</v>
      </c>
      <c r="N28" s="167">
        <f>SnapBeansProc!J30</f>
        <v>5.7166341667925282</v>
      </c>
      <c r="O28" s="167">
        <f>SpinachProc!J30</f>
        <v>0.80997653296690464</v>
      </c>
      <c r="P28" s="153">
        <f>SweetCornProc!J30</f>
        <v>20.795477902476843</v>
      </c>
      <c r="Q28" s="167">
        <f>Tomatoes!J30</f>
        <v>73.315418188046422</v>
      </c>
      <c r="R28" s="167">
        <f>'Other&amp;MiscProc'!J30</f>
        <v>2.3079657757674372</v>
      </c>
      <c r="S28" s="153">
        <f t="shared" si="0"/>
        <v>130.283663686789</v>
      </c>
    </row>
    <row r="29" spans="1:19" ht="12" customHeight="1" x14ac:dyDescent="0.25">
      <c r="A29" s="4">
        <v>1993</v>
      </c>
      <c r="B29" s="153">
        <f>AsparagusProc!J31</f>
        <v>0.34183259042093328</v>
      </c>
      <c r="C29" s="167">
        <f>Beets!J31</f>
        <v>0.83156903805882687</v>
      </c>
      <c r="D29" s="167">
        <f>Broccoli!J31</f>
        <v>2.2713746235807193</v>
      </c>
      <c r="E29" s="153">
        <f>Cabbage!J31</f>
        <v>1.3528868796603335</v>
      </c>
      <c r="F29" s="167">
        <f>CarrotsProc!J31</f>
        <v>3.833264870169641</v>
      </c>
      <c r="G29" s="167">
        <f>Cauliflower!J31</f>
        <v>0.68775743301761738</v>
      </c>
      <c r="H29" s="153">
        <f>Cucumbers!J31</f>
        <v>4.3274996226009108</v>
      </c>
      <c r="I29" s="167">
        <f>GreenLimaBeansProc!J31</f>
        <v>0.41350902518683591</v>
      </c>
      <c r="J29" s="167">
        <f>Mushrooms!J31</f>
        <v>1.7509900337787763</v>
      </c>
      <c r="K29" s="153">
        <f>DryOnionsProc!K31</f>
        <v>1.9926271818793113</v>
      </c>
      <c r="L29" s="153">
        <f>GreenPeasProc!J31</f>
        <v>3.4501031190217279</v>
      </c>
      <c r="M29" s="167">
        <f>ChilePeppers!J31</f>
        <v>4.8971287045837348</v>
      </c>
      <c r="N29" s="167">
        <f>SnapBeansProc!J31</f>
        <v>5.696567132005149</v>
      </c>
      <c r="O29" s="167">
        <f>SpinachProc!J31</f>
        <v>1.0038229595588943</v>
      </c>
      <c r="P29" s="153">
        <f>SweetCornProc!J31</f>
        <v>20.796356500799135</v>
      </c>
      <c r="Q29" s="167">
        <f>Tomatoes!J31</f>
        <v>75.775323279091623</v>
      </c>
      <c r="R29" s="167">
        <f>'Other&amp;MiscProc'!J31</f>
        <v>2.6419750244952072</v>
      </c>
      <c r="S29" s="153">
        <f t="shared" si="0"/>
        <v>132.06458801790936</v>
      </c>
    </row>
    <row r="30" spans="1:19" ht="12" customHeight="1" x14ac:dyDescent="0.25">
      <c r="A30" s="4">
        <v>1994</v>
      </c>
      <c r="B30" s="153">
        <f>AsparagusProc!J32</f>
        <v>0.37586911895109254</v>
      </c>
      <c r="C30" s="167">
        <f>Beets!J32</f>
        <v>1.1359115686542463</v>
      </c>
      <c r="D30" s="167">
        <f>Broccoli!J32</f>
        <v>2.3089907297408105</v>
      </c>
      <c r="E30" s="153">
        <f>Cabbage!J32</f>
        <v>1.2254898328816106</v>
      </c>
      <c r="F30" s="167">
        <f>CarrotsProc!J32</f>
        <v>4.2281919111548927</v>
      </c>
      <c r="G30" s="167">
        <f>Cauliflower!J32</f>
        <v>0.58723636860565764</v>
      </c>
      <c r="H30" s="153">
        <f>Cucumbers!J32</f>
        <v>4.7794157276606093</v>
      </c>
      <c r="I30" s="167">
        <f>GreenLimaBeansProc!J32</f>
        <v>0.45149239720463413</v>
      </c>
      <c r="J30" s="167">
        <f>Mushrooms!J32</f>
        <v>2.0398318260817279</v>
      </c>
      <c r="K30" s="153">
        <f>DryOnionsProc!K32</f>
        <v>0.94521362562444</v>
      </c>
      <c r="L30" s="153">
        <f>GreenPeasProc!J32</f>
        <v>3.5722486955237707</v>
      </c>
      <c r="M30" s="167">
        <f>ChilePeppers!J32</f>
        <v>4.1043642815221153</v>
      </c>
      <c r="N30" s="167">
        <f>SnapBeansProc!J32</f>
        <v>5.7304521320244763</v>
      </c>
      <c r="O30" s="167">
        <f>SpinachProc!J32</f>
        <v>0.95957683433547414</v>
      </c>
      <c r="P30" s="153">
        <f>SweetCornProc!J32</f>
        <v>19.175799732987763</v>
      </c>
      <c r="Q30" s="167">
        <f>Tomatoes!J32</f>
        <v>76.280580503423238</v>
      </c>
      <c r="R30" s="167">
        <f>'Other&amp;MiscProc'!J32</f>
        <v>2.9066297658634359</v>
      </c>
      <c r="S30" s="153">
        <f t="shared" si="0"/>
        <v>130.80729505223999</v>
      </c>
    </row>
    <row r="31" spans="1:19" ht="12" customHeight="1" x14ac:dyDescent="0.25">
      <c r="A31" s="4">
        <v>1995</v>
      </c>
      <c r="B31" s="153">
        <f>AsparagusProc!J33</f>
        <v>0.34250086750676217</v>
      </c>
      <c r="C31" s="167">
        <f>Beets!J33</f>
        <v>1.1254628465956624</v>
      </c>
      <c r="D31" s="167">
        <f>Broccoli!J33</f>
        <v>2.5498772957753881</v>
      </c>
      <c r="E31" s="153">
        <f>Cabbage!J33</f>
        <v>1.3725143446692452</v>
      </c>
      <c r="F31" s="167">
        <f>CarrotsProc!J33</f>
        <v>4.2122156252396286</v>
      </c>
      <c r="G31" s="167">
        <f>Cauliflower!J33</f>
        <v>0.60673807215717457</v>
      </c>
      <c r="H31" s="153">
        <f>Cucumbers!J33</f>
        <v>5.0459965148167161</v>
      </c>
      <c r="I31" s="167">
        <f>GreenLimaBeansProc!J33</f>
        <v>0.53597740333212029</v>
      </c>
      <c r="J31" s="167">
        <f>Mushrooms!J33</f>
        <v>1.7563161821114233</v>
      </c>
      <c r="K31" s="153">
        <f>DryOnionsProc!K33</f>
        <v>1.3211898455864977</v>
      </c>
      <c r="L31" s="153">
        <f>GreenPeasProc!J33</f>
        <v>3.6375219218553632</v>
      </c>
      <c r="M31" s="167">
        <f>ChilePeppers!J33</f>
        <v>3.8340741906756164</v>
      </c>
      <c r="N31" s="167">
        <f>SnapBeansProc!J33</f>
        <v>5.1931421742591661</v>
      </c>
      <c r="O31" s="167">
        <f>SpinachProc!J33</f>
        <v>0.98732369451937096</v>
      </c>
      <c r="P31" s="153">
        <f>SweetCornProc!J33</f>
        <v>20.737784756374452</v>
      </c>
      <c r="Q31" s="167">
        <f>Tomatoes!J33</f>
        <v>74.562717965156423</v>
      </c>
      <c r="R31" s="167">
        <f>'Other&amp;MiscProc'!J33</f>
        <v>2.4759085955349125</v>
      </c>
      <c r="S31" s="153">
        <f t="shared" si="0"/>
        <v>130.29726229616591</v>
      </c>
    </row>
    <row r="32" spans="1:19" ht="12" customHeight="1" x14ac:dyDescent="0.25">
      <c r="A32" s="3">
        <v>1996</v>
      </c>
      <c r="B32" s="265">
        <f>AsparagusProc!J34</f>
        <v>0.33404492988079082</v>
      </c>
      <c r="C32" s="261">
        <f>Beets!J34</f>
        <v>0.933521713817412</v>
      </c>
      <c r="D32" s="262">
        <f>Broccoli!J34</f>
        <v>2.518894583727338</v>
      </c>
      <c r="E32" s="261">
        <f>Cabbage!J34</f>
        <v>0.9887825062132185</v>
      </c>
      <c r="F32" s="262">
        <f>CarrotsProc!J34</f>
        <v>4.5542251042952984</v>
      </c>
      <c r="G32" s="262">
        <f>Cauliflower!J34</f>
        <v>0.47919678069619204</v>
      </c>
      <c r="H32" s="261">
        <f>Cucumbers!J34</f>
        <v>4.0763339224450901</v>
      </c>
      <c r="I32" s="261">
        <f>GreenLimaBeansProc!J34</f>
        <v>0.5629286668372474</v>
      </c>
      <c r="J32" s="265">
        <f>Mushrooms!J34</f>
        <v>1.8463296174301045</v>
      </c>
      <c r="K32" s="261">
        <f>DryOnionsProc!K34</f>
        <v>0.8420838472263944</v>
      </c>
      <c r="L32" s="262">
        <f>GreenPeasProc!J34</f>
        <v>3.3963849785809916</v>
      </c>
      <c r="M32" s="262">
        <f>ChilePeppers!J34</f>
        <v>4.730368186034851</v>
      </c>
      <c r="N32" s="262">
        <f>SnapBeansProc!J34</f>
        <v>5.7533013449773245</v>
      </c>
      <c r="O32" s="262">
        <f>SpinachProc!J34</f>
        <v>1.1404148805378487</v>
      </c>
      <c r="P32" s="261">
        <f>SweetCornProc!J34</f>
        <v>20.711493000736304</v>
      </c>
      <c r="Q32" s="261">
        <f>Tomatoes!J34</f>
        <v>73.446563611474645</v>
      </c>
      <c r="R32" s="265">
        <f>'Other&amp;MiscProc'!J34</f>
        <v>2.6951539491298533</v>
      </c>
      <c r="S32" s="261">
        <f t="shared" si="0"/>
        <v>129.01002162404092</v>
      </c>
    </row>
    <row r="33" spans="1:19" ht="12" customHeight="1" x14ac:dyDescent="0.25">
      <c r="A33" s="3">
        <v>1997</v>
      </c>
      <c r="B33" s="265">
        <f>AsparagusProc!J35</f>
        <v>0.27875149658941201</v>
      </c>
      <c r="C33" s="261">
        <f>Beets!J35</f>
        <v>0.89406108928885508</v>
      </c>
      <c r="D33" s="262">
        <f>Broccoli!J35</f>
        <v>2.2834568858093451</v>
      </c>
      <c r="E33" s="261">
        <f>Cabbage!J35</f>
        <v>1.4363996250622915</v>
      </c>
      <c r="F33" s="262">
        <f>CarrotsProc!J35</f>
        <v>4.0483381281145574</v>
      </c>
      <c r="G33" s="262">
        <f>Cauliflower!J35</f>
        <v>0.43528613029108282</v>
      </c>
      <c r="H33" s="261">
        <f>Cucumbers!J35</f>
        <v>5.2357678766195708</v>
      </c>
      <c r="I33" s="261">
        <f>GreenLimaBeansProc!J35</f>
        <v>0.53833571297707683</v>
      </c>
      <c r="J33" s="265">
        <f>Mushrooms!J35</f>
        <v>1.673409683924602</v>
      </c>
      <c r="K33" s="261">
        <f>DryOnionsProc!K35</f>
        <v>0.89337270226300014</v>
      </c>
      <c r="L33" s="262">
        <f>GreenPeasProc!J35</f>
        <v>3.4983958113970806</v>
      </c>
      <c r="M33" s="262">
        <f>ChilePeppers!J35</f>
        <v>4.5860383636502613</v>
      </c>
      <c r="N33" s="262">
        <f>SnapBeansProc!J35</f>
        <v>5.3891106668376638</v>
      </c>
      <c r="O33" s="262">
        <f>SpinachProc!J35</f>
        <v>0.81779776887788003</v>
      </c>
      <c r="P33" s="261">
        <f>SweetCornProc!J35</f>
        <v>19.206813610580657</v>
      </c>
      <c r="Q33" s="261">
        <f>Tomatoes!J35</f>
        <v>72.572105268686599</v>
      </c>
      <c r="R33" s="265">
        <f>'Other&amp;MiscProc'!J35</f>
        <v>3.0119520641818611</v>
      </c>
      <c r="S33" s="261">
        <f t="shared" si="0"/>
        <v>126.79939288515179</v>
      </c>
    </row>
    <row r="34" spans="1:19" ht="12" customHeight="1" x14ac:dyDescent="0.25">
      <c r="A34" s="3">
        <v>1998</v>
      </c>
      <c r="B34" s="265">
        <f>AsparagusProc!J36</f>
        <v>0.24852476354543868</v>
      </c>
      <c r="C34" s="261">
        <f>Beets!J36</f>
        <v>0.74990493091646593</v>
      </c>
      <c r="D34" s="262">
        <f>Broccoli!J36</f>
        <v>2.0791533564275757</v>
      </c>
      <c r="E34" s="261">
        <f>Cabbage!J36</f>
        <v>1.3816920782572479</v>
      </c>
      <c r="F34" s="262">
        <f>CarrotsProc!J36</f>
        <v>4.2087636873404195</v>
      </c>
      <c r="G34" s="262">
        <f>Cauliflower!J36</f>
        <v>0.77455710823388813</v>
      </c>
      <c r="H34" s="261">
        <f>Cucumbers!J36</f>
        <v>4.0126573501910432</v>
      </c>
      <c r="I34" s="261">
        <f>GreenLimaBeansProc!J36</f>
        <v>0.5286855161798526</v>
      </c>
      <c r="J34" s="265">
        <f>Mushrooms!J36</f>
        <v>1.4124944343600387</v>
      </c>
      <c r="K34" s="261">
        <f>DryOnionsProc!K36</f>
        <v>1.094203984318129</v>
      </c>
      <c r="L34" s="262">
        <f>GreenPeasProc!J36</f>
        <v>3.3404476345109817</v>
      </c>
      <c r="M34" s="262">
        <f>ChilePeppers!J36</f>
        <v>4.7581953210452888</v>
      </c>
      <c r="N34" s="262">
        <f>SnapBeansProc!J36</f>
        <v>5.699549961617441</v>
      </c>
      <c r="O34" s="262">
        <f>SpinachProc!J36</f>
        <v>0.77704147619651232</v>
      </c>
      <c r="P34" s="261">
        <f>SweetCornProc!J36</f>
        <v>19.006555852684986</v>
      </c>
      <c r="Q34" s="261">
        <f>Tomatoes!J36</f>
        <v>74.029799335641073</v>
      </c>
      <c r="R34" s="265">
        <f>'Other&amp;MiscProc'!J36</f>
        <v>2.8796462633323063</v>
      </c>
      <c r="S34" s="261">
        <f t="shared" si="0"/>
        <v>126.98187305479868</v>
      </c>
    </row>
    <row r="35" spans="1:19" ht="12" customHeight="1" x14ac:dyDescent="0.25">
      <c r="A35" s="3">
        <v>1999</v>
      </c>
      <c r="B35" s="265">
        <f>AsparagusProc!J37</f>
        <v>0.22978596585905509</v>
      </c>
      <c r="C35" s="261">
        <f>Beets!J37</f>
        <v>0.83925598381639488</v>
      </c>
      <c r="D35" s="262">
        <f>Broccoli!J37</f>
        <v>2.1110304499185455</v>
      </c>
      <c r="E35" s="261">
        <f>Cabbage!J37</f>
        <v>1.2352670207565828</v>
      </c>
      <c r="F35" s="262">
        <f>CarrotsProc!J37</f>
        <v>3.8180290554431693</v>
      </c>
      <c r="G35" s="262">
        <f>Cauliflower!J37</f>
        <v>0.50295493055729612</v>
      </c>
      <c r="H35" s="261">
        <f>Cucumbers!J37</f>
        <v>4.2021512516872832</v>
      </c>
      <c r="I35" s="261">
        <f>GreenLimaBeansProc!J37</f>
        <v>0.49891780572512934</v>
      </c>
      <c r="J35" s="265">
        <f>Mushrooms!J37</f>
        <v>1.5887748519979119</v>
      </c>
      <c r="K35" s="261">
        <f>DryOnionsProc!K37</f>
        <v>2.2543895535186804</v>
      </c>
      <c r="L35" s="262">
        <f>GreenPeasProc!J37</f>
        <v>3.4496217208614546</v>
      </c>
      <c r="M35" s="262">
        <f>ChilePeppers!J37</f>
        <v>4.7045733087848323</v>
      </c>
      <c r="N35" s="262">
        <f>SnapBeansProc!J37</f>
        <v>5.6317522154281319</v>
      </c>
      <c r="O35" s="262">
        <f>SpinachProc!J37</f>
        <v>0.85177096077623993</v>
      </c>
      <c r="P35" s="261">
        <f>SweetCornProc!J37</f>
        <v>19.142995270982027</v>
      </c>
      <c r="Q35" s="261">
        <f>Tomatoes!J37</f>
        <v>71.18507741390782</v>
      </c>
      <c r="R35" s="265">
        <f>'Other&amp;MiscProc'!J37</f>
        <v>3.6756107210416697</v>
      </c>
      <c r="S35" s="261">
        <f t="shared" si="0"/>
        <v>125.92195848106222</v>
      </c>
    </row>
    <row r="36" spans="1:19" ht="12" customHeight="1" x14ac:dyDescent="0.25">
      <c r="A36" s="3">
        <v>2000</v>
      </c>
      <c r="B36" s="265">
        <f>AsparagusProc!J38</f>
        <v>0.29581546805106501</v>
      </c>
      <c r="C36" s="261">
        <f>Beets!J38</f>
        <v>0.80145900100926037</v>
      </c>
      <c r="D36" s="262">
        <f>Broccoli!J38</f>
        <v>2.2533716291233596</v>
      </c>
      <c r="E36" s="261">
        <f>Cabbage!J38</f>
        <v>1.373246646952754</v>
      </c>
      <c r="F36" s="262">
        <f>CarrotsProc!J38</f>
        <v>3.7886197413106228</v>
      </c>
      <c r="G36" s="262">
        <f>Cauliflower!J38</f>
        <v>0.56347315091099037</v>
      </c>
      <c r="H36" s="261">
        <f>Cucumbers!J38</f>
        <v>4.8920038307133868</v>
      </c>
      <c r="I36" s="261">
        <f>GreenLimaBeansProc!J38</f>
        <v>0.51403827133169244</v>
      </c>
      <c r="J36" s="265">
        <f>Mushrooms!J38</f>
        <v>1.4983184036250781</v>
      </c>
      <c r="K36" s="261">
        <f>DryOnionsProc!K38</f>
        <v>1.5574130886909721</v>
      </c>
      <c r="L36" s="262">
        <f>GreenPeasProc!J38</f>
        <v>3.6744590452821497</v>
      </c>
      <c r="M36" s="262">
        <f>ChilePeppers!J38</f>
        <v>5.1535384470315355</v>
      </c>
      <c r="N36" s="262">
        <f>SnapBeansProc!J38</f>
        <v>5.8466483950068167</v>
      </c>
      <c r="O36" s="262">
        <f>SpinachProc!J38</f>
        <v>1.0730446954689519</v>
      </c>
      <c r="P36" s="261">
        <f>SweetCornProc!J38</f>
        <v>18.050461414590423</v>
      </c>
      <c r="Q36" s="261">
        <f>Tomatoes!J38</f>
        <v>70.139155423248397</v>
      </c>
      <c r="R36" s="265">
        <f>'Other&amp;MiscProc'!J38</f>
        <v>3.6975778516351072</v>
      </c>
      <c r="S36" s="261">
        <f t="shared" si="0"/>
        <v>125.17264450398257</v>
      </c>
    </row>
    <row r="37" spans="1:19" ht="12" customHeight="1" x14ac:dyDescent="0.25">
      <c r="A37" s="4">
        <v>2001</v>
      </c>
      <c r="B37" s="153">
        <f>AsparagusProc!J39</f>
        <v>0.28460516345472836</v>
      </c>
      <c r="C37" s="167">
        <f>Beets!J39</f>
        <v>0.7793654781028847</v>
      </c>
      <c r="D37" s="167">
        <f>Broccoli!J39</f>
        <v>2.0379308628165034</v>
      </c>
      <c r="E37" s="153">
        <f>Cabbage!J39</f>
        <v>1.2635372099301632</v>
      </c>
      <c r="F37" s="167">
        <f>CarrotsProc!J39</f>
        <v>3.3558458992843825</v>
      </c>
      <c r="G37" s="167">
        <f>Cauliflower!J39</f>
        <v>0.5017643370047129</v>
      </c>
      <c r="H37" s="153">
        <f>Cucumbers!J39</f>
        <v>3.7335426146903554</v>
      </c>
      <c r="I37" s="167">
        <f>GreenLimaBeansProc!J39</f>
        <v>0.40687797237142376</v>
      </c>
      <c r="J37" s="167">
        <f>Mushrooms!J39</f>
        <v>1.3580287595306375</v>
      </c>
      <c r="K37" s="153">
        <f>DryOnionsProc!K39</f>
        <v>1.0373485789105041</v>
      </c>
      <c r="L37" s="153">
        <f>GreenPeasProc!J39</f>
        <v>3.3350568548272932</v>
      </c>
      <c r="M37" s="167">
        <f>ChilePeppers!J39</f>
        <v>5.178842496750514</v>
      </c>
      <c r="N37" s="167">
        <f>SnapBeansProc!J39</f>
        <v>5.665463655840477</v>
      </c>
      <c r="O37" s="167">
        <f>SpinachProc!J39</f>
        <v>0.84573240809467731</v>
      </c>
      <c r="P37" s="153">
        <f>SweetCornProc!J39</f>
        <v>17.983407593241907</v>
      </c>
      <c r="Q37" s="167">
        <f>Tomatoes!J39</f>
        <v>65.529602571767001</v>
      </c>
      <c r="R37" s="167">
        <f>'Other&amp;MiscProc'!J39</f>
        <v>4.4502757629419509</v>
      </c>
      <c r="S37" s="153">
        <f t="shared" si="0"/>
        <v>117.74722821956011</v>
      </c>
    </row>
    <row r="38" spans="1:19" ht="12" customHeight="1" x14ac:dyDescent="0.25">
      <c r="A38" s="4">
        <v>2002</v>
      </c>
      <c r="B38" s="153">
        <f>AsparagusProc!J40</f>
        <v>0.2794066161329492</v>
      </c>
      <c r="C38" s="167">
        <f>Beets!J40</f>
        <v>0.46664960667197164</v>
      </c>
      <c r="D38" s="167">
        <f>Broccoli!J40</f>
        <v>2.0973744149256119</v>
      </c>
      <c r="E38" s="153">
        <f>Cabbage!J40</f>
        <v>1.1780872134912324</v>
      </c>
      <c r="F38" s="167">
        <f>CarrotsProc!J40</f>
        <v>3.1003432731902456</v>
      </c>
      <c r="G38" s="167">
        <f>Cauliflower!J40</f>
        <v>0.30268465347219559</v>
      </c>
      <c r="H38" s="153">
        <f>Cucumbers!J40</f>
        <v>5.4040831936659943</v>
      </c>
      <c r="I38" s="167">
        <f>GreenLimaBeansProc!J40</f>
        <v>0.47973111039746663</v>
      </c>
      <c r="J38" s="167">
        <f>Mushrooms!J40</f>
        <v>1.4999936283857642</v>
      </c>
      <c r="K38" s="153">
        <f>DryOnionsProc!K40</f>
        <v>1.0795714916506536</v>
      </c>
      <c r="L38" s="153">
        <f>GreenPeasProc!J40</f>
        <v>2.7960349289125741</v>
      </c>
      <c r="M38" s="167">
        <f>ChilePeppers!J40</f>
        <v>5.8265533658111197</v>
      </c>
      <c r="N38" s="167">
        <f>SnapBeansProc!J40</f>
        <v>5.1187585672239617</v>
      </c>
      <c r="O38" s="167">
        <f>SpinachProc!J40</f>
        <v>0.77375538697169599</v>
      </c>
      <c r="P38" s="153">
        <f>SweetCornProc!J40</f>
        <v>17.169232160534364</v>
      </c>
      <c r="Q38" s="167">
        <f>Tomatoes!J40</f>
        <v>69.336760808243227</v>
      </c>
      <c r="R38" s="167">
        <f>'Other&amp;MiscProc'!J40</f>
        <v>5.6931523432905591</v>
      </c>
      <c r="S38" s="153">
        <f t="shared" si="0"/>
        <v>122.60217276297159</v>
      </c>
    </row>
    <row r="39" spans="1:19" ht="12" customHeight="1" x14ac:dyDescent="0.25">
      <c r="A39" s="4">
        <v>2003</v>
      </c>
      <c r="B39" s="153">
        <f>AsparagusProc!J41</f>
        <v>0.30027517513216589</v>
      </c>
      <c r="C39" s="167">
        <f>Beets!J41</f>
        <v>0.55092985018784635</v>
      </c>
      <c r="D39" s="167">
        <f>Broccoli!J41</f>
        <v>2.5924482502443418</v>
      </c>
      <c r="E39" s="153">
        <f>Cabbage!J41</f>
        <v>1.0917180228235246</v>
      </c>
      <c r="F39" s="167">
        <f>CarrotsProc!J41</f>
        <v>3.1260885184251346</v>
      </c>
      <c r="G39" s="167">
        <f>Cauliflower!J41</f>
        <v>0.36072652983257653</v>
      </c>
      <c r="H39" s="153">
        <f>Cucumbers!J41</f>
        <v>4.444572736296065</v>
      </c>
      <c r="I39" s="167">
        <f>GreenLimaBeansProc!J41</f>
        <v>0.43800668441113566</v>
      </c>
      <c r="J39" s="167">
        <f>Mushrooms!J41</f>
        <v>1.5265377751644036</v>
      </c>
      <c r="K39" s="153">
        <f>DryOnionsProc!K41</f>
        <v>1.8478289694498409</v>
      </c>
      <c r="L39" s="153">
        <f>GreenPeasProc!J41</f>
        <v>3.1347380373740514</v>
      </c>
      <c r="M39" s="167">
        <f>ChilePeppers!J41</f>
        <v>5.6095580384882133</v>
      </c>
      <c r="N39" s="167">
        <f>SnapBeansProc!J41</f>
        <v>5.5391016709965317</v>
      </c>
      <c r="O39" s="167">
        <f>SpinachProc!J41</f>
        <v>0.89235020792990893</v>
      </c>
      <c r="P39" s="153">
        <f>SweetCornProc!J41</f>
        <v>17.331906610572929</v>
      </c>
      <c r="Q39" s="167">
        <f>Tomatoes!J41</f>
        <v>69.827179672762355</v>
      </c>
      <c r="R39" s="167">
        <f>'Other&amp;MiscProc'!J41</f>
        <v>5.3997146764857007</v>
      </c>
      <c r="S39" s="153">
        <f t="shared" si="0"/>
        <v>124.01368142657672</v>
      </c>
    </row>
    <row r="40" spans="1:19" ht="12" customHeight="1" x14ac:dyDescent="0.25">
      <c r="A40" s="4">
        <v>2004</v>
      </c>
      <c r="B40" s="153">
        <f>AsparagusProc!J42</f>
        <v>0.27188687602107642</v>
      </c>
      <c r="C40" s="167">
        <f>Beets!J42</f>
        <v>0.64311125860938745</v>
      </c>
      <c r="D40" s="167">
        <f>Broccoli!J42</f>
        <v>2.6668173976916392</v>
      </c>
      <c r="E40" s="153">
        <f>Cabbage!J42</f>
        <v>1.0842168849755076</v>
      </c>
      <c r="F40" s="167">
        <f>CarrotsProc!J42</f>
        <v>3.046488391175882</v>
      </c>
      <c r="G40" s="167">
        <f>Cauliflower!J42</f>
        <v>0.38237546208734835</v>
      </c>
      <c r="H40" s="153">
        <f>Cucumbers!J42</f>
        <v>4.8833540526863697</v>
      </c>
      <c r="I40" s="167">
        <f>GreenLimaBeansProc!J42</f>
        <v>0.29196202549222655</v>
      </c>
      <c r="J40" s="167">
        <f>Mushrooms!J42</f>
        <v>1.5672162544889252</v>
      </c>
      <c r="K40" s="153">
        <f>DryOnionsProc!K42</f>
        <v>1.4603301013038481</v>
      </c>
      <c r="L40" s="153">
        <f>GreenPeasProc!J42</f>
        <v>2.8203082261987982</v>
      </c>
      <c r="M40" s="167">
        <f>ChilePeppers!J42</f>
        <v>6.1240994882427939</v>
      </c>
      <c r="N40" s="167">
        <f>SnapBeansProc!J42</f>
        <v>5.6765064338683571</v>
      </c>
      <c r="O40" s="167">
        <f>SpinachProc!J42</f>
        <v>1.0095902257381959</v>
      </c>
      <c r="P40" s="153">
        <f>SweetCornProc!J42</f>
        <v>17.280170528415688</v>
      </c>
      <c r="Q40" s="167">
        <f>Tomatoes!J42</f>
        <v>70.535273301878817</v>
      </c>
      <c r="R40" s="167">
        <f>'Other&amp;MiscProc'!J42</f>
        <v>5.4239879678036393</v>
      </c>
      <c r="S40" s="153">
        <f t="shared" si="0"/>
        <v>125.16769487667851</v>
      </c>
    </row>
    <row r="41" spans="1:19" ht="12" customHeight="1" x14ac:dyDescent="0.25">
      <c r="A41" s="4">
        <v>2005</v>
      </c>
      <c r="B41" s="153">
        <f>AsparagusProc!J43</f>
        <v>0.24950625194695758</v>
      </c>
      <c r="C41" s="167">
        <f>Beets!J43</f>
        <v>0.57087440704797199</v>
      </c>
      <c r="D41" s="167">
        <f>Broccoli!J43</f>
        <v>2.7104100063859828</v>
      </c>
      <c r="E41" s="153">
        <f>Cabbage!J43</f>
        <v>1.212946086251371</v>
      </c>
      <c r="F41" s="167">
        <f>CarrotsProc!J43</f>
        <v>3.1016969503064242</v>
      </c>
      <c r="G41" s="167">
        <f>Cauliflower!J43</f>
        <v>0.36494268534765295</v>
      </c>
      <c r="H41" s="153">
        <f>Cucumbers!J43</f>
        <v>3.8416216354376203</v>
      </c>
      <c r="I41" s="167">
        <f>GreenLimaBeansProc!J43</f>
        <v>0.32515059563068938</v>
      </c>
      <c r="J41" s="167">
        <f>Mushrooms!J43</f>
        <v>1.3163755528394649</v>
      </c>
      <c r="K41" s="153">
        <f>DryOnionsProc!K43</f>
        <v>1.1371807823764488</v>
      </c>
      <c r="L41" s="153">
        <f>GreenPeasProc!J43</f>
        <v>2.6831304434336003</v>
      </c>
      <c r="M41" s="167">
        <f>ChilePeppers!J43</f>
        <v>6.0518108410959943</v>
      </c>
      <c r="N41" s="167">
        <f>SnapBeansProc!J43</f>
        <v>5.7974294307470409</v>
      </c>
      <c r="O41" s="167">
        <f>SpinachProc!J43</f>
        <v>0.72087437445097036</v>
      </c>
      <c r="P41" s="153">
        <f>SweetCornProc!J43</f>
        <v>18.029141559916479</v>
      </c>
      <c r="Q41" s="167">
        <f>Tomatoes!J43</f>
        <v>73.707172313084769</v>
      </c>
      <c r="R41" s="167">
        <f>'Other&amp;MiscProc'!J43</f>
        <v>6.2037649291826611</v>
      </c>
      <c r="S41" s="153">
        <f t="shared" si="0"/>
        <v>128.02402884548209</v>
      </c>
    </row>
    <row r="42" spans="1:19" ht="12" customHeight="1" x14ac:dyDescent="0.25">
      <c r="A42" s="3">
        <v>2006</v>
      </c>
      <c r="B42" s="265">
        <f>AsparagusProc!J44</f>
        <v>0.27634643016539651</v>
      </c>
      <c r="C42" s="261">
        <f>Beets!J44</f>
        <v>0.40221879061500193</v>
      </c>
      <c r="D42" s="262">
        <f>Broccoli!J44</f>
        <v>2.2530209694734031</v>
      </c>
      <c r="E42" s="261">
        <f>Cabbage!J44</f>
        <v>1.2082262325003843</v>
      </c>
      <c r="F42" s="262">
        <f>CarrotsProc!J44</f>
        <v>3.0341513590030909</v>
      </c>
      <c r="G42" s="262">
        <f>Cauliflower!J44</f>
        <v>0.35765656002052865</v>
      </c>
      <c r="H42" s="261">
        <f>Cucumbers!J44</f>
        <v>2.989965725842493</v>
      </c>
      <c r="I42" s="261">
        <f>GreenLimaBeansProc!J44</f>
        <v>0.39566291853740759</v>
      </c>
      <c r="J42" s="265">
        <f>Mushrooms!J44</f>
        <v>1.4873180375179682</v>
      </c>
      <c r="K42" s="261">
        <f>DryOnionsProc!K44</f>
        <v>1.7664567827661137</v>
      </c>
      <c r="L42" s="262">
        <f>GreenPeasProc!J44</f>
        <v>2.7531572580988386</v>
      </c>
      <c r="M42" s="262">
        <f>ChilePeppers!J44</f>
        <v>6.3575342192313213</v>
      </c>
      <c r="N42" s="262">
        <f>SnapBeansProc!J44</f>
        <v>5.8428494866993557</v>
      </c>
      <c r="O42" s="262">
        <f>SpinachProc!J44</f>
        <v>0.52274247096928528</v>
      </c>
      <c r="P42" s="261">
        <f>SweetCornProc!J44</f>
        <v>17.788357779898771</v>
      </c>
      <c r="Q42" s="261">
        <f>Tomatoes!J44</f>
        <v>64.509411465830667</v>
      </c>
      <c r="R42" s="265">
        <f>'Other&amp;MiscProc'!J44</f>
        <v>6.0905657417835855</v>
      </c>
      <c r="S42" s="261">
        <f t="shared" si="0"/>
        <v>118.03564222895361</v>
      </c>
    </row>
    <row r="43" spans="1:19" ht="12" customHeight="1" x14ac:dyDescent="0.25">
      <c r="A43" s="3">
        <v>2007</v>
      </c>
      <c r="B43" s="265">
        <f>AsparagusProc!J45</f>
        <v>0.23491255855217139</v>
      </c>
      <c r="C43" s="261">
        <f>Beets!J45</f>
        <v>0.41919986090776434</v>
      </c>
      <c r="D43" s="262">
        <f>Broccoli!J45</f>
        <v>2.6762213033150828</v>
      </c>
      <c r="E43" s="261">
        <f>Cabbage!J45</f>
        <v>1.0060773354349295</v>
      </c>
      <c r="F43" s="262">
        <f>CarrotsProc!J45</f>
        <v>2.4277402298308801</v>
      </c>
      <c r="G43" s="262">
        <f>Cauliflower!J45</f>
        <v>0.36466994393321062</v>
      </c>
      <c r="H43" s="261">
        <f>Cucumbers!J45</f>
        <v>3.7333746643896681</v>
      </c>
      <c r="I43" s="261">
        <f>GreenLimaBeansProc!J45</f>
        <v>0.37154049776778225</v>
      </c>
      <c r="J43" s="265">
        <f>Mushrooms!J45</f>
        <v>1.4446515852405315</v>
      </c>
      <c r="K43" s="261">
        <f>DryOnionsProc!K45</f>
        <v>1.0230732250072103</v>
      </c>
      <c r="L43" s="262">
        <f>GreenPeasProc!J45</f>
        <v>3.0304287964582928</v>
      </c>
      <c r="M43" s="262">
        <f>ChilePeppers!J45</f>
        <v>5.8565451913588928</v>
      </c>
      <c r="N43" s="262">
        <f>SnapBeansProc!J45</f>
        <v>5.6127935681407077</v>
      </c>
      <c r="O43" s="262">
        <f>SpinachProc!J45</f>
        <v>0.80921931062238517</v>
      </c>
      <c r="P43" s="261">
        <f>SweetCornProc!J45</f>
        <v>16.828874830996654</v>
      </c>
      <c r="Q43" s="261">
        <f>Tomatoes!J45</f>
        <v>68.694273482252342</v>
      </c>
      <c r="R43" s="265">
        <f>'Other&amp;MiscProc'!J45</f>
        <v>5.9702627970640521</v>
      </c>
      <c r="S43" s="261">
        <f t="shared" si="0"/>
        <v>120.50385918127256</v>
      </c>
    </row>
    <row r="44" spans="1:19" ht="12" customHeight="1" x14ac:dyDescent="0.25">
      <c r="A44" s="3">
        <v>2008</v>
      </c>
      <c r="B44" s="265">
        <f>AsparagusProc!J46</f>
        <v>0.29695407042011712</v>
      </c>
      <c r="C44" s="261">
        <f>Beets!J46</f>
        <v>0.4989365172316122</v>
      </c>
      <c r="D44" s="262">
        <f>Broccoli!J46</f>
        <v>2.6959160907914952</v>
      </c>
      <c r="E44" s="261">
        <f>Cabbage!J46</f>
        <v>0.93674721694917573</v>
      </c>
      <c r="F44" s="262">
        <f>CarrotsProc!J46</f>
        <v>2.4967848558887655</v>
      </c>
      <c r="G44" s="262">
        <f>Cauliflower!J46</f>
        <v>0.44250173717552937</v>
      </c>
      <c r="H44" s="261">
        <f>Cucumbers!J46</f>
        <v>3.544036820974485</v>
      </c>
      <c r="I44" s="261">
        <f>GreenLimaBeansProc!J46</f>
        <v>0.35773108246355201</v>
      </c>
      <c r="J44" s="265">
        <f>Mushrooms!J46</f>
        <v>1.1891245270398505</v>
      </c>
      <c r="K44" s="261">
        <f>DryOnionsProc!K46</f>
        <v>1.5083162189633017</v>
      </c>
      <c r="L44" s="262">
        <f>GreenPeasProc!J46</f>
        <v>2.9324091827059573</v>
      </c>
      <c r="M44" s="262">
        <f>ChilePeppers!J46</f>
        <v>6.1913232372971212</v>
      </c>
      <c r="N44" s="262">
        <f>SnapBeansProc!J46</f>
        <v>5.4000755510687011</v>
      </c>
      <c r="O44" s="262">
        <f>SpinachProc!J46</f>
        <v>0.85056627430582554</v>
      </c>
      <c r="P44" s="261">
        <f>SweetCornProc!J46</f>
        <v>15.986408050527915</v>
      </c>
      <c r="Q44" s="261">
        <f>Tomatoes!J46</f>
        <v>67.110393649791376</v>
      </c>
      <c r="R44" s="265">
        <f>'Other&amp;MiscProc'!J46</f>
        <v>6.0404370453882699</v>
      </c>
      <c r="S44" s="261">
        <f t="shared" si="0"/>
        <v>118.47866212898305</v>
      </c>
    </row>
    <row r="45" spans="1:19" ht="12" customHeight="1" x14ac:dyDescent="0.25">
      <c r="A45" s="3">
        <v>2009</v>
      </c>
      <c r="B45" s="265">
        <f>AsparagusProc!J47</f>
        <v>0.22844219534320073</v>
      </c>
      <c r="C45" s="261">
        <f>Beets!J47</f>
        <v>0.46618387103460884</v>
      </c>
      <c r="D45" s="262">
        <f>Broccoli!J47</f>
        <v>2.5005191740528105</v>
      </c>
      <c r="E45" s="261">
        <f>Cabbage!J47</f>
        <v>0.94930173037550625</v>
      </c>
      <c r="F45" s="262">
        <f>CarrotsProc!J47</f>
        <v>2.3906427735596147</v>
      </c>
      <c r="G45" s="262">
        <f>Cauliflower!J47</f>
        <v>0.3561135283918932</v>
      </c>
      <c r="H45" s="261">
        <f>Cucumbers!J47</f>
        <v>5.060729229039838</v>
      </c>
      <c r="I45" s="261">
        <f>GreenLimaBeansProc!J47</f>
        <v>0.27793741178339704</v>
      </c>
      <c r="J45" s="265">
        <f>Mushrooms!J47</f>
        <v>1.1470999966363356</v>
      </c>
      <c r="K45" s="261">
        <f>DryOnionsProc!K47</f>
        <v>1.920339069871869</v>
      </c>
      <c r="L45" s="262">
        <f>GreenPeasProc!J47</f>
        <v>3.0003490757418612</v>
      </c>
      <c r="M45" s="262">
        <f>ChilePeppers!J47</f>
        <v>6.5796223493675567</v>
      </c>
      <c r="N45" s="262">
        <f>SnapBeansProc!J47</f>
        <v>5.4999372057600411</v>
      </c>
      <c r="O45" s="262">
        <f>SpinachProc!J47</f>
        <v>0.77805769179248596</v>
      </c>
      <c r="P45" s="261">
        <f>SweetCornProc!J47</f>
        <v>16.662429886942796</v>
      </c>
      <c r="Q45" s="261">
        <f>Tomatoes!J47</f>
        <v>70.275723253679033</v>
      </c>
      <c r="R45" s="265">
        <f>'Other&amp;MiscProc'!J47</f>
        <v>6.2273102457901564</v>
      </c>
      <c r="S45" s="261">
        <f t="shared" si="0"/>
        <v>124.32073868916299</v>
      </c>
    </row>
    <row r="46" spans="1:19" ht="12" customHeight="1" x14ac:dyDescent="0.25">
      <c r="A46" s="3">
        <v>2010</v>
      </c>
      <c r="B46" s="265">
        <f>AsparagusProc!J48</f>
        <v>0.21538175427640691</v>
      </c>
      <c r="C46" s="261">
        <f>Beets!J48</f>
        <v>0.47529790762360219</v>
      </c>
      <c r="D46" s="262">
        <f>Broccoli!J48</f>
        <v>2.4505449739846776</v>
      </c>
      <c r="E46" s="261">
        <f>Cabbage!J48</f>
        <v>0.99782267799614266</v>
      </c>
      <c r="F46" s="262">
        <f>CarrotsProc!J48</f>
        <v>2.2186343632975101</v>
      </c>
      <c r="G46" s="262">
        <f>Cauliflower!J48</f>
        <v>0.37047026741457595</v>
      </c>
      <c r="H46" s="261">
        <f>Cucumbers!J48</f>
        <v>3.7430239565620376</v>
      </c>
      <c r="I46" s="261">
        <f>GreenLimaBeansProc!J48</f>
        <v>0.42748765808590533</v>
      </c>
      <c r="J46" s="265">
        <f>Mushrooms!J48</f>
        <v>1.2606298809586809</v>
      </c>
      <c r="K46" s="261">
        <f>DryOnionsProc!K48</f>
        <v>1.3381243649902632</v>
      </c>
      <c r="L46" s="262">
        <f>GreenPeasProc!J48</f>
        <v>2.6475049963593427</v>
      </c>
      <c r="M46" s="262">
        <f>ChilePeppers!J48</f>
        <v>6.5792588049463046</v>
      </c>
      <c r="N46" s="262">
        <f>SnapBeansProc!J48</f>
        <v>5.6496645049560517</v>
      </c>
      <c r="O46" s="262">
        <f>SpinachProc!J48</f>
        <v>0.7347429016256577</v>
      </c>
      <c r="P46" s="261">
        <f>SweetCornProc!J48</f>
        <v>15.402320447060635</v>
      </c>
      <c r="Q46" s="261">
        <f>Tomatoes!J48</f>
        <v>71.052816205439939</v>
      </c>
      <c r="R46" s="265">
        <f>'Other&amp;MiscProc'!J48</f>
        <v>6.9784957247274582</v>
      </c>
      <c r="S46" s="261">
        <f t="shared" si="0"/>
        <v>122.54222139030519</v>
      </c>
    </row>
    <row r="47" spans="1:19" ht="12" customHeight="1" x14ac:dyDescent="0.25">
      <c r="A47" s="4">
        <v>2011</v>
      </c>
      <c r="B47" s="153">
        <f>AsparagusProc!J49</f>
        <v>0.26167493720390222</v>
      </c>
      <c r="C47" s="167">
        <f>Beets!J49</f>
        <v>0.51715296915346587</v>
      </c>
      <c r="D47" s="167">
        <f>Broccoli!J49</f>
        <v>2.6546246051076801</v>
      </c>
      <c r="E47" s="153">
        <f>Cabbage!J49</f>
        <v>1.021245982930046</v>
      </c>
      <c r="F47" s="167">
        <f>CarrotsProc!J49</f>
        <v>2.3832728565099321</v>
      </c>
      <c r="G47" s="167">
        <f>Cauliflower!J49</f>
        <v>0.44275753225881698</v>
      </c>
      <c r="H47" s="153">
        <f>Cucumbers!J49</f>
        <v>2.828232892695532</v>
      </c>
      <c r="I47" s="167">
        <f>GreenLimaBeansProc!J49</f>
        <v>0.31269324168517182</v>
      </c>
      <c r="J47" s="167">
        <f>Mushrooms!J49</f>
        <v>1.2599996629266408</v>
      </c>
      <c r="K47" s="153">
        <f>DryOnionsProc!K49</f>
        <v>1.3097806019027374</v>
      </c>
      <c r="L47" s="153">
        <f>GreenPeasProc!J49</f>
        <v>2.3545612974525043</v>
      </c>
      <c r="M47" s="167">
        <f>ChilePeppers!J49</f>
        <v>6.6072906939937308</v>
      </c>
      <c r="N47" s="167">
        <f>SnapBeansProc!J49</f>
        <v>4.7077592620825026</v>
      </c>
      <c r="O47" s="167">
        <f>SpinachProc!J49</f>
        <v>0.74956578315752009</v>
      </c>
      <c r="P47" s="153">
        <f>SweetCornProc!J49</f>
        <v>15.574769599364503</v>
      </c>
      <c r="Q47" s="167">
        <f>Tomatoes!J49</f>
        <v>65.75827535805972</v>
      </c>
      <c r="R47" s="167">
        <f>'Other&amp;MiscProc'!J49</f>
        <v>7.2868549828576246</v>
      </c>
      <c r="S47" s="153">
        <f t="shared" si="0"/>
        <v>116.03051225934203</v>
      </c>
    </row>
    <row r="48" spans="1:19" ht="12" customHeight="1" x14ac:dyDescent="0.25">
      <c r="A48" s="4">
        <v>2012</v>
      </c>
      <c r="B48" s="153">
        <f>AsparagusProc!J50</f>
        <v>0.22762717084608977</v>
      </c>
      <c r="C48" s="167">
        <f>Beets!J50</f>
        <v>0.55626654093679151</v>
      </c>
      <c r="D48" s="167">
        <f>Broccoli!J50</f>
        <v>2.5607686729330408</v>
      </c>
      <c r="E48" s="153">
        <f>Cabbage!J50</f>
        <v>1.1531648314940954</v>
      </c>
      <c r="F48" s="167">
        <f>CarrotsProc!J50</f>
        <v>1.9855776907046185</v>
      </c>
      <c r="G48" s="167">
        <f>Cauliflower!J50</f>
        <v>0.33793701142846455</v>
      </c>
      <c r="H48" s="153">
        <f>Cucumbers!J50</f>
        <v>2.9753195179448837</v>
      </c>
      <c r="I48" s="167">
        <f>GreenLimaBeansProc!J50</f>
        <v>0.41091550051778103</v>
      </c>
      <c r="J48" s="167">
        <f>Mushrooms!J50</f>
        <v>1.0923587471589391</v>
      </c>
      <c r="K48" s="153">
        <f>DryOnionsProc!K50</f>
        <v>1.2867009614511333</v>
      </c>
      <c r="L48" s="153">
        <f>GreenPeasProc!J50</f>
        <v>2.6870704033555119</v>
      </c>
      <c r="M48" s="167">
        <f>ChilePeppers!J50</f>
        <v>7.199847378654546</v>
      </c>
      <c r="N48" s="167">
        <f>SnapBeansProc!J50</f>
        <v>4.8318812207774124</v>
      </c>
      <c r="O48" s="167">
        <f>SpinachProc!J50</f>
        <v>0.73085511133818626</v>
      </c>
      <c r="P48" s="153">
        <f>SweetCornProc!J50</f>
        <v>15.642133169747879</v>
      </c>
      <c r="Q48" s="167">
        <f>Tomatoes!J50</f>
        <v>66.546083984568583</v>
      </c>
      <c r="R48" s="167">
        <f>'Other&amp;MiscProc'!J50</f>
        <v>8.5112633554634005</v>
      </c>
      <c r="S48" s="153">
        <f t="shared" si="0"/>
        <v>118.73577126932136</v>
      </c>
    </row>
    <row r="49" spans="1:19" ht="12" customHeight="1" x14ac:dyDescent="0.25">
      <c r="A49" s="4">
        <v>2013</v>
      </c>
      <c r="B49" s="153">
        <f>AsparagusProc!J51</f>
        <v>0.21704624367825176</v>
      </c>
      <c r="C49" s="167">
        <f>Beets!J51</f>
        <v>0.53072767491026773</v>
      </c>
      <c r="D49" s="167">
        <f>Broccoli!J51</f>
        <v>2.4828052031974952</v>
      </c>
      <c r="E49" s="153">
        <f>Cabbage!J51</f>
        <v>0.99264071655373132</v>
      </c>
      <c r="F49" s="167">
        <f>CarrotsProc!J51</f>
        <v>2.4480533839852101</v>
      </c>
      <c r="G49" s="167">
        <f>Cauliflower!J51</f>
        <v>0.336253957557966</v>
      </c>
      <c r="H49" s="153">
        <f>Cucumbers!J51</f>
        <v>3.2180297805744842</v>
      </c>
      <c r="I49" s="167">
        <f>GreenLimaBeansProc!J51</f>
        <v>0.3529417743477013</v>
      </c>
      <c r="J49" s="167">
        <f>Mushrooms!J51</f>
        <v>1.0457949218712266</v>
      </c>
      <c r="K49" s="153">
        <f>DryOnionsProc!K51</f>
        <v>0.95869469359776671</v>
      </c>
      <c r="L49" s="153">
        <f>GreenPeasProc!J51</f>
        <v>2.3843619124011903</v>
      </c>
      <c r="M49" s="167">
        <f>ChilePeppers!J51</f>
        <v>6.9777591872977753</v>
      </c>
      <c r="N49" s="167">
        <f>SnapBeansProc!J51</f>
        <v>4.9668359346601649</v>
      </c>
      <c r="O49" s="167">
        <f>SpinachProc!J51</f>
        <v>0.86431614882673968</v>
      </c>
      <c r="P49" s="153">
        <f>SweetCornProc!J51</f>
        <v>12.787761951891884</v>
      </c>
      <c r="Q49" s="167">
        <f>Tomatoes!J51</f>
        <v>65.98004440707598</v>
      </c>
      <c r="R49" s="167">
        <f>'Other&amp;MiscProc'!J51</f>
        <v>8.1192694013785864</v>
      </c>
      <c r="S49" s="153">
        <f t="shared" si="0"/>
        <v>114.66333729380642</v>
      </c>
    </row>
    <row r="50" spans="1:19" ht="12" customHeight="1" x14ac:dyDescent="0.25">
      <c r="A50" s="4">
        <v>2014</v>
      </c>
      <c r="B50" s="153">
        <f>AsparagusProc!J52</f>
        <v>0.16910528936073607</v>
      </c>
      <c r="C50" s="167">
        <f>Beets!J52</f>
        <v>0.54</v>
      </c>
      <c r="D50" s="167">
        <f>Broccoli!J52</f>
        <v>2.584673568586449</v>
      </c>
      <c r="E50" s="153">
        <f>Cabbage!J52</f>
        <v>0.94511307364706543</v>
      </c>
      <c r="F50" s="167">
        <f>CarrotsProc!J52</f>
        <v>1.9201167620664783</v>
      </c>
      <c r="G50" s="167">
        <f>Cauliflower!J52</f>
        <v>0.35681368726609358</v>
      </c>
      <c r="H50" s="153">
        <f>Cucumbers!J52</f>
        <v>3.8727550434159976</v>
      </c>
      <c r="I50" s="167">
        <f>GreenLimaBeansProc!J52</f>
        <v>0.32999584372467866</v>
      </c>
      <c r="J50" s="167">
        <f>Mushrooms!J52</f>
        <v>1.0605082808130983</v>
      </c>
      <c r="K50" s="153">
        <f>DryOnionsProc!K52</f>
        <v>1.4650621693284187</v>
      </c>
      <c r="L50" s="153">
        <f>GreenPeasProc!J52</f>
        <v>2.3063579372823191</v>
      </c>
      <c r="M50" s="167">
        <f>ChilePeppers!J52</f>
        <v>7.1825214428555668</v>
      </c>
      <c r="N50" s="167">
        <f>SnapBeansProc!J52</f>
        <v>4.5450268530767275</v>
      </c>
      <c r="O50" s="167">
        <f>SpinachProc!J52</f>
        <v>0.92930068082096462</v>
      </c>
      <c r="P50" s="153">
        <f>SweetCornProc!J52</f>
        <v>13.445768779418495</v>
      </c>
      <c r="Q50" s="167">
        <f>Tomatoes!J52</f>
        <v>67.362668347447894</v>
      </c>
      <c r="R50" s="167">
        <f>'Other&amp;MiscProc'!J52</f>
        <v>8.3909327714868756</v>
      </c>
      <c r="S50" s="153">
        <f t="shared" si="0"/>
        <v>117.40672053059787</v>
      </c>
    </row>
    <row r="51" spans="1:19" ht="12" customHeight="1" x14ac:dyDescent="0.25">
      <c r="A51" s="5">
        <v>2015</v>
      </c>
      <c r="B51" s="153">
        <f>AsparagusProc!J53</f>
        <v>0.18383199409473289</v>
      </c>
      <c r="C51" s="167">
        <f>Beets!J53</f>
        <v>0.54</v>
      </c>
      <c r="D51" s="167">
        <f>Broccoli!J53</f>
        <v>2.5874512802600407</v>
      </c>
      <c r="E51" s="153">
        <f>Cabbage!J53</f>
        <v>0.90705822747537479</v>
      </c>
      <c r="F51" s="167">
        <f>CarrotsProc!J53</f>
        <v>2.0489366772146016</v>
      </c>
      <c r="G51" s="167">
        <f>Cauliflower!J53</f>
        <v>0.3421926119190089</v>
      </c>
      <c r="H51" s="153">
        <f>Cucumbers!J53</f>
        <v>3.4143086230332544</v>
      </c>
      <c r="I51" s="167">
        <f>GreenLimaBeansProc!J53</f>
        <v>0.34953048260434677</v>
      </c>
      <c r="J51" s="167">
        <f>Mushrooms!J53</f>
        <v>1.0481678319644434</v>
      </c>
      <c r="K51" s="153">
        <f>DryOnionsProc!K53</f>
        <v>1.3543200908477346</v>
      </c>
      <c r="L51" s="153">
        <f>GreenPeasProc!J53</f>
        <v>2.3219049679033841</v>
      </c>
      <c r="M51" s="167">
        <f>ChilePeppers!J53</f>
        <v>7.1129385402326477</v>
      </c>
      <c r="N51" s="167">
        <f>SnapBeansProc!J53</f>
        <v>4.8467033205788566</v>
      </c>
      <c r="O51" s="167">
        <f>SpinachProc!J53</f>
        <v>0.88229535735763009</v>
      </c>
      <c r="P51" s="153">
        <f>SweetCornProc!J53</f>
        <v>13.354914179140023</v>
      </c>
      <c r="Q51" s="167">
        <f>Tomatoes!J53</f>
        <v>56.309033246981464</v>
      </c>
      <c r="R51" s="167">
        <f>'Other&amp;MiscProc'!J53</f>
        <v>10.139865099307617</v>
      </c>
      <c r="S51" s="153">
        <f t="shared" si="0"/>
        <v>107.74345253091515</v>
      </c>
    </row>
    <row r="52" spans="1:19" ht="12" customHeight="1" x14ac:dyDescent="0.25">
      <c r="A52" s="6">
        <v>2016</v>
      </c>
      <c r="B52" s="265">
        <f>AsparagusProc!J54</f>
        <v>0.23884974030192677</v>
      </c>
      <c r="C52" s="261">
        <f>Beets!J54</f>
        <v>0.55000000000000004</v>
      </c>
      <c r="D52" s="262">
        <f>Broccoli!J54</f>
        <v>2.6362068156488156</v>
      </c>
      <c r="E52" s="261">
        <f>Cabbage!J54</f>
        <v>1.04625227998508</v>
      </c>
      <c r="F52" s="262">
        <f>CarrotsProc!J54</f>
        <v>2.9603995296877277</v>
      </c>
      <c r="G52" s="262">
        <f>Cauliflower!J54</f>
        <v>0.40788019100508816</v>
      </c>
      <c r="H52" s="261">
        <f>Cucumbers!J54</f>
        <v>2.9921486724551163</v>
      </c>
      <c r="I52" s="261">
        <f>GreenLimaBeansProc!J54</f>
        <v>0.25389228817773762</v>
      </c>
      <c r="J52" s="265">
        <f>Mushrooms!J54</f>
        <v>1.0232332129681974</v>
      </c>
      <c r="K52" s="261">
        <f>DryOnionsProc!K54</f>
        <v>1.523434616003229</v>
      </c>
      <c r="L52" s="262">
        <f>GreenPeasProc!J54</f>
        <v>1.7621639715551618</v>
      </c>
      <c r="M52" s="262">
        <f>ChilePeppers!J54</f>
        <v>7.6377125268669115</v>
      </c>
      <c r="N52" s="262">
        <f>SnapBeansProc!J54</f>
        <v>5.1778432515927717</v>
      </c>
      <c r="O52" s="262">
        <f>SpinachProc!J54</f>
        <v>0.85440106328123133</v>
      </c>
      <c r="P52" s="261">
        <f>SweetCornProc!J54</f>
        <v>12.469039159930402</v>
      </c>
      <c r="Q52" s="261">
        <f>Tomatoes!J54</f>
        <v>61.144996937619155</v>
      </c>
      <c r="R52" s="265">
        <f>'Other&amp;MiscProc'!J54</f>
        <v>10.427114407746423</v>
      </c>
      <c r="S52" s="261">
        <f t="shared" si="0"/>
        <v>113.10556866482497</v>
      </c>
    </row>
    <row r="53" spans="1:19" ht="12" customHeight="1" x14ac:dyDescent="0.25">
      <c r="A53" s="6">
        <v>2017</v>
      </c>
      <c r="B53" s="265">
        <f>AsparagusProc!J55</f>
        <v>0.20481771857902284</v>
      </c>
      <c r="C53" s="261">
        <f>Beets!J55</f>
        <v>0.55000000000000004</v>
      </c>
      <c r="D53" s="262">
        <f>Broccoli!J55</f>
        <v>2.3658849224566962</v>
      </c>
      <c r="E53" s="261">
        <f>Cabbage!J55</f>
        <v>1.3836324127959836</v>
      </c>
      <c r="F53" s="262">
        <f>CarrotsProc!J55</f>
        <v>3.5484143639624093</v>
      </c>
      <c r="G53" s="262">
        <f>Cauliflower!J55</f>
        <v>0.52859699672254967</v>
      </c>
      <c r="H53" s="261">
        <f>Cucumbers!J55</f>
        <v>3.6595286540293688</v>
      </c>
      <c r="I53" s="261">
        <f>GreenLimaBeansProc!J55</f>
        <v>0.23537223202331004</v>
      </c>
      <c r="J53" s="265">
        <f>Mushrooms!J55</f>
        <v>0.99186853774209627</v>
      </c>
      <c r="K53" s="261">
        <f>DryOnionsProc!K55</f>
        <v>0.31460670670835972</v>
      </c>
      <c r="L53" s="262">
        <f>GreenPeasProc!J55</f>
        <v>1.9503398419592306</v>
      </c>
      <c r="M53" s="262">
        <f>ChilePeppers!J55</f>
        <v>7.4832844680155537</v>
      </c>
      <c r="N53" s="262">
        <f>SnapBeansProc!J55</f>
        <v>5.0188817470235056</v>
      </c>
      <c r="O53" s="262">
        <f>SpinachProc!J55</f>
        <v>0.84386292243857219</v>
      </c>
      <c r="P53" s="261">
        <f>SweetCornProc!J55</f>
        <v>13.110988499840969</v>
      </c>
      <c r="Q53" s="261">
        <f>Tomatoes!J55</f>
        <v>57.880927693638426</v>
      </c>
      <c r="R53" s="265">
        <f>'Other&amp;MiscProc'!J55</f>
        <v>8.3303496171334821</v>
      </c>
      <c r="S53" s="261">
        <f t="shared" si="0"/>
        <v>108.40135733506953</v>
      </c>
    </row>
    <row r="54" spans="1:19" ht="12" customHeight="1" x14ac:dyDescent="0.25">
      <c r="A54" s="6">
        <v>2018</v>
      </c>
      <c r="B54" s="265">
        <f>AsparagusProc!J56</f>
        <v>0.14428997443286568</v>
      </c>
      <c r="C54" s="261">
        <f>Beets!J56</f>
        <v>0.55000000000000004</v>
      </c>
      <c r="D54" s="262">
        <f>Broccoli!J56</f>
        <v>2.5013679956651456</v>
      </c>
      <c r="E54" s="261">
        <f>Cabbage!J56</f>
        <v>0.59721241710078043</v>
      </c>
      <c r="F54" s="262">
        <f>CarrotsProc!J56</f>
        <v>3.3796451724089249</v>
      </c>
      <c r="G54" s="262">
        <f>Cauliflower!J56</f>
        <v>0.58257646461818391</v>
      </c>
      <c r="H54" s="261">
        <f>Cucumbers!J56</f>
        <v>3.334667542291629</v>
      </c>
      <c r="I54" s="261">
        <f>GreenLimaBeansProc!J56</f>
        <v>0.27520872177133626</v>
      </c>
      <c r="J54" s="265">
        <f>Mushrooms!J56</f>
        <v>0.99261004524228114</v>
      </c>
      <c r="K54" s="261">
        <f>DryOnionsProc!K56</f>
        <v>1.8236595920392207</v>
      </c>
      <c r="L54" s="262">
        <f>GreenPeasProc!J56</f>
        <v>1.882022353139257</v>
      </c>
      <c r="M54" s="262">
        <f>ChilePeppers!J56</f>
        <v>7.1950694060964206</v>
      </c>
      <c r="N54" s="262">
        <f>SnapBeansProc!J56</f>
        <v>4.710439274453293</v>
      </c>
      <c r="O54" s="262">
        <f>SpinachProc!J56</f>
        <v>0.89910972796925048</v>
      </c>
      <c r="P54" s="261">
        <f>SweetCornProc!J56</f>
        <v>13.112451414486403</v>
      </c>
      <c r="Q54" s="261">
        <f>Tomatoes!J56</f>
        <v>65.633498894690774</v>
      </c>
      <c r="R54" s="265">
        <f>'Other&amp;MiscProc'!J56</f>
        <v>11.27714862785102</v>
      </c>
      <c r="S54" s="261">
        <f t="shared" si="0"/>
        <v>118.89097762425679</v>
      </c>
    </row>
    <row r="55" spans="1:19" ht="12" customHeight="1" x14ac:dyDescent="0.25">
      <c r="A55" s="6">
        <v>2019</v>
      </c>
      <c r="B55" s="265">
        <f>AsparagusProc!J57</f>
        <v>0.15866674546911155</v>
      </c>
      <c r="C55" s="261">
        <f>Beets!J57</f>
        <v>0.54</v>
      </c>
      <c r="D55" s="262">
        <f>Broccoli!J57</f>
        <v>2.6366033132350815</v>
      </c>
      <c r="E55" s="261">
        <f>Cabbage!J57</f>
        <v>0.85929956450803036</v>
      </c>
      <c r="F55" s="262">
        <f>CarrotsProc!J57</f>
        <v>3.0085711654598324</v>
      </c>
      <c r="G55" s="262">
        <f>Cauliflower!J57</f>
        <v>0.67812162915781737</v>
      </c>
      <c r="H55" s="261">
        <f>Cucumbers!J57</f>
        <v>3.0402358571790016</v>
      </c>
      <c r="I55" s="261">
        <f>GreenLimaBeansProc!J57</f>
        <v>0.23262191772750165</v>
      </c>
      <c r="J55" s="265">
        <f>Mushrooms!J57</f>
        <v>0.96022667113800553</v>
      </c>
      <c r="K55" s="261">
        <f>DryOnionsProc!K57</f>
        <v>1.4053025000627288</v>
      </c>
      <c r="L55" s="262">
        <f>GreenPeasProc!J57</f>
        <v>1.53827509072447</v>
      </c>
      <c r="M55" s="262">
        <f>ChilePeppers!J57</f>
        <v>7.1124451471641468</v>
      </c>
      <c r="N55" s="262">
        <f>SnapBeansProc!J57</f>
        <v>4.1132951958235404</v>
      </c>
      <c r="O55" s="262">
        <f>SpinachProc!J57</f>
        <v>0.71069885724260162</v>
      </c>
      <c r="P55" s="261">
        <f>SweetCornProc!J57</f>
        <v>10.63296660923808</v>
      </c>
      <c r="Q55" s="261">
        <f>Tomatoes!J57</f>
        <v>63.820278590729465</v>
      </c>
      <c r="R55" s="265">
        <f>'Other&amp;MiscProc'!J57</f>
        <v>10.786693665696692</v>
      </c>
      <c r="S55" s="261">
        <f t="shared" si="0"/>
        <v>112.23430252055611</v>
      </c>
    </row>
    <row r="56" spans="1:19" ht="12" customHeight="1" thickBot="1" x14ac:dyDescent="0.3">
      <c r="A56" s="59">
        <v>2020</v>
      </c>
      <c r="B56" s="263">
        <f>AsparagusProc!J58</f>
        <v>0.14779198706263466</v>
      </c>
      <c r="C56" s="165">
        <f>Beets!J58</f>
        <v>0.54</v>
      </c>
      <c r="D56" s="264">
        <f>Broccoli!J58</f>
        <v>2.6365816987756778</v>
      </c>
      <c r="E56" s="165">
        <f>Cabbage!J58</f>
        <v>1.3469063540414132</v>
      </c>
      <c r="F56" s="264">
        <f>CarrotsProc!J58</f>
        <v>2.9718006567860793</v>
      </c>
      <c r="G56" s="264">
        <f>Cauliflower!J58</f>
        <v>0.71518164826887975</v>
      </c>
      <c r="H56" s="165">
        <f>Cucumbers!J58</f>
        <v>3.0296791772999132</v>
      </c>
      <c r="I56" s="263">
        <f>GreenLimaBeansProc!J58</f>
        <v>0.21565393677056632</v>
      </c>
      <c r="J56" s="264" t="s">
        <v>29</v>
      </c>
      <c r="K56" s="264">
        <f>DryOnionsProc!K58</f>
        <v>1.6151104373101681</v>
      </c>
      <c r="L56" s="165">
        <f>GreenPeasProc!J58</f>
        <v>1.8385783566875897</v>
      </c>
      <c r="M56" s="264">
        <f>ChilePeppers!J58</f>
        <v>7.1616660113213007</v>
      </c>
      <c r="N56" s="264">
        <f>SnapBeansProc!J58</f>
        <v>3.9771423396670444</v>
      </c>
      <c r="O56" s="165">
        <f>SpinachProc!J58</f>
        <v>0.61112009578933901</v>
      </c>
      <c r="P56" s="165">
        <f>SweetCornProc!J58</f>
        <v>12.413810001703354</v>
      </c>
      <c r="Q56" s="264">
        <f>Tomatoes!J58</f>
        <v>67.493691685461172</v>
      </c>
      <c r="R56" s="264">
        <f>'Other&amp;MiscProc'!J58</f>
        <v>10.165853614560643</v>
      </c>
      <c r="S56" s="165">
        <f t="shared" si="0"/>
        <v>116.88056800150578</v>
      </c>
    </row>
    <row r="57" spans="1:19" s="287" customFormat="1" ht="12" customHeight="1" thickTop="1" x14ac:dyDescent="0.25">
      <c r="A57" s="305" t="s">
        <v>61</v>
      </c>
      <c r="B57" s="305"/>
      <c r="C57" s="305"/>
      <c r="D57" s="305"/>
      <c r="E57" s="305"/>
      <c r="F57" s="305"/>
      <c r="G57" s="305"/>
      <c r="H57" s="305"/>
      <c r="I57" s="305"/>
      <c r="J57" s="305"/>
      <c r="K57" s="305"/>
      <c r="L57" s="305"/>
      <c r="M57" s="305"/>
      <c r="N57" s="305"/>
      <c r="O57" s="305"/>
      <c r="P57" s="305"/>
      <c r="Q57" s="305"/>
      <c r="R57" s="305"/>
      <c r="S57" s="305"/>
    </row>
    <row r="58" spans="1:19" s="282" customFormat="1" ht="12" customHeight="1" x14ac:dyDescent="0.25">
      <c r="A58" s="306" t="s">
        <v>126</v>
      </c>
      <c r="B58" s="306"/>
      <c r="C58" s="306"/>
      <c r="D58" s="306"/>
      <c r="E58" s="306"/>
      <c r="F58" s="306"/>
      <c r="G58" s="306"/>
      <c r="H58" s="306"/>
      <c r="I58" s="306"/>
      <c r="J58" s="306"/>
      <c r="K58" s="306"/>
      <c r="L58" s="306"/>
      <c r="M58" s="306"/>
      <c r="N58" s="306"/>
      <c r="O58" s="306"/>
      <c r="P58" s="306"/>
      <c r="Q58" s="306"/>
      <c r="R58" s="306"/>
      <c r="S58" s="306"/>
    </row>
    <row r="59" spans="1:19" ht="12" customHeight="1" x14ac:dyDescent="0.25">
      <c r="A59" s="307" t="s">
        <v>173</v>
      </c>
      <c r="B59" s="308"/>
      <c r="C59" s="308"/>
      <c r="D59" s="308"/>
      <c r="E59" s="308"/>
      <c r="F59" s="308"/>
      <c r="G59" s="308"/>
      <c r="H59" s="308"/>
      <c r="I59" s="308"/>
      <c r="J59" s="308"/>
      <c r="K59" s="308"/>
      <c r="L59" s="308"/>
      <c r="M59" s="308"/>
      <c r="N59" s="308"/>
      <c r="O59" s="308"/>
      <c r="P59" s="308"/>
      <c r="Q59" s="308"/>
      <c r="R59" s="308"/>
      <c r="S59" s="308"/>
    </row>
    <row r="60" spans="1:19" ht="12" customHeight="1" x14ac:dyDescent="0.25">
      <c r="A60" s="307"/>
      <c r="B60" s="308"/>
      <c r="C60" s="308"/>
      <c r="D60" s="308"/>
      <c r="E60" s="308"/>
      <c r="F60" s="308"/>
      <c r="G60" s="308"/>
      <c r="H60" s="308"/>
      <c r="I60" s="308"/>
      <c r="J60" s="308"/>
      <c r="K60" s="308"/>
      <c r="L60" s="308"/>
      <c r="M60" s="308"/>
      <c r="N60" s="308"/>
      <c r="O60" s="308"/>
      <c r="P60" s="308"/>
      <c r="Q60" s="308"/>
      <c r="R60" s="308"/>
      <c r="S60" s="308"/>
    </row>
    <row r="61" spans="1:19" ht="12" customHeight="1" x14ac:dyDescent="0.25">
      <c r="A61" s="309" t="s">
        <v>45</v>
      </c>
      <c r="B61" s="310"/>
      <c r="C61" s="310"/>
      <c r="D61" s="310"/>
      <c r="E61" s="310"/>
      <c r="F61" s="310"/>
      <c r="G61" s="310"/>
      <c r="H61" s="310"/>
      <c r="I61" s="310"/>
      <c r="J61" s="310"/>
      <c r="K61" s="310"/>
      <c r="L61" s="310"/>
      <c r="M61" s="310"/>
      <c r="N61" s="310"/>
      <c r="O61" s="310"/>
      <c r="P61" s="310"/>
      <c r="Q61" s="310"/>
      <c r="R61" s="310"/>
      <c r="S61" s="310"/>
    </row>
  </sheetData>
  <mergeCells count="27">
    <mergeCell ref="A57:S57"/>
    <mergeCell ref="A58:S58"/>
    <mergeCell ref="A59:S59"/>
    <mergeCell ref="A61:S61"/>
    <mergeCell ref="A60:S60"/>
    <mergeCell ref="A1:Q1"/>
    <mergeCell ref="R1:S1"/>
    <mergeCell ref="A2:A4"/>
    <mergeCell ref="B2:B4"/>
    <mergeCell ref="E2:E4"/>
    <mergeCell ref="F2:F4"/>
    <mergeCell ref="H2:H4"/>
    <mergeCell ref="J2:J4"/>
    <mergeCell ref="K2:K4"/>
    <mergeCell ref="C2:C4"/>
    <mergeCell ref="D2:D4"/>
    <mergeCell ref="G2:G4"/>
    <mergeCell ref="I2:I4"/>
    <mergeCell ref="L2:L4"/>
    <mergeCell ref="B5:S5"/>
    <mergeCell ref="M2:M4"/>
    <mergeCell ref="N2:N4"/>
    <mergeCell ref="O2:O4"/>
    <mergeCell ref="Q2:Q4"/>
    <mergeCell ref="R2:R4"/>
    <mergeCell ref="S2:S4"/>
    <mergeCell ref="P2:P4"/>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B1C2-09A3-452E-96F3-203EF8AE4C10}">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88</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177">
        <v>599.79999999999995</v>
      </c>
      <c r="D8" s="178">
        <v>8.0075822999999993</v>
      </c>
      <c r="E8" s="179">
        <v>461.15199999999999</v>
      </c>
      <c r="F8" s="180">
        <f t="shared" ref="F8:F57" si="0">SUM(C8,D8,E8)</f>
        <v>1068.9595823</v>
      </c>
      <c r="G8" s="181">
        <v>2.8372427</v>
      </c>
      <c r="H8" s="181">
        <v>412.83930724465949</v>
      </c>
      <c r="I8" s="181">
        <f t="shared" ref="I8:I50" si="1">F8-SUM(G8,H8)</f>
        <v>653.28303235534054</v>
      </c>
      <c r="J8" s="55">
        <f>IF(I8=0,0,IF(B8=0,0,I8/B8))</f>
        <v>3.1859383588325914</v>
      </c>
    </row>
    <row r="9" spans="1:10" ht="12" customHeight="1" x14ac:dyDescent="0.25">
      <c r="A9" s="4">
        <v>1971</v>
      </c>
      <c r="B9" s="4">
        <v>207.661</v>
      </c>
      <c r="C9" s="187">
        <v>660.5</v>
      </c>
      <c r="D9" s="188">
        <v>9.43703</v>
      </c>
      <c r="E9" s="189">
        <v>412.83930724465949</v>
      </c>
      <c r="F9" s="189">
        <f t="shared" si="0"/>
        <v>1082.7763372446595</v>
      </c>
      <c r="G9" s="190">
        <v>3.7869999999999999</v>
      </c>
      <c r="H9" s="190">
        <v>419.9727083772629</v>
      </c>
      <c r="I9" s="190">
        <f t="shared" si="1"/>
        <v>659.01662886739666</v>
      </c>
      <c r="J9" s="153">
        <f t="shared" ref="J9:J57" si="2">IF(I9=0,0,IF(B9=0,0,I9/B9))</f>
        <v>3.1735214068476827</v>
      </c>
    </row>
    <row r="10" spans="1:10" ht="12" customHeight="1" x14ac:dyDescent="0.25">
      <c r="A10" s="4">
        <v>1972</v>
      </c>
      <c r="B10" s="4">
        <v>209.89599999999999</v>
      </c>
      <c r="C10" s="187">
        <v>656</v>
      </c>
      <c r="D10" s="188">
        <v>12.1724385</v>
      </c>
      <c r="E10" s="189">
        <v>419.9727083772629</v>
      </c>
      <c r="F10" s="189">
        <f t="shared" si="0"/>
        <v>1088.145146877263</v>
      </c>
      <c r="G10" s="190">
        <v>3.0609380000000002</v>
      </c>
      <c r="H10" s="190">
        <v>427.6562377195367</v>
      </c>
      <c r="I10" s="190">
        <f t="shared" si="1"/>
        <v>657.42797115772623</v>
      </c>
      <c r="J10" s="153">
        <f t="shared" si="2"/>
        <v>3.1321605516909625</v>
      </c>
    </row>
    <row r="11" spans="1:10" ht="12" customHeight="1" x14ac:dyDescent="0.25">
      <c r="A11" s="4">
        <v>1973</v>
      </c>
      <c r="B11" s="4">
        <v>211.90899999999999</v>
      </c>
      <c r="C11" s="187">
        <v>590.4</v>
      </c>
      <c r="D11" s="187">
        <v>9.0243724000000007</v>
      </c>
      <c r="E11" s="189">
        <v>427.6562377195367</v>
      </c>
      <c r="F11" s="189">
        <f t="shared" si="0"/>
        <v>1027.0806101195367</v>
      </c>
      <c r="G11" s="190">
        <v>3.1259700000000001</v>
      </c>
      <c r="H11" s="190">
        <v>301.49190066986966</v>
      </c>
      <c r="I11" s="190">
        <f t="shared" si="1"/>
        <v>722.46273944966697</v>
      </c>
      <c r="J11" s="153">
        <f t="shared" si="2"/>
        <v>3.4093065393620234</v>
      </c>
    </row>
    <row r="12" spans="1:10" ht="12" customHeight="1" x14ac:dyDescent="0.25">
      <c r="A12" s="4">
        <v>1974</v>
      </c>
      <c r="B12" s="4">
        <v>213.85400000000001</v>
      </c>
      <c r="C12" s="187">
        <v>682.2</v>
      </c>
      <c r="D12" s="187">
        <v>9.5087130000000002</v>
      </c>
      <c r="E12" s="189">
        <v>301.49190066986966</v>
      </c>
      <c r="F12" s="189">
        <f t="shared" si="0"/>
        <v>993.20061366986965</v>
      </c>
      <c r="G12" s="190">
        <v>3.7646877000000001</v>
      </c>
      <c r="H12" s="190">
        <v>378.217282608696</v>
      </c>
      <c r="I12" s="190">
        <f t="shared" si="1"/>
        <v>611.21864336117369</v>
      </c>
      <c r="J12" s="153">
        <f t="shared" si="2"/>
        <v>2.8581118116152782</v>
      </c>
    </row>
    <row r="13" spans="1:10" ht="12" customHeight="1" x14ac:dyDescent="0.25">
      <c r="A13" s="4">
        <v>1975</v>
      </c>
      <c r="B13" s="4">
        <v>215.97300000000001</v>
      </c>
      <c r="C13" s="187">
        <v>696.5</v>
      </c>
      <c r="D13" s="187">
        <v>12.017322399999999</v>
      </c>
      <c r="E13" s="189">
        <v>378.217282608696</v>
      </c>
      <c r="F13" s="189">
        <f t="shared" si="0"/>
        <v>1086.734605008696</v>
      </c>
      <c r="G13" s="190">
        <v>7.8127079999999998</v>
      </c>
      <c r="H13" s="190">
        <v>472.07618275901302</v>
      </c>
      <c r="I13" s="190">
        <f t="shared" si="1"/>
        <v>606.84571424968294</v>
      </c>
      <c r="J13" s="153">
        <f t="shared" si="2"/>
        <v>2.8098221270699715</v>
      </c>
    </row>
    <row r="14" spans="1:10" ht="12" customHeight="1" x14ac:dyDescent="0.25">
      <c r="A14" s="3">
        <v>1976</v>
      </c>
      <c r="B14" s="3">
        <v>218.035</v>
      </c>
      <c r="C14" s="177">
        <v>631</v>
      </c>
      <c r="D14" s="177">
        <v>10.9151778</v>
      </c>
      <c r="E14" s="180">
        <v>472.07618275901302</v>
      </c>
      <c r="F14" s="180">
        <f t="shared" si="0"/>
        <v>1113.9913605590132</v>
      </c>
      <c r="G14" s="177">
        <v>4.5168419000000002</v>
      </c>
      <c r="H14" s="177">
        <v>484.17446048798843</v>
      </c>
      <c r="I14" s="177">
        <f t="shared" si="1"/>
        <v>625.30005817102483</v>
      </c>
      <c r="J14" s="55">
        <f t="shared" si="2"/>
        <v>2.8678884498866002</v>
      </c>
    </row>
    <row r="15" spans="1:10" ht="12" customHeight="1" x14ac:dyDescent="0.25">
      <c r="A15" s="3">
        <v>1977</v>
      </c>
      <c r="B15" s="3">
        <v>220.23899999999998</v>
      </c>
      <c r="C15" s="177">
        <v>594.5</v>
      </c>
      <c r="D15" s="177">
        <v>7.5114177</v>
      </c>
      <c r="E15" s="180">
        <v>484.17446048798843</v>
      </c>
      <c r="F15" s="180">
        <f t="shared" si="0"/>
        <v>1086.1858781879885</v>
      </c>
      <c r="G15" s="177">
        <v>5.6394567999999996</v>
      </c>
      <c r="H15" s="177">
        <v>409.59119320060842</v>
      </c>
      <c r="I15" s="177">
        <f t="shared" si="1"/>
        <v>670.95522818738004</v>
      </c>
      <c r="J15" s="55">
        <f t="shared" si="2"/>
        <v>3.046486899174897</v>
      </c>
    </row>
    <row r="16" spans="1:10" ht="12" customHeight="1" x14ac:dyDescent="0.25">
      <c r="A16" s="3">
        <v>1978</v>
      </c>
      <c r="B16" s="3">
        <v>222.58500000000001</v>
      </c>
      <c r="C16" s="177">
        <v>508.82</v>
      </c>
      <c r="D16" s="177">
        <v>8.5441701999999999</v>
      </c>
      <c r="E16" s="180">
        <v>409.59119320060842</v>
      </c>
      <c r="F16" s="180">
        <f t="shared" si="0"/>
        <v>926.95536340060835</v>
      </c>
      <c r="G16" s="177">
        <v>5.0067988999999997</v>
      </c>
      <c r="H16" s="177">
        <v>281.62398670307499</v>
      </c>
      <c r="I16" s="177">
        <f t="shared" si="1"/>
        <v>640.32457779753338</v>
      </c>
      <c r="J16" s="55">
        <f t="shared" si="2"/>
        <v>2.8767642823978856</v>
      </c>
    </row>
    <row r="17" spans="1:10" ht="12" customHeight="1" x14ac:dyDescent="0.25">
      <c r="A17" s="3">
        <v>1979</v>
      </c>
      <c r="B17" s="3">
        <v>225.05500000000001</v>
      </c>
      <c r="C17" s="177">
        <v>737.18</v>
      </c>
      <c r="D17" s="177">
        <v>10.836696</v>
      </c>
      <c r="E17" s="180">
        <v>281.62398670307499</v>
      </c>
      <c r="F17" s="180">
        <f t="shared" si="0"/>
        <v>1029.6406827030748</v>
      </c>
      <c r="G17" s="177">
        <v>3.8519635999999999</v>
      </c>
      <c r="H17" s="177">
        <v>440.8696788337167</v>
      </c>
      <c r="I17" s="177">
        <f t="shared" si="1"/>
        <v>584.91904026935822</v>
      </c>
      <c r="J17" s="55">
        <f t="shared" si="2"/>
        <v>2.599004866674183</v>
      </c>
    </row>
    <row r="18" spans="1:10" ht="12" customHeight="1" x14ac:dyDescent="0.25">
      <c r="A18" s="3">
        <v>1980</v>
      </c>
      <c r="B18" s="3">
        <v>227.726</v>
      </c>
      <c r="C18" s="177">
        <v>602.66</v>
      </c>
      <c r="D18" s="177">
        <v>8.4627324000000002</v>
      </c>
      <c r="E18" s="180">
        <v>440.8696788337167</v>
      </c>
      <c r="F18" s="180">
        <f t="shared" si="0"/>
        <v>1051.9924112337167</v>
      </c>
      <c r="G18" s="177">
        <v>5.7150565000000002</v>
      </c>
      <c r="H18" s="177">
        <v>434.83114053766326</v>
      </c>
      <c r="I18" s="177">
        <f t="shared" si="1"/>
        <v>611.44621419605346</v>
      </c>
      <c r="J18" s="55">
        <f t="shared" si="2"/>
        <v>2.6850083617858895</v>
      </c>
    </row>
    <row r="19" spans="1:10" ht="12" customHeight="1" x14ac:dyDescent="0.25">
      <c r="A19" s="4">
        <v>1981</v>
      </c>
      <c r="B19" s="4">
        <v>229.96600000000001</v>
      </c>
      <c r="C19" s="187">
        <v>542.4</v>
      </c>
      <c r="D19" s="187">
        <v>8.3158192</v>
      </c>
      <c r="E19" s="189">
        <v>434.83114053766326</v>
      </c>
      <c r="F19" s="189">
        <f t="shared" si="0"/>
        <v>985.5469597376632</v>
      </c>
      <c r="G19" s="187">
        <v>5.0431577000000001</v>
      </c>
      <c r="H19" s="187">
        <v>353.327022274326</v>
      </c>
      <c r="I19" s="187">
        <f t="shared" si="1"/>
        <v>627.17677976333721</v>
      </c>
      <c r="J19" s="153">
        <f t="shared" si="2"/>
        <v>2.7272587241737352</v>
      </c>
    </row>
    <row r="20" spans="1:10" ht="12" customHeight="1" x14ac:dyDescent="0.25">
      <c r="A20" s="4">
        <v>1982</v>
      </c>
      <c r="B20" s="4">
        <v>232.18799999999999</v>
      </c>
      <c r="C20" s="192">
        <v>531.22</v>
      </c>
      <c r="D20" s="187">
        <v>7.7516666000000001</v>
      </c>
      <c r="E20" s="189">
        <v>353.327022274326</v>
      </c>
      <c r="F20" s="189">
        <f t="shared" si="0"/>
        <v>892.29868887432599</v>
      </c>
      <c r="G20" s="187">
        <v>4.6466102999999999</v>
      </c>
      <c r="H20" s="187">
        <v>311.48906494554228</v>
      </c>
      <c r="I20" s="187">
        <f t="shared" si="1"/>
        <v>576.16301362878369</v>
      </c>
      <c r="J20" s="153">
        <f t="shared" si="2"/>
        <v>2.4814504351163009</v>
      </c>
    </row>
    <row r="21" spans="1:10" ht="12" customHeight="1" x14ac:dyDescent="0.25">
      <c r="A21" s="4">
        <v>1983</v>
      </c>
      <c r="B21" s="4">
        <v>234.30699999999999</v>
      </c>
      <c r="C21" s="192">
        <v>441.8</v>
      </c>
      <c r="D21" s="187">
        <v>11.8585852</v>
      </c>
      <c r="E21" s="189">
        <v>311.48906494554228</v>
      </c>
      <c r="F21" s="189">
        <f t="shared" si="0"/>
        <v>765.14765014554223</v>
      </c>
      <c r="G21" s="187">
        <v>3.8437606999999998</v>
      </c>
      <c r="H21" s="187">
        <v>203.7069861237818</v>
      </c>
      <c r="I21" s="187">
        <f t="shared" si="1"/>
        <v>557.59690332176046</v>
      </c>
      <c r="J21" s="153">
        <f t="shared" si="2"/>
        <v>2.3797705716080206</v>
      </c>
    </row>
    <row r="22" spans="1:10" ht="12" customHeight="1" x14ac:dyDescent="0.25">
      <c r="A22" s="4">
        <v>1984</v>
      </c>
      <c r="B22" s="4">
        <v>236.34800000000001</v>
      </c>
      <c r="C22" s="187">
        <v>498.08</v>
      </c>
      <c r="D22" s="187">
        <v>22.793420399999999</v>
      </c>
      <c r="E22" s="189">
        <v>203.7069861237818</v>
      </c>
      <c r="F22" s="189">
        <f t="shared" si="0"/>
        <v>724.58040652378179</v>
      </c>
      <c r="G22" s="187">
        <v>3.1275957999999999</v>
      </c>
      <c r="H22" s="187">
        <v>238.4852848318462</v>
      </c>
      <c r="I22" s="187">
        <f t="shared" si="1"/>
        <v>482.96752589193557</v>
      </c>
      <c r="J22" s="153">
        <f t="shared" si="2"/>
        <v>2.0434593306985271</v>
      </c>
    </row>
    <row r="23" spans="1:10" ht="12" customHeight="1" x14ac:dyDescent="0.25">
      <c r="A23" s="4">
        <v>1985</v>
      </c>
      <c r="B23" s="4">
        <v>238.46600000000001</v>
      </c>
      <c r="C23" s="187">
        <v>591.1</v>
      </c>
      <c r="D23" s="187">
        <v>18.795947699999999</v>
      </c>
      <c r="E23" s="189">
        <v>238.4852848318462</v>
      </c>
      <c r="F23" s="189">
        <f t="shared" si="0"/>
        <v>848.38123253184631</v>
      </c>
      <c r="G23" s="187">
        <v>2.3472857</v>
      </c>
      <c r="H23" s="187">
        <v>356.72540094178697</v>
      </c>
      <c r="I23" s="187">
        <f t="shared" si="1"/>
        <v>489.30854589005935</v>
      </c>
      <c r="J23" s="153">
        <f t="shared" si="2"/>
        <v>2.0519006730102376</v>
      </c>
    </row>
    <row r="24" spans="1:10" ht="12" customHeight="1" x14ac:dyDescent="0.25">
      <c r="A24" s="3">
        <v>1986</v>
      </c>
      <c r="B24" s="3">
        <v>240.65100000000001</v>
      </c>
      <c r="C24" s="177">
        <v>432.46</v>
      </c>
      <c r="D24" s="177">
        <v>14.9</v>
      </c>
      <c r="E24" s="180">
        <v>356.72540094178697</v>
      </c>
      <c r="F24" s="180">
        <f t="shared" si="0"/>
        <v>804.08540094178693</v>
      </c>
      <c r="G24" s="177">
        <v>2.6</v>
      </c>
      <c r="H24" s="177">
        <v>278.07177999999999</v>
      </c>
      <c r="I24" s="177">
        <f t="shared" si="1"/>
        <v>523.41362094178692</v>
      </c>
      <c r="J24" s="55">
        <f t="shared" si="2"/>
        <v>2.1749904257276591</v>
      </c>
    </row>
    <row r="25" spans="1:10" ht="12" customHeight="1" x14ac:dyDescent="0.25">
      <c r="A25" s="3">
        <v>1987</v>
      </c>
      <c r="B25" s="3">
        <v>242.804</v>
      </c>
      <c r="C25" s="177">
        <v>452.28</v>
      </c>
      <c r="D25" s="177">
        <v>17.399999999999999</v>
      </c>
      <c r="E25" s="180">
        <v>278.07177999999999</v>
      </c>
      <c r="F25" s="180">
        <f t="shared" si="0"/>
        <v>747.75177999999994</v>
      </c>
      <c r="G25" s="177">
        <v>2.6</v>
      </c>
      <c r="H25" s="177">
        <v>256.44275999999996</v>
      </c>
      <c r="I25" s="177">
        <f t="shared" si="1"/>
        <v>488.70901999999995</v>
      </c>
      <c r="J25" s="55">
        <f t="shared" si="2"/>
        <v>2.0127717006309616</v>
      </c>
    </row>
    <row r="26" spans="1:10" ht="12" customHeight="1" x14ac:dyDescent="0.25">
      <c r="A26" s="3">
        <v>1988</v>
      </c>
      <c r="B26" s="3">
        <v>245.02099999999999</v>
      </c>
      <c r="C26" s="177">
        <v>253.48</v>
      </c>
      <c r="D26" s="177">
        <v>32.4</v>
      </c>
      <c r="E26" s="180">
        <v>256.44275999999996</v>
      </c>
      <c r="F26" s="180">
        <f t="shared" si="0"/>
        <v>542.32276000000002</v>
      </c>
      <c r="G26" s="177">
        <v>2.2000000000000002</v>
      </c>
      <c r="H26" s="177">
        <v>111.27772</v>
      </c>
      <c r="I26" s="177">
        <f t="shared" si="1"/>
        <v>428.84504000000004</v>
      </c>
      <c r="J26" s="55">
        <f t="shared" si="2"/>
        <v>1.7502378979760922</v>
      </c>
    </row>
    <row r="27" spans="1:10" ht="12" customHeight="1" x14ac:dyDescent="0.25">
      <c r="A27" s="3">
        <v>1989</v>
      </c>
      <c r="B27" s="3">
        <v>247.34200000000001</v>
      </c>
      <c r="C27" s="177">
        <v>494.08</v>
      </c>
      <c r="D27" s="177">
        <v>38.609850164000001</v>
      </c>
      <c r="E27" s="180">
        <v>111.27772</v>
      </c>
      <c r="F27" s="180">
        <f t="shared" si="0"/>
        <v>643.96757016399999</v>
      </c>
      <c r="G27" s="177">
        <v>4.9000000000000004</v>
      </c>
      <c r="H27" s="177">
        <v>210.47807999999998</v>
      </c>
      <c r="I27" s="177">
        <f t="shared" si="1"/>
        <v>428.58949016400004</v>
      </c>
      <c r="J27" s="55">
        <f t="shared" si="2"/>
        <v>1.7327808870470847</v>
      </c>
    </row>
    <row r="28" spans="1:10" ht="12" customHeight="1" x14ac:dyDescent="0.25">
      <c r="A28" s="3">
        <v>1990</v>
      </c>
      <c r="B28" s="3">
        <v>250.13200000000001</v>
      </c>
      <c r="C28" s="177">
        <v>473</v>
      </c>
      <c r="D28" s="177">
        <v>19.893402605999999</v>
      </c>
      <c r="E28" s="180">
        <v>210.47807999999998</v>
      </c>
      <c r="F28" s="180">
        <f t="shared" si="0"/>
        <v>703.37148260599997</v>
      </c>
      <c r="G28" s="177">
        <v>4.5788595189999999</v>
      </c>
      <c r="H28" s="177">
        <v>211.43100000000001</v>
      </c>
      <c r="I28" s="177">
        <f t="shared" si="1"/>
        <v>487.361623087</v>
      </c>
      <c r="J28" s="55">
        <f t="shared" si="2"/>
        <v>1.9484177277877279</v>
      </c>
    </row>
    <row r="29" spans="1:10" ht="12" customHeight="1" x14ac:dyDescent="0.25">
      <c r="A29" s="4">
        <v>1991</v>
      </c>
      <c r="B29" s="4">
        <v>253.49299999999999</v>
      </c>
      <c r="C29" s="187">
        <v>440.8</v>
      </c>
      <c r="D29" s="187">
        <v>22.584127470999999</v>
      </c>
      <c r="E29" s="189">
        <v>211.43100000000001</v>
      </c>
      <c r="F29" s="189">
        <f t="shared" si="0"/>
        <v>674.81512747099998</v>
      </c>
      <c r="G29" s="187">
        <v>10.941369438000001</v>
      </c>
      <c r="H29" s="187">
        <v>180.28719999999998</v>
      </c>
      <c r="I29" s="187">
        <f t="shared" si="1"/>
        <v>483.58655803299996</v>
      </c>
      <c r="J29" s="153">
        <f t="shared" si="2"/>
        <v>1.9076919600659583</v>
      </c>
    </row>
    <row r="30" spans="1:10" ht="12" customHeight="1" x14ac:dyDescent="0.25">
      <c r="A30" s="4">
        <v>1992</v>
      </c>
      <c r="B30" s="4">
        <v>256.89400000000001</v>
      </c>
      <c r="C30" s="187">
        <v>599.67999999999995</v>
      </c>
      <c r="D30" s="187">
        <v>18.028224248000001</v>
      </c>
      <c r="E30" s="189">
        <v>180.28719999999998</v>
      </c>
      <c r="F30" s="189">
        <f t="shared" si="0"/>
        <v>797.99542424799995</v>
      </c>
      <c r="G30" s="187">
        <v>12.598561418999999</v>
      </c>
      <c r="H30" s="187">
        <v>245.26911999999996</v>
      </c>
      <c r="I30" s="187">
        <f t="shared" si="1"/>
        <v>540.127742829</v>
      </c>
      <c r="J30" s="153">
        <f t="shared" si="2"/>
        <v>2.1025315609901361</v>
      </c>
    </row>
    <row r="31" spans="1:10" ht="12" customHeight="1" x14ac:dyDescent="0.25">
      <c r="A31" s="4">
        <v>1993</v>
      </c>
      <c r="B31" s="4">
        <v>260.255</v>
      </c>
      <c r="C31" s="187">
        <v>277.33999999999997</v>
      </c>
      <c r="D31" s="187">
        <v>17.296542564999999</v>
      </c>
      <c r="E31" s="189">
        <v>245.26911999999996</v>
      </c>
      <c r="F31" s="189">
        <f t="shared" si="0"/>
        <v>539.90566256499994</v>
      </c>
      <c r="G31" s="187">
        <v>12.687296843999999</v>
      </c>
      <c r="H31" s="187">
        <v>113.43205999999998</v>
      </c>
      <c r="I31" s="187">
        <f t="shared" si="1"/>
        <v>413.78630572099996</v>
      </c>
      <c r="J31" s="153">
        <f t="shared" si="2"/>
        <v>1.5899264403027797</v>
      </c>
    </row>
    <row r="32" spans="1:10" ht="12" customHeight="1" x14ac:dyDescent="0.25">
      <c r="A32" s="4">
        <v>1994</v>
      </c>
      <c r="B32" s="4">
        <v>263.43599999999998</v>
      </c>
      <c r="C32" s="187">
        <v>429</v>
      </c>
      <c r="D32" s="187">
        <v>20.148263014000001</v>
      </c>
      <c r="E32" s="189">
        <v>113.43205999999998</v>
      </c>
      <c r="F32" s="189">
        <f t="shared" si="0"/>
        <v>562.58032301399999</v>
      </c>
      <c r="G32" s="187">
        <v>8.2885353199999994</v>
      </c>
      <c r="H32" s="187">
        <v>175.46099999999998</v>
      </c>
      <c r="I32" s="187">
        <f t="shared" si="1"/>
        <v>378.83078769400004</v>
      </c>
      <c r="J32" s="153">
        <f t="shared" si="2"/>
        <v>1.4380372754445105</v>
      </c>
    </row>
    <row r="33" spans="1:10" ht="12" customHeight="1" x14ac:dyDescent="0.25">
      <c r="A33" s="4">
        <v>1995</v>
      </c>
      <c r="B33" s="4">
        <v>266.55700000000002</v>
      </c>
      <c r="C33" s="187">
        <v>401.82</v>
      </c>
      <c r="D33" s="187">
        <v>15.743528152999998</v>
      </c>
      <c r="E33" s="189">
        <v>175.46099999999998</v>
      </c>
      <c r="F33" s="189">
        <f t="shared" si="0"/>
        <v>593.02452815300001</v>
      </c>
      <c r="G33" s="187">
        <v>12.423669679000001</v>
      </c>
      <c r="H33" s="187">
        <v>164.34438</v>
      </c>
      <c r="I33" s="187">
        <f t="shared" si="1"/>
        <v>416.25647847400001</v>
      </c>
      <c r="J33" s="153">
        <f t="shared" si="2"/>
        <v>1.5616040039241137</v>
      </c>
    </row>
    <row r="34" spans="1:10" ht="12" customHeight="1" x14ac:dyDescent="0.25">
      <c r="A34" s="3">
        <v>1996</v>
      </c>
      <c r="B34" s="45">
        <v>269.66699999999997</v>
      </c>
      <c r="C34" s="177">
        <v>398.32799999999997</v>
      </c>
      <c r="D34" s="177">
        <v>11.926251734999999</v>
      </c>
      <c r="E34" s="180">
        <v>164.34438</v>
      </c>
      <c r="F34" s="180">
        <f t="shared" si="0"/>
        <v>574.59863173500003</v>
      </c>
      <c r="G34" s="177">
        <v>11.714933946</v>
      </c>
      <c r="H34" s="177">
        <v>162.91615199999998</v>
      </c>
      <c r="I34" s="177">
        <f t="shared" si="1"/>
        <v>399.96754578900004</v>
      </c>
      <c r="J34" s="55">
        <f t="shared" si="2"/>
        <v>1.4831905490438211</v>
      </c>
    </row>
    <row r="35" spans="1:10" ht="12" customHeight="1" x14ac:dyDescent="0.25">
      <c r="A35" s="3">
        <v>1997</v>
      </c>
      <c r="B35" s="45">
        <v>272.91199999999998</v>
      </c>
      <c r="C35" s="177">
        <v>407.9</v>
      </c>
      <c r="D35" s="177">
        <v>17.557161999999998</v>
      </c>
      <c r="E35" s="180">
        <v>162.91615199999998</v>
      </c>
      <c r="F35" s="180">
        <f t="shared" si="0"/>
        <v>588.37331399999994</v>
      </c>
      <c r="G35" s="177">
        <v>18.935145739999999</v>
      </c>
      <c r="H35" s="177">
        <v>166.83109999999999</v>
      </c>
      <c r="I35" s="177">
        <f t="shared" si="1"/>
        <v>402.60706825999995</v>
      </c>
      <c r="J35" s="55">
        <f t="shared" si="2"/>
        <v>1.4752266967374097</v>
      </c>
    </row>
    <row r="36" spans="1:10" ht="12" customHeight="1" x14ac:dyDescent="0.25">
      <c r="A36" s="3">
        <v>1998</v>
      </c>
      <c r="B36" s="45">
        <v>276.11500000000001</v>
      </c>
      <c r="C36" s="177">
        <v>386.9</v>
      </c>
      <c r="D36" s="177">
        <v>21.739163000000001</v>
      </c>
      <c r="E36" s="180">
        <v>166.83109999999999</v>
      </c>
      <c r="F36" s="180">
        <f t="shared" si="0"/>
        <v>575.47026299999993</v>
      </c>
      <c r="G36" s="177">
        <v>17.780098346999999</v>
      </c>
      <c r="H36" s="177">
        <v>158.24209999999999</v>
      </c>
      <c r="I36" s="177">
        <f t="shared" si="1"/>
        <v>399.44806465299996</v>
      </c>
      <c r="J36" s="55">
        <f t="shared" si="2"/>
        <v>1.446672816228745</v>
      </c>
    </row>
    <row r="37" spans="1:10" ht="12" customHeight="1" x14ac:dyDescent="0.25">
      <c r="A37" s="3">
        <v>1999</v>
      </c>
      <c r="B37" s="45">
        <v>279.29500000000002</v>
      </c>
      <c r="C37" s="180">
        <v>372.86</v>
      </c>
      <c r="D37" s="180">
        <v>26.208332009999999</v>
      </c>
      <c r="E37" s="180">
        <v>158.24209999999999</v>
      </c>
      <c r="F37" s="180">
        <f t="shared" si="0"/>
        <v>557.31043201</v>
      </c>
      <c r="G37" s="180">
        <v>9.8853133119999992</v>
      </c>
      <c r="H37" s="180">
        <v>152.49974</v>
      </c>
      <c r="I37" s="180">
        <f t="shared" si="1"/>
        <v>394.92537869800003</v>
      </c>
      <c r="J37" s="55">
        <f t="shared" si="2"/>
        <v>1.4140080513364006</v>
      </c>
    </row>
    <row r="38" spans="1:10" ht="12" customHeight="1" x14ac:dyDescent="0.25">
      <c r="A38" s="3">
        <v>2000</v>
      </c>
      <c r="B38" s="45">
        <v>282.38499999999999</v>
      </c>
      <c r="C38" s="180">
        <v>446.72</v>
      </c>
      <c r="D38" s="180">
        <v>26.788570423000003</v>
      </c>
      <c r="E38" s="180">
        <v>152.49974</v>
      </c>
      <c r="F38" s="180">
        <f t="shared" si="0"/>
        <v>626.00831042300001</v>
      </c>
      <c r="G38" s="180">
        <v>11.841860891</v>
      </c>
      <c r="H38" s="180">
        <v>178.68800000000002</v>
      </c>
      <c r="I38" s="180">
        <f t="shared" si="1"/>
        <v>435.47844953200001</v>
      </c>
      <c r="J38" s="55">
        <f t="shared" si="2"/>
        <v>1.5421444111124885</v>
      </c>
    </row>
    <row r="39" spans="1:10" ht="12" customHeight="1" x14ac:dyDescent="0.25">
      <c r="A39" s="4">
        <v>2001</v>
      </c>
      <c r="B39" s="79">
        <v>285.30901899999998</v>
      </c>
      <c r="C39" s="189">
        <v>311.60000000000002</v>
      </c>
      <c r="D39" s="189">
        <v>28.086995639999998</v>
      </c>
      <c r="E39" s="189">
        <v>178.68800000000002</v>
      </c>
      <c r="F39" s="189">
        <f t="shared" si="0"/>
        <v>518.37499564000007</v>
      </c>
      <c r="G39" s="189">
        <v>6.1609764899999995</v>
      </c>
      <c r="H39" s="189">
        <v>124.64000000000001</v>
      </c>
      <c r="I39" s="189">
        <f t="shared" si="1"/>
        <v>387.57401915000003</v>
      </c>
      <c r="J39" s="153">
        <f t="shared" si="2"/>
        <v>1.3584359180387495</v>
      </c>
    </row>
    <row r="40" spans="1:10" ht="12" customHeight="1" x14ac:dyDescent="0.25">
      <c r="A40" s="4">
        <v>2002</v>
      </c>
      <c r="B40" s="79">
        <v>288.10481800000002</v>
      </c>
      <c r="C40" s="189">
        <v>275.40000000000003</v>
      </c>
      <c r="D40" s="189">
        <v>29.967959038</v>
      </c>
      <c r="E40" s="189">
        <v>124.64000000000001</v>
      </c>
      <c r="F40" s="189">
        <f t="shared" si="0"/>
        <v>430.00795903800008</v>
      </c>
      <c r="G40" s="189">
        <v>4.5302118880000002</v>
      </c>
      <c r="H40" s="189">
        <v>110.16000000000003</v>
      </c>
      <c r="I40" s="189">
        <f t="shared" si="1"/>
        <v>315.31774715000006</v>
      </c>
      <c r="J40" s="153">
        <f t="shared" si="2"/>
        <v>1.0944549603123959</v>
      </c>
    </row>
    <row r="41" spans="1:10" ht="12" customHeight="1" x14ac:dyDescent="0.25">
      <c r="A41" s="4">
        <v>2003</v>
      </c>
      <c r="B41" s="79">
        <v>290.81963400000001</v>
      </c>
      <c r="C41" s="189">
        <v>418.18</v>
      </c>
      <c r="D41" s="189">
        <v>27.985045416999998</v>
      </c>
      <c r="E41" s="189">
        <v>110.16000000000003</v>
      </c>
      <c r="F41" s="189">
        <f t="shared" si="0"/>
        <v>556.32504541699996</v>
      </c>
      <c r="G41" s="189">
        <v>6.6001922720000001</v>
      </c>
      <c r="H41" s="189">
        <v>167.27200000000002</v>
      </c>
      <c r="I41" s="189">
        <f t="shared" si="1"/>
        <v>382.45285314499995</v>
      </c>
      <c r="J41" s="153">
        <f t="shared" si="2"/>
        <v>1.3150860823413317</v>
      </c>
    </row>
    <row r="42" spans="1:10" ht="12" customHeight="1" x14ac:dyDescent="0.25">
      <c r="A42" s="4">
        <v>2004</v>
      </c>
      <c r="B42" s="79">
        <v>293.46318500000001</v>
      </c>
      <c r="C42" s="189">
        <v>277.10000000000002</v>
      </c>
      <c r="D42" s="189">
        <v>32.504261724000003</v>
      </c>
      <c r="E42" s="189">
        <v>167.27200000000002</v>
      </c>
      <c r="F42" s="189">
        <f t="shared" si="0"/>
        <v>476.87626172400007</v>
      </c>
      <c r="G42" s="189">
        <v>4.9368215119999999</v>
      </c>
      <c r="H42" s="189">
        <v>110.84000000000002</v>
      </c>
      <c r="I42" s="189">
        <f t="shared" si="1"/>
        <v>361.09944021200005</v>
      </c>
      <c r="J42" s="153">
        <f t="shared" si="2"/>
        <v>1.2304761164914095</v>
      </c>
    </row>
    <row r="43" spans="1:10" ht="12" customHeight="1" x14ac:dyDescent="0.25">
      <c r="A43" s="4">
        <v>2005</v>
      </c>
      <c r="B43" s="79">
        <v>296.186216</v>
      </c>
      <c r="C43" s="189">
        <v>300.18</v>
      </c>
      <c r="D43" s="189">
        <v>50.576688625000003</v>
      </c>
      <c r="E43" s="189">
        <v>110.84000000000002</v>
      </c>
      <c r="F43" s="189">
        <f t="shared" si="0"/>
        <v>461.59668862500007</v>
      </c>
      <c r="G43" s="189">
        <v>22.275615000000002</v>
      </c>
      <c r="H43" s="189">
        <v>120.072</v>
      </c>
      <c r="I43" s="189">
        <f t="shared" si="1"/>
        <v>319.24907362500005</v>
      </c>
      <c r="J43" s="153">
        <f t="shared" si="2"/>
        <v>1.0778660733658181</v>
      </c>
    </row>
    <row r="44" spans="1:10" ht="12" customHeight="1" x14ac:dyDescent="0.25">
      <c r="A44" s="3">
        <v>2006</v>
      </c>
      <c r="B44" s="81">
        <v>298.99582500000002</v>
      </c>
      <c r="C44" s="180">
        <v>317.66000000000003</v>
      </c>
      <c r="D44" s="180">
        <v>60.079198749999996</v>
      </c>
      <c r="E44" s="180">
        <v>120.072</v>
      </c>
      <c r="F44" s="180">
        <f t="shared" si="0"/>
        <v>497.81119875000002</v>
      </c>
      <c r="G44" s="180">
        <v>22.340218749999998</v>
      </c>
      <c r="H44" s="180">
        <v>127.06400000000002</v>
      </c>
      <c r="I44" s="180">
        <f t="shared" si="1"/>
        <v>348.40697999999998</v>
      </c>
      <c r="J44" s="55">
        <f t="shared" si="2"/>
        <v>1.1652570065150574</v>
      </c>
    </row>
    <row r="45" spans="1:10" ht="12" customHeight="1" x14ac:dyDescent="0.25">
      <c r="A45" s="3">
        <v>2007</v>
      </c>
      <c r="B45" s="82">
        <v>302.003917</v>
      </c>
      <c r="C45" s="180">
        <v>316.95999999999998</v>
      </c>
      <c r="D45" s="180">
        <v>56.426052499999997</v>
      </c>
      <c r="E45" s="180">
        <v>127.06400000000002</v>
      </c>
      <c r="F45" s="180">
        <f t="shared" si="0"/>
        <v>500.45005250000003</v>
      </c>
      <c r="G45" s="180">
        <v>12.64635665</v>
      </c>
      <c r="H45" s="180">
        <v>126.78399999999999</v>
      </c>
      <c r="I45" s="180">
        <f t="shared" si="1"/>
        <v>361.01969585000006</v>
      </c>
      <c r="J45" s="55">
        <f t="shared" si="2"/>
        <v>1.1954139517005009</v>
      </c>
    </row>
    <row r="46" spans="1:10" ht="12" customHeight="1" x14ac:dyDescent="0.25">
      <c r="A46" s="3">
        <v>2008</v>
      </c>
      <c r="B46" s="82">
        <v>304.79776099999998</v>
      </c>
      <c r="C46" s="180">
        <v>287.12</v>
      </c>
      <c r="D46" s="180">
        <v>65.187678499625008</v>
      </c>
      <c r="E46" s="180">
        <v>126.78399999999999</v>
      </c>
      <c r="F46" s="180">
        <f t="shared" si="0"/>
        <v>479.091678499625</v>
      </c>
      <c r="G46" s="180">
        <v>18.398697546624998</v>
      </c>
      <c r="H46" s="180">
        <v>114.84800000000001</v>
      </c>
      <c r="I46" s="180">
        <f t="shared" si="1"/>
        <v>345.844980953</v>
      </c>
      <c r="J46" s="55">
        <f t="shared" si="2"/>
        <v>1.1346703460626799</v>
      </c>
    </row>
    <row r="47" spans="1:10" ht="12" customHeight="1" x14ac:dyDescent="0.25">
      <c r="A47" s="3">
        <v>2009</v>
      </c>
      <c r="B47" s="82">
        <v>307.43940600000002</v>
      </c>
      <c r="C47" s="180">
        <v>380.8</v>
      </c>
      <c r="D47" s="180">
        <v>76.405474003375005</v>
      </c>
      <c r="E47" s="180">
        <v>114.84800000000001</v>
      </c>
      <c r="F47" s="180">
        <f t="shared" si="0"/>
        <v>572.05347400337496</v>
      </c>
      <c r="G47" s="180">
        <v>15.667360759325</v>
      </c>
      <c r="H47" s="180">
        <v>152.32000000000002</v>
      </c>
      <c r="I47" s="180">
        <f t="shared" si="1"/>
        <v>404.06611324404992</v>
      </c>
      <c r="J47" s="55">
        <f t="shared" si="2"/>
        <v>1.3142951272942867</v>
      </c>
    </row>
    <row r="48" spans="1:10" ht="12" customHeight="1" x14ac:dyDescent="0.25">
      <c r="A48" s="3">
        <v>2010</v>
      </c>
      <c r="B48" s="82">
        <v>309.74127900000002</v>
      </c>
      <c r="C48" s="180">
        <v>250.14</v>
      </c>
      <c r="D48" s="180">
        <v>67.304783352949997</v>
      </c>
      <c r="E48" s="180">
        <v>152.32000000000002</v>
      </c>
      <c r="F48" s="180">
        <f t="shared" si="0"/>
        <v>469.76478335294996</v>
      </c>
      <c r="G48" s="180">
        <v>16.781090690924998</v>
      </c>
      <c r="H48" s="180">
        <v>100.056</v>
      </c>
      <c r="I48" s="180">
        <f t="shared" si="1"/>
        <v>352.92769266202498</v>
      </c>
      <c r="J48" s="55">
        <f t="shared" si="2"/>
        <v>1.1394273756518742</v>
      </c>
    </row>
    <row r="49" spans="1:10" ht="12" customHeight="1" x14ac:dyDescent="0.25">
      <c r="A49" s="4">
        <v>2011</v>
      </c>
      <c r="B49" s="79">
        <v>311.97391399999998</v>
      </c>
      <c r="C49" s="196">
        <v>188.08</v>
      </c>
      <c r="D49" s="196">
        <v>45.221179218874994</v>
      </c>
      <c r="E49" s="196">
        <v>100.056</v>
      </c>
      <c r="F49" s="196">
        <f t="shared" si="0"/>
        <v>333.35717921887499</v>
      </c>
      <c r="G49" s="196">
        <v>15.302325291274999</v>
      </c>
      <c r="H49" s="196">
        <v>75.232000000000014</v>
      </c>
      <c r="I49" s="196">
        <f t="shared" si="1"/>
        <v>242.82285392759997</v>
      </c>
      <c r="J49" s="153">
        <f t="shared" si="2"/>
        <v>0.77834345447100417</v>
      </c>
    </row>
    <row r="50" spans="1:10" ht="12" customHeight="1" x14ac:dyDescent="0.25">
      <c r="A50" s="4">
        <v>2012</v>
      </c>
      <c r="B50" s="79">
        <v>314.16755799999999</v>
      </c>
      <c r="C50" s="196">
        <v>260.74</v>
      </c>
      <c r="D50" s="196">
        <v>34.252238464949997</v>
      </c>
      <c r="E50" s="196">
        <v>75.232000000000014</v>
      </c>
      <c r="F50" s="196">
        <f t="shared" si="0"/>
        <v>370.22423846495002</v>
      </c>
      <c r="G50" s="196">
        <v>15.290593957099999</v>
      </c>
      <c r="H50" s="196">
        <v>104.29600000000001</v>
      </c>
      <c r="I50" s="196">
        <f t="shared" si="1"/>
        <v>250.63764450785001</v>
      </c>
      <c r="J50" s="153">
        <f t="shared" si="2"/>
        <v>0.79778334244126514</v>
      </c>
    </row>
    <row r="51" spans="1:10" ht="12" customHeight="1" x14ac:dyDescent="0.25">
      <c r="A51" s="4">
        <v>2013</v>
      </c>
      <c r="B51" s="79">
        <v>316.29476599999998</v>
      </c>
      <c r="C51" s="196">
        <v>248</v>
      </c>
      <c r="D51" s="196">
        <v>36.219495296875003</v>
      </c>
      <c r="E51" s="196">
        <v>104.29600000000001</v>
      </c>
      <c r="F51" s="196">
        <f t="shared" si="0"/>
        <v>388.51549529687497</v>
      </c>
      <c r="G51" s="196">
        <v>13.530491487699999</v>
      </c>
      <c r="H51" s="196">
        <v>99.2</v>
      </c>
      <c r="I51" s="196">
        <f t="shared" ref="I51:I57" si="3">F51-SUM(G51,H51)</f>
        <v>275.78500380917495</v>
      </c>
      <c r="J51" s="153">
        <f t="shared" si="2"/>
        <v>0.87192401978973932</v>
      </c>
    </row>
    <row r="52" spans="1:10" ht="12" customHeight="1" x14ac:dyDescent="0.25">
      <c r="A52" s="5">
        <v>2014</v>
      </c>
      <c r="B52" s="80">
        <v>318.576955</v>
      </c>
      <c r="C52" s="196">
        <v>237.42</v>
      </c>
      <c r="D52" s="196">
        <v>31.198660639574996</v>
      </c>
      <c r="E52" s="196">
        <v>99.2</v>
      </c>
      <c r="F52" s="196">
        <f t="shared" si="0"/>
        <v>367.81866063957494</v>
      </c>
      <c r="G52" s="196">
        <v>37.934138501874997</v>
      </c>
      <c r="H52" s="196">
        <v>94.968000000000004</v>
      </c>
      <c r="I52" s="196">
        <f t="shared" si="3"/>
        <v>234.91652213769993</v>
      </c>
      <c r="J52" s="153">
        <f t="shared" si="2"/>
        <v>0.73739333134658136</v>
      </c>
    </row>
    <row r="53" spans="1:10" ht="12" customHeight="1" x14ac:dyDescent="0.25">
      <c r="A53" s="5">
        <v>2015</v>
      </c>
      <c r="B53" s="80">
        <v>320.87070299999999</v>
      </c>
      <c r="C53" s="196">
        <v>337.98</v>
      </c>
      <c r="D53" s="196">
        <v>29.248690784224998</v>
      </c>
      <c r="E53" s="196">
        <v>94.968000000000004</v>
      </c>
      <c r="F53" s="196">
        <f t="shared" si="0"/>
        <v>462.19669078422504</v>
      </c>
      <c r="G53" s="196">
        <v>56.150486416749992</v>
      </c>
      <c r="H53" s="196">
        <v>135.19200000000001</v>
      </c>
      <c r="I53" s="196">
        <f t="shared" si="3"/>
        <v>270.85420436747506</v>
      </c>
      <c r="J53" s="153">
        <f t="shared" si="2"/>
        <v>0.84412257596317564</v>
      </c>
    </row>
    <row r="54" spans="1:10" ht="12" customHeight="1" x14ac:dyDescent="0.25">
      <c r="A54" s="6">
        <v>2016</v>
      </c>
      <c r="B54" s="81">
        <v>323.16101099999997</v>
      </c>
      <c r="C54" s="201">
        <v>249.23765335991445</v>
      </c>
      <c r="D54" s="201">
        <v>22.903356255999999</v>
      </c>
      <c r="E54" s="201">
        <v>135.19200000000001</v>
      </c>
      <c r="F54" s="201">
        <f t="shared" si="0"/>
        <v>407.33300961591448</v>
      </c>
      <c r="G54" s="201">
        <v>60.743401576274998</v>
      </c>
      <c r="H54" s="201">
        <v>99.69506134396579</v>
      </c>
      <c r="I54" s="201">
        <f t="shared" si="3"/>
        <v>246.89454669567368</v>
      </c>
      <c r="J54" s="158">
        <f t="shared" si="2"/>
        <v>0.76399855889692614</v>
      </c>
    </row>
    <row r="55" spans="1:10" ht="12" customHeight="1" x14ac:dyDescent="0.25">
      <c r="A55" s="9">
        <v>2017</v>
      </c>
      <c r="B55" s="81">
        <v>325.20603</v>
      </c>
      <c r="C55" s="207">
        <v>242.8801913838374</v>
      </c>
      <c r="D55" s="207">
        <v>23.728597881724998</v>
      </c>
      <c r="E55" s="207">
        <v>99.69506134396579</v>
      </c>
      <c r="F55" s="207">
        <f t="shared" si="0"/>
        <v>366.30385060952818</v>
      </c>
      <c r="G55" s="207">
        <v>57.102157487924991</v>
      </c>
      <c r="H55" s="207">
        <v>97.152076553534968</v>
      </c>
      <c r="I55" s="207">
        <f t="shared" si="3"/>
        <v>212.04961656806822</v>
      </c>
      <c r="J55" s="55">
        <f t="shared" si="2"/>
        <v>0.65204700099831547</v>
      </c>
    </row>
    <row r="56" spans="1:10" ht="12" customHeight="1" x14ac:dyDescent="0.25">
      <c r="A56" s="6">
        <v>2018</v>
      </c>
      <c r="B56" s="81">
        <v>326.92397599999998</v>
      </c>
      <c r="C56" s="201">
        <v>207.82006632305749</v>
      </c>
      <c r="D56" s="201">
        <v>23.624600444774998</v>
      </c>
      <c r="E56" s="201">
        <v>97.152076553534968</v>
      </c>
      <c r="F56" s="201">
        <f t="shared" si="0"/>
        <v>328.59674332136746</v>
      </c>
      <c r="G56" s="201">
        <v>47.150657131324998</v>
      </c>
      <c r="H56" s="201">
        <v>83.128026529223007</v>
      </c>
      <c r="I56" s="201">
        <f t="shared" si="3"/>
        <v>198.31805966081944</v>
      </c>
      <c r="J56" s="55">
        <f t="shared" si="2"/>
        <v>0.60661827892616682</v>
      </c>
    </row>
    <row r="57" spans="1:10" ht="12" customHeight="1" thickBot="1" x14ac:dyDescent="0.3">
      <c r="A57" s="16">
        <v>2019</v>
      </c>
      <c r="B57" s="52">
        <v>328.475998</v>
      </c>
      <c r="C57" s="217">
        <v>205.703</v>
      </c>
      <c r="D57" s="217">
        <v>18.29644725</v>
      </c>
      <c r="E57" s="217">
        <v>83.128026529223007</v>
      </c>
      <c r="F57" s="217">
        <f t="shared" si="0"/>
        <v>307.12747377922301</v>
      </c>
      <c r="G57" s="217">
        <v>37.419690424875</v>
      </c>
      <c r="H57" s="217">
        <v>102.83171089468919</v>
      </c>
      <c r="I57" s="217">
        <f t="shared" si="3"/>
        <v>166.87607245965881</v>
      </c>
      <c r="J57" s="165">
        <f t="shared" si="2"/>
        <v>0.50803125182881337</v>
      </c>
    </row>
    <row r="58" spans="1:10" ht="12" customHeight="1" thickTop="1" x14ac:dyDescent="0.25">
      <c r="A58" s="334" t="s">
        <v>58</v>
      </c>
      <c r="B58" s="335"/>
      <c r="C58" s="335"/>
      <c r="D58" s="335"/>
      <c r="E58" s="335"/>
      <c r="F58" s="335"/>
      <c r="G58" s="335"/>
      <c r="H58" s="335"/>
      <c r="I58" s="335"/>
      <c r="J58" s="336"/>
    </row>
    <row r="59" spans="1:10" ht="12" customHeight="1" x14ac:dyDescent="0.25">
      <c r="A59" s="432"/>
      <c r="B59" s="433"/>
      <c r="C59" s="433"/>
      <c r="D59" s="433"/>
      <c r="E59" s="433"/>
      <c r="F59" s="433"/>
      <c r="G59" s="433"/>
      <c r="H59" s="433"/>
      <c r="I59" s="433"/>
      <c r="J59" s="434"/>
    </row>
    <row r="60" spans="1:10" ht="12" customHeight="1" x14ac:dyDescent="0.25">
      <c r="A60" s="435" t="s">
        <v>142</v>
      </c>
      <c r="B60" s="430"/>
      <c r="C60" s="430"/>
      <c r="D60" s="430"/>
      <c r="E60" s="430"/>
      <c r="F60" s="430"/>
      <c r="G60" s="430"/>
      <c r="H60" s="430"/>
      <c r="I60" s="430"/>
      <c r="J60" s="431"/>
    </row>
    <row r="61" spans="1:10" ht="12" customHeight="1" x14ac:dyDescent="0.25">
      <c r="A61" s="435"/>
      <c r="B61" s="430"/>
      <c r="C61" s="430"/>
      <c r="D61" s="430"/>
      <c r="E61" s="430"/>
      <c r="F61" s="430"/>
      <c r="G61" s="430"/>
      <c r="H61" s="430"/>
      <c r="I61" s="430"/>
      <c r="J61" s="431"/>
    </row>
    <row r="62" spans="1:10" s="285" customFormat="1" ht="12" customHeight="1" x14ac:dyDescent="0.25">
      <c r="A62" s="435"/>
      <c r="B62" s="430"/>
      <c r="C62" s="430"/>
      <c r="D62" s="430"/>
      <c r="E62" s="430"/>
      <c r="F62" s="430"/>
      <c r="G62" s="430"/>
      <c r="H62" s="430"/>
      <c r="I62" s="430"/>
      <c r="J62" s="431"/>
    </row>
    <row r="63" spans="1:10" ht="12" customHeight="1" x14ac:dyDescent="0.25">
      <c r="A63" s="429"/>
      <c r="B63" s="430"/>
      <c r="C63" s="430"/>
      <c r="D63" s="430"/>
      <c r="E63" s="430"/>
      <c r="F63" s="430"/>
      <c r="G63" s="430"/>
      <c r="H63" s="430"/>
      <c r="I63" s="430"/>
      <c r="J63" s="431"/>
    </row>
    <row r="64" spans="1:10" ht="12" customHeight="1" x14ac:dyDescent="0.25">
      <c r="A64" s="432"/>
      <c r="B64" s="433"/>
      <c r="C64" s="433"/>
      <c r="D64" s="433"/>
      <c r="E64" s="433"/>
      <c r="F64" s="433"/>
      <c r="G64" s="433"/>
      <c r="H64" s="433"/>
      <c r="I64" s="433"/>
      <c r="J64" s="434"/>
    </row>
    <row r="65" spans="1:10" ht="12" customHeight="1" x14ac:dyDescent="0.25">
      <c r="A65" s="429" t="s">
        <v>45</v>
      </c>
      <c r="B65" s="430"/>
      <c r="C65" s="430"/>
      <c r="D65" s="430"/>
      <c r="E65" s="430"/>
      <c r="F65" s="430"/>
      <c r="G65" s="430"/>
      <c r="H65" s="430"/>
      <c r="I65" s="430"/>
      <c r="J65" s="431"/>
    </row>
  </sheetData>
  <mergeCells count="21">
    <mergeCell ref="A65:J65"/>
    <mergeCell ref="A58:J58"/>
    <mergeCell ref="A59:J59"/>
    <mergeCell ref="A60: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A81D-90EE-48C7-8F08-07652F007896}">
  <dimension ref="A1:J64"/>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4.28515625" customWidth="1"/>
    <col min="10" max="10" width="14.28515625" customWidth="1"/>
  </cols>
  <sheetData>
    <row r="1" spans="1:10" ht="12" customHeight="1" thickBot="1" x14ac:dyDescent="0.3">
      <c r="A1" s="324" t="s">
        <v>89</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90</v>
      </c>
      <c r="F3" s="311" t="s">
        <v>24</v>
      </c>
      <c r="G3" s="311" t="s">
        <v>17</v>
      </c>
      <c r="H3" s="311" t="s">
        <v>91</v>
      </c>
      <c r="I3" s="347" t="s">
        <v>25</v>
      </c>
      <c r="J3" s="229" t="s">
        <v>19</v>
      </c>
    </row>
    <row r="4" spans="1:10" ht="12" customHeight="1" x14ac:dyDescent="0.25">
      <c r="A4" s="326"/>
      <c r="B4" s="332"/>
      <c r="C4" s="292"/>
      <c r="D4" s="311"/>
      <c r="E4" s="311"/>
      <c r="F4" s="311"/>
      <c r="G4" s="311"/>
      <c r="H4" s="311"/>
      <c r="I4" s="348"/>
      <c r="J4" s="350"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3">
        <v>1970</v>
      </c>
      <c r="B8" s="3">
        <v>205.05199999999999</v>
      </c>
      <c r="C8" s="85">
        <v>352.7</v>
      </c>
      <c r="D8" s="86">
        <v>0.24307000000000001</v>
      </c>
      <c r="E8" s="87">
        <v>303.06687000000005</v>
      </c>
      <c r="F8" s="87">
        <f t="shared" ref="F8:F57" si="0">SUM(C8,D8,E8)</f>
        <v>656.00994000000003</v>
      </c>
      <c r="G8" s="86">
        <v>2.1974400000000003</v>
      </c>
      <c r="H8" s="88">
        <v>260.28654999999998</v>
      </c>
      <c r="I8" s="85">
        <f t="shared" ref="I8:I57" si="1">F8-SUM(G8,H8)</f>
        <v>393.52595000000008</v>
      </c>
      <c r="J8" s="114">
        <f>IF(I8=0,0,IF(B8=0,0,I8/B8))</f>
        <v>1.919151971207304</v>
      </c>
    </row>
    <row r="9" spans="1:10" ht="12" customHeight="1" x14ac:dyDescent="0.25">
      <c r="A9" s="4">
        <v>1971</v>
      </c>
      <c r="B9" s="4">
        <v>207.661</v>
      </c>
      <c r="C9" s="128">
        <v>394.8</v>
      </c>
      <c r="D9" s="152">
        <v>0.21364000000000002</v>
      </c>
      <c r="E9" s="128">
        <v>260.28654999999998</v>
      </c>
      <c r="F9" s="128">
        <f t="shared" si="0"/>
        <v>655.30018999999993</v>
      </c>
      <c r="G9" s="152">
        <v>1.4845800000000002</v>
      </c>
      <c r="H9" s="128">
        <v>228.47054</v>
      </c>
      <c r="I9" s="128">
        <f t="shared" si="1"/>
        <v>425.34506999999996</v>
      </c>
      <c r="J9" s="153">
        <f t="shared" ref="J9:J57" si="2">IF(I9=0,0,IF(B9=0,0,I9/B9))</f>
        <v>2.0482665016541381</v>
      </c>
    </row>
    <row r="10" spans="1:10" ht="12" customHeight="1" x14ac:dyDescent="0.25">
      <c r="A10" s="4">
        <v>1972</v>
      </c>
      <c r="B10" s="4">
        <v>209.89599999999999</v>
      </c>
      <c r="C10" s="128">
        <v>376.1</v>
      </c>
      <c r="D10" s="152">
        <v>0.28558000000000006</v>
      </c>
      <c r="E10" s="128">
        <v>228.47054</v>
      </c>
      <c r="F10" s="128">
        <f t="shared" si="0"/>
        <v>604.85612000000003</v>
      </c>
      <c r="G10" s="152">
        <v>1.9238500000000001</v>
      </c>
      <c r="H10" s="128">
        <v>183.78163000000001</v>
      </c>
      <c r="I10" s="128">
        <f t="shared" si="1"/>
        <v>419.15064000000007</v>
      </c>
      <c r="J10" s="153">
        <f t="shared" si="2"/>
        <v>1.9969443915081759</v>
      </c>
    </row>
    <row r="11" spans="1:10" ht="12" customHeight="1" x14ac:dyDescent="0.25">
      <c r="A11" s="4">
        <v>1973</v>
      </c>
      <c r="B11" s="4">
        <v>211.90899999999999</v>
      </c>
      <c r="C11" s="128">
        <v>424.9</v>
      </c>
      <c r="D11" s="152">
        <v>1.1935500000000001</v>
      </c>
      <c r="E11" s="128">
        <v>183.78163000000001</v>
      </c>
      <c r="F11" s="128">
        <f t="shared" si="0"/>
        <v>609.87518</v>
      </c>
      <c r="G11" s="152">
        <v>3.7953800000000006</v>
      </c>
      <c r="H11" s="128">
        <v>196.89323999999999</v>
      </c>
      <c r="I11" s="128">
        <f t="shared" si="1"/>
        <v>409.18655999999999</v>
      </c>
      <c r="J11" s="153">
        <f t="shared" si="2"/>
        <v>1.9309541359734603</v>
      </c>
    </row>
    <row r="12" spans="1:10" ht="12" customHeight="1" x14ac:dyDescent="0.25">
      <c r="A12" s="4">
        <v>1974</v>
      </c>
      <c r="B12" s="4">
        <v>213.85400000000001</v>
      </c>
      <c r="C12" s="128">
        <v>464.1</v>
      </c>
      <c r="D12" s="152">
        <v>0.90470000000000006</v>
      </c>
      <c r="E12" s="128">
        <v>196.89323999999999</v>
      </c>
      <c r="F12" s="128">
        <f t="shared" si="0"/>
        <v>661.89794000000006</v>
      </c>
      <c r="G12" s="152">
        <v>5.5611800000000011</v>
      </c>
      <c r="H12" s="128">
        <v>241.15378000000001</v>
      </c>
      <c r="I12" s="128">
        <f t="shared" si="1"/>
        <v>415.18298000000004</v>
      </c>
      <c r="J12" s="153">
        <f t="shared" si="2"/>
        <v>1.9414319114910172</v>
      </c>
    </row>
    <row r="13" spans="1:10" ht="12" customHeight="1" x14ac:dyDescent="0.25">
      <c r="A13" s="4">
        <v>1975</v>
      </c>
      <c r="B13" s="4">
        <v>215.97300000000001</v>
      </c>
      <c r="C13" s="128">
        <v>445</v>
      </c>
      <c r="D13" s="152">
        <v>1.0180600000000002</v>
      </c>
      <c r="E13" s="128">
        <v>241.15378000000001</v>
      </c>
      <c r="F13" s="128">
        <f t="shared" si="0"/>
        <v>687.17183999999997</v>
      </c>
      <c r="G13" s="152">
        <v>5.7857200000000004</v>
      </c>
      <c r="H13" s="128">
        <v>272.93491</v>
      </c>
      <c r="I13" s="128">
        <f t="shared" si="1"/>
        <v>408.45120999999995</v>
      </c>
      <c r="J13" s="153">
        <f t="shared" si="2"/>
        <v>1.8912142258523053</v>
      </c>
    </row>
    <row r="14" spans="1:10" ht="12" customHeight="1" x14ac:dyDescent="0.25">
      <c r="A14" s="3">
        <v>1976</v>
      </c>
      <c r="B14" s="3">
        <v>218.035</v>
      </c>
      <c r="C14" s="85">
        <v>395.4</v>
      </c>
      <c r="D14" s="88">
        <v>0.62675000000000003</v>
      </c>
      <c r="E14" s="87">
        <v>272.93491</v>
      </c>
      <c r="F14" s="87">
        <f t="shared" si="0"/>
        <v>668.96165999999994</v>
      </c>
      <c r="G14" s="86">
        <v>9.6214300000000001</v>
      </c>
      <c r="H14" s="85">
        <v>251.19377</v>
      </c>
      <c r="I14" s="85">
        <f t="shared" si="1"/>
        <v>408.14645999999993</v>
      </c>
      <c r="J14" s="114">
        <f t="shared" si="2"/>
        <v>1.87193092852065</v>
      </c>
    </row>
    <row r="15" spans="1:10" ht="12" customHeight="1" x14ac:dyDescent="0.25">
      <c r="A15" s="3">
        <v>1977</v>
      </c>
      <c r="B15" s="3">
        <v>220.23899999999998</v>
      </c>
      <c r="C15" s="85">
        <v>383.4</v>
      </c>
      <c r="D15" s="88">
        <v>5.4489099999999997</v>
      </c>
      <c r="E15" s="87">
        <v>251.19377</v>
      </c>
      <c r="F15" s="87">
        <f t="shared" si="0"/>
        <v>640.04268000000002</v>
      </c>
      <c r="G15" s="86">
        <v>7.5744100000000003</v>
      </c>
      <c r="H15" s="85">
        <v>246.08712</v>
      </c>
      <c r="I15" s="85">
        <f t="shared" si="1"/>
        <v>386.38115000000005</v>
      </c>
      <c r="J15" s="114">
        <f t="shared" si="2"/>
        <v>1.7543720685255568</v>
      </c>
    </row>
    <row r="16" spans="1:10" ht="12" customHeight="1" x14ac:dyDescent="0.25">
      <c r="A16" s="3">
        <v>1978</v>
      </c>
      <c r="B16" s="3">
        <v>222.58500000000001</v>
      </c>
      <c r="C16" s="85">
        <v>413.38</v>
      </c>
      <c r="D16" s="85">
        <v>10.375710000000002</v>
      </c>
      <c r="E16" s="87">
        <v>246.08712</v>
      </c>
      <c r="F16" s="87">
        <f t="shared" si="0"/>
        <v>669.84283000000005</v>
      </c>
      <c r="G16" s="88">
        <v>25.625682000000001</v>
      </c>
      <c r="H16" s="85">
        <v>248.52217999999999</v>
      </c>
      <c r="I16" s="85">
        <f t="shared" si="1"/>
        <v>395.69496800000007</v>
      </c>
      <c r="J16" s="114">
        <f t="shared" si="2"/>
        <v>1.7777252195790374</v>
      </c>
    </row>
    <row r="17" spans="1:10" ht="12" customHeight="1" x14ac:dyDescent="0.25">
      <c r="A17" s="3">
        <v>1979</v>
      </c>
      <c r="B17" s="3">
        <v>225.05500000000001</v>
      </c>
      <c r="C17" s="85">
        <v>489.52</v>
      </c>
      <c r="D17" s="85">
        <v>9.6045350000000003</v>
      </c>
      <c r="E17" s="87">
        <v>248.52217999999999</v>
      </c>
      <c r="F17" s="87">
        <f t="shared" si="0"/>
        <v>747.64671499999997</v>
      </c>
      <c r="G17" s="88">
        <v>17.572652999999999</v>
      </c>
      <c r="H17" s="85">
        <v>305.91286000000002</v>
      </c>
      <c r="I17" s="85">
        <f t="shared" si="1"/>
        <v>424.16120199999995</v>
      </c>
      <c r="J17" s="114">
        <f t="shared" si="2"/>
        <v>1.8847001932860854</v>
      </c>
    </row>
    <row r="18" spans="1:10" ht="12" customHeight="1" x14ac:dyDescent="0.25">
      <c r="A18" s="3">
        <v>1980</v>
      </c>
      <c r="B18" s="3">
        <v>227.726</v>
      </c>
      <c r="C18" s="85">
        <v>365.82</v>
      </c>
      <c r="D18" s="85">
        <v>9.4961889999999993</v>
      </c>
      <c r="E18" s="87">
        <v>305.91286000000002</v>
      </c>
      <c r="F18" s="87">
        <f t="shared" si="0"/>
        <v>681.22904900000003</v>
      </c>
      <c r="G18" s="86">
        <v>28.558109000000002</v>
      </c>
      <c r="H18" s="85">
        <v>246.94604000000001</v>
      </c>
      <c r="I18" s="85">
        <f t="shared" si="1"/>
        <v>405.72490000000005</v>
      </c>
      <c r="J18" s="114">
        <f t="shared" si="2"/>
        <v>1.7816362646338146</v>
      </c>
    </row>
    <row r="19" spans="1:10" ht="12" customHeight="1" x14ac:dyDescent="0.25">
      <c r="A19" s="4">
        <v>1981</v>
      </c>
      <c r="B19" s="4">
        <v>229.96600000000001</v>
      </c>
      <c r="C19" s="128">
        <v>367.7</v>
      </c>
      <c r="D19" s="152">
        <v>10.825008</v>
      </c>
      <c r="E19" s="128">
        <v>246.94604000000001</v>
      </c>
      <c r="F19" s="128">
        <f t="shared" si="0"/>
        <v>625.471048</v>
      </c>
      <c r="G19" s="152">
        <v>36.44</v>
      </c>
      <c r="H19" s="128">
        <v>196.48339999999999</v>
      </c>
      <c r="I19" s="128">
        <f t="shared" si="1"/>
        <v>392.54764799999998</v>
      </c>
      <c r="J19" s="153">
        <f t="shared" si="2"/>
        <v>1.7069812407051477</v>
      </c>
    </row>
    <row r="20" spans="1:10" ht="12" customHeight="1" x14ac:dyDescent="0.25">
      <c r="A20" s="4">
        <v>1982</v>
      </c>
      <c r="B20" s="4">
        <v>232.18799999999999</v>
      </c>
      <c r="C20" s="128">
        <v>461.36</v>
      </c>
      <c r="D20" s="152">
        <v>17.813870000000001</v>
      </c>
      <c r="E20" s="128">
        <v>196.48339999999999</v>
      </c>
      <c r="F20" s="128">
        <f t="shared" si="0"/>
        <v>675.65727000000004</v>
      </c>
      <c r="G20" s="152">
        <v>21.675740000000001</v>
      </c>
      <c r="H20" s="128">
        <v>269.34881000000001</v>
      </c>
      <c r="I20" s="128">
        <f t="shared" si="1"/>
        <v>384.63272000000001</v>
      </c>
      <c r="J20" s="153">
        <f t="shared" si="2"/>
        <v>1.6565572725549986</v>
      </c>
    </row>
    <row r="21" spans="1:10" ht="12" customHeight="1" x14ac:dyDescent="0.25">
      <c r="A21" s="4">
        <v>1983</v>
      </c>
      <c r="B21" s="4">
        <v>234.30699999999999</v>
      </c>
      <c r="C21" s="128">
        <v>409.68</v>
      </c>
      <c r="D21" s="152">
        <v>21.24737</v>
      </c>
      <c r="E21" s="128">
        <v>269.34881000000001</v>
      </c>
      <c r="F21" s="128">
        <f t="shared" si="0"/>
        <v>700.27618000000007</v>
      </c>
      <c r="G21" s="152">
        <v>21.504173999999999</v>
      </c>
      <c r="H21" s="128">
        <v>249.62635</v>
      </c>
      <c r="I21" s="128">
        <f t="shared" si="1"/>
        <v>429.14565600000009</v>
      </c>
      <c r="J21" s="153">
        <f t="shared" si="2"/>
        <v>1.8315528601364881</v>
      </c>
    </row>
    <row r="22" spans="1:10" ht="12" customHeight="1" x14ac:dyDescent="0.25">
      <c r="A22" s="4">
        <v>1984</v>
      </c>
      <c r="B22" s="4">
        <v>236.34800000000001</v>
      </c>
      <c r="C22" s="128">
        <v>492.6</v>
      </c>
      <c r="D22" s="152">
        <v>24.264490000000002</v>
      </c>
      <c r="E22" s="128">
        <v>249.62635</v>
      </c>
      <c r="F22" s="128">
        <f t="shared" si="0"/>
        <v>766.49084000000005</v>
      </c>
      <c r="G22" s="152">
        <v>21.961320000000001</v>
      </c>
      <c r="H22" s="128">
        <v>275.61849000000001</v>
      </c>
      <c r="I22" s="128">
        <f t="shared" si="1"/>
        <v>468.91103000000004</v>
      </c>
      <c r="J22" s="153">
        <f t="shared" si="2"/>
        <v>1.9839856059708565</v>
      </c>
    </row>
    <row r="23" spans="1:10" ht="12" customHeight="1" x14ac:dyDescent="0.25">
      <c r="A23" s="4">
        <v>1985</v>
      </c>
      <c r="B23" s="4">
        <v>238.46600000000001</v>
      </c>
      <c r="C23" s="128">
        <v>564.52</v>
      </c>
      <c r="D23" s="152">
        <v>19.342050000000004</v>
      </c>
      <c r="E23" s="128">
        <v>275.61849000000001</v>
      </c>
      <c r="F23" s="128">
        <f t="shared" si="0"/>
        <v>859.48054000000002</v>
      </c>
      <c r="G23" s="152">
        <v>17.424848999999998</v>
      </c>
      <c r="H23" s="128">
        <v>343.32166000000001</v>
      </c>
      <c r="I23" s="128">
        <f t="shared" si="1"/>
        <v>498.73403100000002</v>
      </c>
      <c r="J23" s="153">
        <f t="shared" si="2"/>
        <v>2.0914261613814968</v>
      </c>
    </row>
    <row r="24" spans="1:10" ht="12" customHeight="1" x14ac:dyDescent="0.25">
      <c r="A24" s="3">
        <v>1986</v>
      </c>
      <c r="B24" s="3">
        <v>240.65100000000001</v>
      </c>
      <c r="C24" s="85">
        <v>397.3</v>
      </c>
      <c r="D24" s="85">
        <v>19.061920000000001</v>
      </c>
      <c r="E24" s="87">
        <v>343.32166000000001</v>
      </c>
      <c r="F24" s="87">
        <f t="shared" si="0"/>
        <v>759.68358000000001</v>
      </c>
      <c r="G24" s="88">
        <v>28.862110000000001</v>
      </c>
      <c r="H24" s="85">
        <v>272.39999999999998</v>
      </c>
      <c r="I24" s="85">
        <f t="shared" si="1"/>
        <v>458.42147</v>
      </c>
      <c r="J24" s="114">
        <f t="shared" si="2"/>
        <v>1.9049223564414857</v>
      </c>
    </row>
    <row r="25" spans="1:10" ht="12" customHeight="1" x14ac:dyDescent="0.25">
      <c r="A25" s="3">
        <v>1987</v>
      </c>
      <c r="B25" s="3">
        <v>242.804</v>
      </c>
      <c r="C25" s="85">
        <v>426.78</v>
      </c>
      <c r="D25" s="85">
        <v>21.953689999999998</v>
      </c>
      <c r="E25" s="87">
        <v>272.39999999999998</v>
      </c>
      <c r="F25" s="87">
        <f t="shared" si="0"/>
        <v>721.13368999999989</v>
      </c>
      <c r="G25" s="88">
        <v>30.1</v>
      </c>
      <c r="H25" s="85">
        <v>273.8</v>
      </c>
      <c r="I25" s="85">
        <f t="shared" si="1"/>
        <v>417.23368999999985</v>
      </c>
      <c r="J25" s="114">
        <f t="shared" si="2"/>
        <v>1.7183971021894195</v>
      </c>
    </row>
    <row r="26" spans="1:10" ht="12" customHeight="1" x14ac:dyDescent="0.25">
      <c r="A26" s="3">
        <v>1988</v>
      </c>
      <c r="B26" s="3">
        <v>245.02099999999999</v>
      </c>
      <c r="C26" s="85">
        <v>372.8</v>
      </c>
      <c r="D26" s="85">
        <v>40.783439999999999</v>
      </c>
      <c r="E26" s="87">
        <v>273.8</v>
      </c>
      <c r="F26" s="87">
        <f t="shared" si="0"/>
        <v>687.38344000000006</v>
      </c>
      <c r="G26" s="88">
        <v>38.5</v>
      </c>
      <c r="H26" s="85">
        <v>181.8</v>
      </c>
      <c r="I26" s="85">
        <f t="shared" si="1"/>
        <v>467.08344000000005</v>
      </c>
      <c r="J26" s="114">
        <f t="shared" si="2"/>
        <v>1.9062996232975953</v>
      </c>
    </row>
    <row r="27" spans="1:10" ht="12" customHeight="1" x14ac:dyDescent="0.25">
      <c r="A27" s="3">
        <v>1989</v>
      </c>
      <c r="B27" s="3">
        <v>247.34200000000001</v>
      </c>
      <c r="C27" s="85">
        <v>515.24</v>
      </c>
      <c r="D27" s="85">
        <v>62.828864400000015</v>
      </c>
      <c r="E27" s="87">
        <v>181.8</v>
      </c>
      <c r="F27" s="87">
        <f t="shared" si="0"/>
        <v>759.86886440000012</v>
      </c>
      <c r="G27" s="88">
        <v>17.8</v>
      </c>
      <c r="H27" s="85">
        <v>253</v>
      </c>
      <c r="I27" s="85">
        <f t="shared" si="1"/>
        <v>489.06886440000011</v>
      </c>
      <c r="J27" s="114">
        <f t="shared" si="2"/>
        <v>1.9772980909024755</v>
      </c>
    </row>
    <row r="28" spans="1:10" ht="12" customHeight="1" x14ac:dyDescent="0.25">
      <c r="A28" s="3">
        <v>1990</v>
      </c>
      <c r="B28" s="3">
        <v>250.13200000000001</v>
      </c>
      <c r="C28" s="85">
        <v>583.29999999999995</v>
      </c>
      <c r="D28" s="85">
        <v>42.066477909999996</v>
      </c>
      <c r="E28" s="87">
        <v>253</v>
      </c>
      <c r="F28" s="87">
        <f t="shared" si="0"/>
        <v>878.36647790999996</v>
      </c>
      <c r="G28" s="86">
        <v>17.146790000000003</v>
      </c>
      <c r="H28" s="85">
        <v>307.50862000000001</v>
      </c>
      <c r="I28" s="85">
        <f t="shared" si="1"/>
        <v>553.71106790999988</v>
      </c>
      <c r="J28" s="114">
        <f t="shared" si="2"/>
        <v>2.2136754510018704</v>
      </c>
    </row>
    <row r="29" spans="1:10" ht="12" customHeight="1" x14ac:dyDescent="0.25">
      <c r="A29" s="4">
        <v>1991</v>
      </c>
      <c r="B29" s="4">
        <v>253.49299999999999</v>
      </c>
      <c r="C29" s="128">
        <v>541.41999999999996</v>
      </c>
      <c r="D29" s="152">
        <v>36.568740269999999</v>
      </c>
      <c r="E29" s="128">
        <v>307.50862000000001</v>
      </c>
      <c r="F29" s="128">
        <f t="shared" si="0"/>
        <v>885.49736026999994</v>
      </c>
      <c r="G29" s="152">
        <v>18.722548499999998</v>
      </c>
      <c r="H29" s="128">
        <v>297.23318999999998</v>
      </c>
      <c r="I29" s="128">
        <f t="shared" si="1"/>
        <v>569.54162176999989</v>
      </c>
      <c r="J29" s="153">
        <f t="shared" si="2"/>
        <v>2.2467745530251326</v>
      </c>
    </row>
    <row r="30" spans="1:10" ht="12" customHeight="1" x14ac:dyDescent="0.25">
      <c r="A30" s="4">
        <v>1992</v>
      </c>
      <c r="B30" s="4">
        <v>256.89400000000001</v>
      </c>
      <c r="C30" s="128">
        <v>539.12</v>
      </c>
      <c r="D30" s="152">
        <v>31.908227270000005</v>
      </c>
      <c r="E30" s="128">
        <v>297.23318999999998</v>
      </c>
      <c r="F30" s="128">
        <f t="shared" si="0"/>
        <v>868.26141727000004</v>
      </c>
      <c r="G30" s="152">
        <v>24.510422340000002</v>
      </c>
      <c r="H30" s="128">
        <v>332.62876</v>
      </c>
      <c r="I30" s="128">
        <f t="shared" si="1"/>
        <v>511.12223493000005</v>
      </c>
      <c r="J30" s="153">
        <f t="shared" si="2"/>
        <v>1.9896230932991819</v>
      </c>
    </row>
    <row r="31" spans="1:10" ht="12" customHeight="1" x14ac:dyDescent="0.25">
      <c r="A31" s="4">
        <v>1993</v>
      </c>
      <c r="B31" s="4">
        <v>260.255</v>
      </c>
      <c r="C31" s="128">
        <v>424.82</v>
      </c>
      <c r="D31" s="152">
        <v>37.48125993</v>
      </c>
      <c r="E31" s="128">
        <v>332.62876</v>
      </c>
      <c r="F31" s="128">
        <f t="shared" si="0"/>
        <v>794.93001993000007</v>
      </c>
      <c r="G31" s="152">
        <v>25.951318410000003</v>
      </c>
      <c r="H31" s="128">
        <v>284.85842000000002</v>
      </c>
      <c r="I31" s="128">
        <f t="shared" si="1"/>
        <v>484.12028152000005</v>
      </c>
      <c r="J31" s="153">
        <f t="shared" si="2"/>
        <v>1.8601766787189489</v>
      </c>
    </row>
    <row r="32" spans="1:10" ht="12" customHeight="1" x14ac:dyDescent="0.25">
      <c r="A32" s="4">
        <v>1994</v>
      </c>
      <c r="B32" s="4">
        <v>263.43599999999998</v>
      </c>
      <c r="C32" s="128">
        <v>548.16</v>
      </c>
      <c r="D32" s="152">
        <v>38.4</v>
      </c>
      <c r="E32" s="128">
        <v>284.85842000000002</v>
      </c>
      <c r="F32" s="128">
        <f t="shared" si="0"/>
        <v>871.41841999999997</v>
      </c>
      <c r="G32" s="152">
        <v>25.25947034</v>
      </c>
      <c r="H32" s="128">
        <v>283.93083000000007</v>
      </c>
      <c r="I32" s="128">
        <f t="shared" si="1"/>
        <v>562.22811965999995</v>
      </c>
      <c r="J32" s="153">
        <f t="shared" si="2"/>
        <v>2.1342114200792603</v>
      </c>
    </row>
    <row r="33" spans="1:10" ht="12" customHeight="1" x14ac:dyDescent="0.25">
      <c r="A33" s="4">
        <v>1995</v>
      </c>
      <c r="B33" s="4">
        <v>266.55700000000002</v>
      </c>
      <c r="C33" s="128">
        <v>583.36</v>
      </c>
      <c r="D33" s="152">
        <v>31.92569125</v>
      </c>
      <c r="E33" s="128">
        <v>283.93083000000007</v>
      </c>
      <c r="F33" s="128">
        <f t="shared" si="0"/>
        <v>899.21652125000014</v>
      </c>
      <c r="G33" s="152">
        <v>39.195658800000004</v>
      </c>
      <c r="H33" s="128">
        <v>306.67041</v>
      </c>
      <c r="I33" s="128">
        <f t="shared" si="1"/>
        <v>553.35045245000015</v>
      </c>
      <c r="J33" s="153">
        <f t="shared" si="2"/>
        <v>2.0759179179312497</v>
      </c>
    </row>
    <row r="34" spans="1:10" ht="12" customHeight="1" x14ac:dyDescent="0.25">
      <c r="A34" s="3">
        <v>1996</v>
      </c>
      <c r="B34" s="45">
        <v>269.66699999999997</v>
      </c>
      <c r="C34" s="85">
        <v>437.01600000000002</v>
      </c>
      <c r="D34" s="85">
        <v>36.05117448</v>
      </c>
      <c r="E34" s="87">
        <v>306.67041</v>
      </c>
      <c r="F34" s="87">
        <f t="shared" si="0"/>
        <v>779.73758448000001</v>
      </c>
      <c r="G34" s="88">
        <v>36.703052250000006</v>
      </c>
      <c r="H34" s="85">
        <v>227.10913000000002</v>
      </c>
      <c r="I34" s="85">
        <f t="shared" si="1"/>
        <v>515.92540222999992</v>
      </c>
      <c r="J34" s="114">
        <f t="shared" si="2"/>
        <v>1.9131944295371699</v>
      </c>
    </row>
    <row r="35" spans="1:10" ht="12" customHeight="1" x14ac:dyDescent="0.25">
      <c r="A35" s="3">
        <v>1997</v>
      </c>
      <c r="B35" s="45">
        <v>272.91199999999998</v>
      </c>
      <c r="C35" s="85">
        <v>552.1</v>
      </c>
      <c r="D35" s="85">
        <v>40.983378700000003</v>
      </c>
      <c r="E35" s="87">
        <v>227.10913000000002</v>
      </c>
      <c r="F35" s="87">
        <f t="shared" si="0"/>
        <v>820.19250870000008</v>
      </c>
      <c r="G35" s="88">
        <v>28.754409280000004</v>
      </c>
      <c r="H35" s="85">
        <v>239.29097000000002</v>
      </c>
      <c r="I35" s="85">
        <f t="shared" si="1"/>
        <v>552.14712942000006</v>
      </c>
      <c r="J35" s="114">
        <f t="shared" si="2"/>
        <v>2.0231691146596709</v>
      </c>
    </row>
    <row r="36" spans="1:10" ht="12" customHeight="1" x14ac:dyDescent="0.25">
      <c r="A36" s="3">
        <v>1998</v>
      </c>
      <c r="B36" s="45">
        <v>276.11500000000001</v>
      </c>
      <c r="C36" s="85">
        <v>580.9</v>
      </c>
      <c r="D36" s="85">
        <v>34.471781920000005</v>
      </c>
      <c r="E36" s="87">
        <v>239.29097000000002</v>
      </c>
      <c r="F36" s="87">
        <f t="shared" si="0"/>
        <v>854.66275192000001</v>
      </c>
      <c r="G36" s="88">
        <v>28.897897970000006</v>
      </c>
      <c r="H36" s="85">
        <v>302.86522000000002</v>
      </c>
      <c r="I36" s="85">
        <f t="shared" si="1"/>
        <v>522.89963394999995</v>
      </c>
      <c r="J36" s="114">
        <f t="shared" si="2"/>
        <v>1.8937748182822371</v>
      </c>
    </row>
    <row r="37" spans="1:10" ht="12" customHeight="1" x14ac:dyDescent="0.25">
      <c r="A37" s="3">
        <v>1999</v>
      </c>
      <c r="B37" s="45">
        <v>279.29500000000002</v>
      </c>
      <c r="C37" s="85">
        <v>550.32000000000005</v>
      </c>
      <c r="D37" s="85">
        <v>49.09050331000001</v>
      </c>
      <c r="E37" s="87">
        <v>302.86522000000002</v>
      </c>
      <c r="F37" s="87">
        <f t="shared" si="0"/>
        <v>902.2757233100001</v>
      </c>
      <c r="G37" s="88">
        <v>32.73114348</v>
      </c>
      <c r="H37" s="85">
        <v>301.00785999999999</v>
      </c>
      <c r="I37" s="85">
        <f t="shared" si="1"/>
        <v>568.53671983000004</v>
      </c>
      <c r="J37" s="114">
        <f t="shared" si="2"/>
        <v>2.0356136695250542</v>
      </c>
    </row>
    <row r="38" spans="1:10" ht="12" customHeight="1" x14ac:dyDescent="0.25">
      <c r="A38" s="3">
        <v>2000</v>
      </c>
      <c r="B38" s="45">
        <v>282.38499999999999</v>
      </c>
      <c r="C38" s="85">
        <v>614.38</v>
      </c>
      <c r="D38" s="85">
        <v>42.886886030000007</v>
      </c>
      <c r="E38" s="87">
        <v>301.00785999999999</v>
      </c>
      <c r="F38" s="87">
        <f t="shared" si="0"/>
        <v>958.27474602999996</v>
      </c>
      <c r="G38" s="88">
        <v>33.736518060000002</v>
      </c>
      <c r="H38" s="85">
        <v>322.40456</v>
      </c>
      <c r="I38" s="85">
        <f t="shared" si="1"/>
        <v>602.13366797000003</v>
      </c>
      <c r="J38" s="114">
        <f t="shared" si="2"/>
        <v>2.1323146341696622</v>
      </c>
    </row>
    <row r="39" spans="1:10" ht="12" customHeight="1" x14ac:dyDescent="0.25">
      <c r="A39" s="4">
        <v>2001</v>
      </c>
      <c r="B39" s="79">
        <v>285.30901899999998</v>
      </c>
      <c r="C39" s="128">
        <v>470.36</v>
      </c>
      <c r="D39" s="152">
        <v>42.617306140000004</v>
      </c>
      <c r="E39" s="128">
        <v>322.40456</v>
      </c>
      <c r="F39" s="128">
        <f t="shared" si="0"/>
        <v>835.38186614000006</v>
      </c>
      <c r="G39" s="152">
        <v>26.494735730000002</v>
      </c>
      <c r="H39" s="128">
        <v>244.93935000000002</v>
      </c>
      <c r="I39" s="128">
        <f t="shared" si="1"/>
        <v>563.94778041000006</v>
      </c>
      <c r="J39" s="153">
        <f t="shared" si="2"/>
        <v>1.9766209367885426</v>
      </c>
    </row>
    <row r="40" spans="1:10" ht="12" customHeight="1" x14ac:dyDescent="0.25">
      <c r="A40" s="4">
        <v>2002</v>
      </c>
      <c r="B40" s="79">
        <v>288.10481800000002</v>
      </c>
      <c r="C40" s="128">
        <v>424.32</v>
      </c>
      <c r="D40" s="152">
        <v>44.190951130000009</v>
      </c>
      <c r="E40" s="128">
        <v>244.93935000000002</v>
      </c>
      <c r="F40" s="128">
        <f t="shared" si="0"/>
        <v>713.45030113000007</v>
      </c>
      <c r="G40" s="152">
        <v>36.65142396400001</v>
      </c>
      <c r="H40" s="128">
        <v>186.56549000000001</v>
      </c>
      <c r="I40" s="128">
        <f t="shared" si="1"/>
        <v>490.23338716600006</v>
      </c>
      <c r="J40" s="153">
        <f t="shared" si="2"/>
        <v>1.701579968600178</v>
      </c>
    </row>
    <row r="41" spans="1:10" ht="12" customHeight="1" x14ac:dyDescent="0.25">
      <c r="A41" s="4">
        <v>2003</v>
      </c>
      <c r="B41" s="79">
        <v>290.81963400000001</v>
      </c>
      <c r="C41" s="128">
        <v>506.3</v>
      </c>
      <c r="D41" s="152">
        <v>68.42523614000001</v>
      </c>
      <c r="E41" s="128">
        <v>186.56549000000001</v>
      </c>
      <c r="F41" s="128">
        <f t="shared" si="0"/>
        <v>761.29072614000006</v>
      </c>
      <c r="G41" s="152">
        <v>34.973710570000009</v>
      </c>
      <c r="H41" s="128">
        <v>197.12650000000002</v>
      </c>
      <c r="I41" s="128">
        <f t="shared" si="1"/>
        <v>529.19051557</v>
      </c>
      <c r="J41" s="153">
        <f t="shared" si="2"/>
        <v>1.8196519550327197</v>
      </c>
    </row>
    <row r="42" spans="1:10" ht="12" customHeight="1" x14ac:dyDescent="0.25">
      <c r="A42" s="4">
        <v>2004</v>
      </c>
      <c r="B42" s="79">
        <v>293.46318500000001</v>
      </c>
      <c r="C42" s="128">
        <v>489.68</v>
      </c>
      <c r="D42" s="152">
        <v>61.018279570000004</v>
      </c>
      <c r="E42" s="128">
        <v>197.12650000000002</v>
      </c>
      <c r="F42" s="128">
        <f t="shared" si="0"/>
        <v>747.82477957000015</v>
      </c>
      <c r="G42" s="152">
        <v>30.212245040000003</v>
      </c>
      <c r="H42" s="128">
        <v>251.05534</v>
      </c>
      <c r="I42" s="128">
        <f t="shared" si="1"/>
        <v>466.55719453000012</v>
      </c>
      <c r="J42" s="153">
        <f t="shared" si="2"/>
        <v>1.58983210970739</v>
      </c>
    </row>
    <row r="43" spans="1:10" ht="12" customHeight="1" x14ac:dyDescent="0.25">
      <c r="A43" s="4">
        <v>2005</v>
      </c>
      <c r="B43" s="79">
        <v>296.186216</v>
      </c>
      <c r="C43" s="128">
        <v>439.92</v>
      </c>
      <c r="D43" s="152">
        <v>53.345735310000009</v>
      </c>
      <c r="E43" s="128">
        <v>251.05534</v>
      </c>
      <c r="F43" s="128">
        <f t="shared" si="0"/>
        <v>744.32107530999997</v>
      </c>
      <c r="G43" s="152">
        <v>31.382725860000001</v>
      </c>
      <c r="H43" s="128">
        <v>237.48117000000002</v>
      </c>
      <c r="I43" s="128">
        <f t="shared" si="1"/>
        <v>475.45717944999996</v>
      </c>
      <c r="J43" s="153">
        <f t="shared" si="2"/>
        <v>1.6052643700677818</v>
      </c>
    </row>
    <row r="44" spans="1:10" ht="12" customHeight="1" x14ac:dyDescent="0.25">
      <c r="A44" s="3">
        <v>2006</v>
      </c>
      <c r="B44" s="81">
        <v>298.99582500000002</v>
      </c>
      <c r="C44" s="85">
        <v>467.18</v>
      </c>
      <c r="D44" s="85">
        <v>59.824985130000009</v>
      </c>
      <c r="E44" s="87">
        <v>237.48117000000002</v>
      </c>
      <c r="F44" s="87">
        <f t="shared" si="0"/>
        <v>764.48615513000004</v>
      </c>
      <c r="G44" s="88">
        <v>34.02099939</v>
      </c>
      <c r="H44" s="85">
        <v>255.68961000000002</v>
      </c>
      <c r="I44" s="85">
        <f t="shared" si="1"/>
        <v>474.77554574000004</v>
      </c>
      <c r="J44" s="114">
        <f t="shared" si="2"/>
        <v>1.5879002515837806</v>
      </c>
    </row>
    <row r="45" spans="1:10" ht="12" customHeight="1" x14ac:dyDescent="0.25">
      <c r="A45" s="3">
        <v>2007</v>
      </c>
      <c r="B45" s="82">
        <v>302.003917</v>
      </c>
      <c r="C45" s="85">
        <v>521.20000000000005</v>
      </c>
      <c r="D45" s="85">
        <v>62.935245090000009</v>
      </c>
      <c r="E45" s="87">
        <v>255.68961000000002</v>
      </c>
      <c r="F45" s="87">
        <f t="shared" si="0"/>
        <v>839.82485509000003</v>
      </c>
      <c r="G45" s="88">
        <v>27.405014220000005</v>
      </c>
      <c r="H45" s="85">
        <v>258.23817000000003</v>
      </c>
      <c r="I45" s="85">
        <f t="shared" si="1"/>
        <v>554.18167087000006</v>
      </c>
      <c r="J45" s="114">
        <f t="shared" si="2"/>
        <v>1.8350148447577919</v>
      </c>
    </row>
    <row r="46" spans="1:10" ht="12" customHeight="1" x14ac:dyDescent="0.25">
      <c r="A46" s="3">
        <v>2008</v>
      </c>
      <c r="B46" s="82">
        <v>304.79776099999998</v>
      </c>
      <c r="C46" s="85">
        <v>536.44000000000005</v>
      </c>
      <c r="D46" s="85">
        <v>77.335354257730813</v>
      </c>
      <c r="E46" s="87">
        <v>258.23817000000003</v>
      </c>
      <c r="F46" s="87">
        <f t="shared" si="0"/>
        <v>872.01352425773098</v>
      </c>
      <c r="G46" s="88">
        <v>40.493941986115203</v>
      </c>
      <c r="H46" s="85">
        <v>283.57281</v>
      </c>
      <c r="I46" s="85">
        <f t="shared" si="1"/>
        <v>547.94677227161583</v>
      </c>
      <c r="J46" s="114">
        <f t="shared" si="2"/>
        <v>1.7977388366432778</v>
      </c>
    </row>
    <row r="47" spans="1:10" ht="12" customHeight="1" x14ac:dyDescent="0.25">
      <c r="A47" s="3">
        <v>2009</v>
      </c>
      <c r="B47" s="82">
        <v>307.43940600000002</v>
      </c>
      <c r="C47" s="85">
        <v>502.56</v>
      </c>
      <c r="D47" s="85">
        <v>72.283182227856614</v>
      </c>
      <c r="E47" s="87">
        <v>283.57281</v>
      </c>
      <c r="F47" s="87">
        <f t="shared" si="0"/>
        <v>858.41599222785658</v>
      </c>
      <c r="G47" s="88">
        <v>34.112817833179804</v>
      </c>
      <c r="H47" s="85">
        <v>305.94375000000002</v>
      </c>
      <c r="I47" s="85">
        <f t="shared" si="1"/>
        <v>518.35942439467681</v>
      </c>
      <c r="J47" s="114">
        <f t="shared" si="2"/>
        <v>1.6860539484475741</v>
      </c>
    </row>
    <row r="48" spans="1:10" ht="12" customHeight="1" x14ac:dyDescent="0.25">
      <c r="A48" s="3">
        <v>2010</v>
      </c>
      <c r="B48" s="82">
        <v>309.74127900000002</v>
      </c>
      <c r="C48" s="85">
        <v>441.14</v>
      </c>
      <c r="D48" s="85">
        <v>65.536657609984005</v>
      </c>
      <c r="E48" s="87">
        <v>305.94375000000002</v>
      </c>
      <c r="F48" s="87">
        <f t="shared" si="0"/>
        <v>812.620407609984</v>
      </c>
      <c r="G48" s="88">
        <v>38.494946540775999</v>
      </c>
      <c r="H48" s="85">
        <v>307.01157000000001</v>
      </c>
      <c r="I48" s="85">
        <f t="shared" si="1"/>
        <v>467.11389106920797</v>
      </c>
      <c r="J48" s="114">
        <f t="shared" si="2"/>
        <v>1.5080776207074678</v>
      </c>
    </row>
    <row r="49" spans="1:10" ht="12" customHeight="1" x14ac:dyDescent="0.25">
      <c r="A49" s="4">
        <v>2011</v>
      </c>
      <c r="B49" s="79">
        <v>311.97391399999998</v>
      </c>
      <c r="C49" s="128">
        <v>440.16</v>
      </c>
      <c r="D49" s="152">
        <v>57.273663585973999</v>
      </c>
      <c r="E49" s="128">
        <v>307.01157000000001</v>
      </c>
      <c r="F49" s="128">
        <f t="shared" si="0"/>
        <v>804.44523358597405</v>
      </c>
      <c r="G49" s="152">
        <v>47.517393794397996</v>
      </c>
      <c r="H49" s="128">
        <v>265.18898999999999</v>
      </c>
      <c r="I49" s="128">
        <f t="shared" si="1"/>
        <v>491.73884979157606</v>
      </c>
      <c r="J49" s="153">
        <f t="shared" si="2"/>
        <v>1.5762178429815004</v>
      </c>
    </row>
    <row r="50" spans="1:10" ht="12" customHeight="1" x14ac:dyDescent="0.25">
      <c r="A50" s="4">
        <v>2012</v>
      </c>
      <c r="B50" s="79">
        <v>314.16755799999999</v>
      </c>
      <c r="C50" s="128">
        <v>553.76</v>
      </c>
      <c r="D50" s="152">
        <v>60.836256973975999</v>
      </c>
      <c r="E50" s="128">
        <v>265.18898999999999</v>
      </c>
      <c r="F50" s="128">
        <f t="shared" si="0"/>
        <v>879.78524697397597</v>
      </c>
      <c r="G50" s="152">
        <v>42.522054685549996</v>
      </c>
      <c r="H50" s="128">
        <v>243.71049000000002</v>
      </c>
      <c r="I50" s="128">
        <f t="shared" si="1"/>
        <v>593.55270228842596</v>
      </c>
      <c r="J50" s="153">
        <f t="shared" si="2"/>
        <v>1.8892870609142463</v>
      </c>
    </row>
    <row r="51" spans="1:10" ht="12" customHeight="1" x14ac:dyDescent="0.25">
      <c r="A51" s="4">
        <v>2013</v>
      </c>
      <c r="B51" s="79">
        <v>316.29476599999998</v>
      </c>
      <c r="C51" s="128">
        <v>464.1</v>
      </c>
      <c r="D51" s="152">
        <v>66.024666561171998</v>
      </c>
      <c r="E51" s="128">
        <v>243.71049000000002</v>
      </c>
      <c r="F51" s="128">
        <f t="shared" si="0"/>
        <v>773.83515656117208</v>
      </c>
      <c r="G51" s="152">
        <v>41.728507228099993</v>
      </c>
      <c r="H51" s="128">
        <v>253.73046000000005</v>
      </c>
      <c r="I51" s="128">
        <f t="shared" si="1"/>
        <v>478.37618933307203</v>
      </c>
      <c r="J51" s="153">
        <f t="shared" si="2"/>
        <v>1.5124378926114512</v>
      </c>
    </row>
    <row r="52" spans="1:10" ht="12" customHeight="1" x14ac:dyDescent="0.25">
      <c r="A52" s="5">
        <v>2014</v>
      </c>
      <c r="B52" s="80">
        <v>318.576955</v>
      </c>
      <c r="C52" s="128">
        <v>488.3</v>
      </c>
      <c r="D52" s="152">
        <v>68.518642715710001</v>
      </c>
      <c r="E52" s="128">
        <v>253.73046000000005</v>
      </c>
      <c r="F52" s="128">
        <f t="shared" si="0"/>
        <v>810.54910271570998</v>
      </c>
      <c r="G52" s="152">
        <v>40.704526053927992</v>
      </c>
      <c r="H52" s="128">
        <v>270.00861000000003</v>
      </c>
      <c r="I52" s="128">
        <f t="shared" si="1"/>
        <v>499.83596666178198</v>
      </c>
      <c r="J52" s="153">
        <f t="shared" si="2"/>
        <v>1.5689646059357369</v>
      </c>
    </row>
    <row r="53" spans="1:10" ht="12" customHeight="1" x14ac:dyDescent="0.25">
      <c r="A53" s="5">
        <v>2015</v>
      </c>
      <c r="B53" s="80">
        <v>320.87070299999999</v>
      </c>
      <c r="C53" s="128">
        <v>484.66</v>
      </c>
      <c r="D53" s="152">
        <v>67.549141008668002</v>
      </c>
      <c r="E53" s="128">
        <v>270.00861000000003</v>
      </c>
      <c r="F53" s="128">
        <f t="shared" si="0"/>
        <v>822.21775100866807</v>
      </c>
      <c r="G53" s="152">
        <v>43.037096025791996</v>
      </c>
      <c r="H53" s="128">
        <v>305.00358000000006</v>
      </c>
      <c r="I53" s="128">
        <f t="shared" si="1"/>
        <v>474.17707498287604</v>
      </c>
      <c r="J53" s="153">
        <f t="shared" si="2"/>
        <v>1.477782391940208</v>
      </c>
    </row>
    <row r="54" spans="1:10" ht="12" customHeight="1" x14ac:dyDescent="0.25">
      <c r="A54" s="6">
        <v>2016</v>
      </c>
      <c r="B54" s="81">
        <v>323.16101099999997</v>
      </c>
      <c r="C54" s="97">
        <v>357.40434664008563</v>
      </c>
      <c r="D54" s="97">
        <v>66.897950714781999</v>
      </c>
      <c r="E54" s="98">
        <v>305.00358000000006</v>
      </c>
      <c r="F54" s="98">
        <f t="shared" si="0"/>
        <v>729.30587735486768</v>
      </c>
      <c r="G54" s="99">
        <v>47.297533455000007</v>
      </c>
      <c r="H54" s="97">
        <v>359.4402</v>
      </c>
      <c r="I54" s="97">
        <f t="shared" si="1"/>
        <v>322.56814389986766</v>
      </c>
      <c r="J54" s="114">
        <f t="shared" si="2"/>
        <v>0.99816541265823588</v>
      </c>
    </row>
    <row r="55" spans="1:10" ht="12" customHeight="1" x14ac:dyDescent="0.25">
      <c r="A55" s="9">
        <v>2017</v>
      </c>
      <c r="B55" s="81">
        <v>325.20603</v>
      </c>
      <c r="C55" s="97">
        <v>348.28780861616264</v>
      </c>
      <c r="D55" s="97">
        <v>59.589888505158001</v>
      </c>
      <c r="E55" s="98">
        <v>359.4402</v>
      </c>
      <c r="F55" s="98">
        <f t="shared" si="0"/>
        <v>767.31789712132058</v>
      </c>
      <c r="G55" s="99">
        <v>37.406576535000006</v>
      </c>
      <c r="H55" s="97">
        <v>307.69866000000002</v>
      </c>
      <c r="I55" s="97">
        <f t="shared" si="1"/>
        <v>422.21266058632057</v>
      </c>
      <c r="J55" s="114">
        <f t="shared" si="2"/>
        <v>1.2982928409609151</v>
      </c>
    </row>
    <row r="56" spans="1:10" ht="12" customHeight="1" x14ac:dyDescent="0.25">
      <c r="A56" s="6">
        <v>2018</v>
      </c>
      <c r="B56" s="81">
        <v>326.92397599999998</v>
      </c>
      <c r="C56" s="100">
        <v>298.01193367694253</v>
      </c>
      <c r="D56" s="100">
        <v>78.826562885399994</v>
      </c>
      <c r="E56" s="101">
        <v>307.69866000000002</v>
      </c>
      <c r="F56" s="101">
        <f t="shared" si="0"/>
        <v>684.53715656234249</v>
      </c>
      <c r="G56" s="102">
        <v>36.910105614000003</v>
      </c>
      <c r="H56" s="100">
        <v>230.66688000000002</v>
      </c>
      <c r="I56" s="100">
        <f t="shared" si="1"/>
        <v>416.96017094834247</v>
      </c>
      <c r="J56" s="114">
        <f t="shared" si="2"/>
        <v>1.2754040742130901</v>
      </c>
    </row>
    <row r="57" spans="1:10" ht="12" customHeight="1" thickBot="1" x14ac:dyDescent="0.3">
      <c r="A57" s="16">
        <v>2019</v>
      </c>
      <c r="B57" s="52">
        <v>328.475998</v>
      </c>
      <c r="C57" s="103">
        <v>294.97500000000002</v>
      </c>
      <c r="D57" s="104">
        <v>83.991165442601996</v>
      </c>
      <c r="E57" s="105">
        <v>230.66688000000002</v>
      </c>
      <c r="F57" s="106">
        <f t="shared" si="0"/>
        <v>609.633045442602</v>
      </c>
      <c r="G57" s="107">
        <v>35.183392277999999</v>
      </c>
      <c r="H57" s="103">
        <v>236.03928000000002</v>
      </c>
      <c r="I57" s="104">
        <f t="shared" si="1"/>
        <v>338.41037316460199</v>
      </c>
      <c r="J57" s="108">
        <f t="shared" si="2"/>
        <v>1.0302438388956565</v>
      </c>
    </row>
    <row r="58" spans="1:10" ht="12" customHeight="1" thickTop="1" x14ac:dyDescent="0.25">
      <c r="A58" s="334" t="s">
        <v>60</v>
      </c>
      <c r="B58" s="335"/>
      <c r="C58" s="335"/>
      <c r="D58" s="335"/>
      <c r="E58" s="335"/>
      <c r="F58" s="335"/>
      <c r="G58" s="335"/>
      <c r="H58" s="335"/>
      <c r="I58" s="335"/>
      <c r="J58" s="335"/>
    </row>
    <row r="59" spans="1:10" ht="12" customHeight="1" x14ac:dyDescent="0.25">
      <c r="A59" s="436"/>
      <c r="B59" s="437"/>
      <c r="C59" s="437"/>
      <c r="D59" s="437"/>
      <c r="E59" s="437"/>
      <c r="F59" s="437"/>
      <c r="G59" s="437"/>
      <c r="H59" s="437"/>
      <c r="I59" s="437"/>
      <c r="J59" s="437"/>
    </row>
    <row r="60" spans="1:10" ht="12" customHeight="1" x14ac:dyDescent="0.25">
      <c r="A60" s="315" t="s">
        <v>143</v>
      </c>
      <c r="B60" s="316"/>
      <c r="C60" s="316"/>
      <c r="D60" s="316"/>
      <c r="E60" s="316"/>
      <c r="F60" s="316"/>
      <c r="G60" s="316"/>
      <c r="H60" s="316"/>
      <c r="I60" s="316"/>
      <c r="J60" s="316"/>
    </row>
    <row r="61" spans="1:10" ht="12" customHeight="1" x14ac:dyDescent="0.25">
      <c r="A61" s="315"/>
      <c r="B61" s="316"/>
      <c r="C61" s="316"/>
      <c r="D61" s="316"/>
      <c r="E61" s="316"/>
      <c r="F61" s="316"/>
      <c r="G61" s="316"/>
      <c r="H61" s="316"/>
      <c r="I61" s="316"/>
      <c r="J61" s="316"/>
    </row>
    <row r="62" spans="1:10" ht="12" customHeight="1" x14ac:dyDescent="0.25">
      <c r="A62" s="438"/>
      <c r="B62" s="439"/>
      <c r="C62" s="439"/>
      <c r="D62" s="439"/>
      <c r="E62" s="439"/>
      <c r="F62" s="439"/>
      <c r="G62" s="439"/>
      <c r="H62" s="439"/>
      <c r="I62" s="439"/>
      <c r="J62" s="439"/>
    </row>
    <row r="63" spans="1:10" ht="12" customHeight="1" x14ac:dyDescent="0.25">
      <c r="A63" s="436"/>
      <c r="B63" s="437"/>
      <c r="C63" s="437"/>
      <c r="D63" s="437"/>
      <c r="E63" s="437"/>
      <c r="F63" s="437"/>
      <c r="G63" s="437"/>
      <c r="H63" s="437"/>
      <c r="I63" s="437"/>
      <c r="J63" s="437"/>
    </row>
    <row r="64" spans="1:10" ht="12" customHeight="1" x14ac:dyDescent="0.25">
      <c r="A64" s="369" t="s">
        <v>45</v>
      </c>
      <c r="B64" s="370"/>
      <c r="C64" s="370"/>
      <c r="D64" s="370"/>
      <c r="E64" s="370"/>
      <c r="F64" s="370"/>
      <c r="G64" s="370"/>
      <c r="H64" s="370"/>
      <c r="I64" s="370"/>
      <c r="J64" s="370"/>
    </row>
  </sheetData>
  <mergeCells count="21">
    <mergeCell ref="A58:J58"/>
    <mergeCell ref="A59:J59"/>
    <mergeCell ref="A60:J62"/>
    <mergeCell ref="A63:J63"/>
    <mergeCell ref="A64:J64"/>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57129-8DDD-4270-B4A9-BE15061AD84E}">
  <dimension ref="A1:J67"/>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85546875" customWidth="1"/>
    <col min="10" max="10" width="14.28515625" customWidth="1"/>
  </cols>
  <sheetData>
    <row r="1" spans="1:10" ht="12" customHeight="1" thickBot="1" x14ac:dyDescent="0.3">
      <c r="A1" s="324" t="s">
        <v>94</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0">
        <f>SUM(GreenPeasCanning!C8,GreenPeasFreezing!C8)</f>
        <v>952.5</v>
      </c>
      <c r="D8" s="100">
        <f>SUM(GreenPeasCanning!D8,GreenPeasFreezing!D8)</f>
        <v>8.2506522999999987</v>
      </c>
      <c r="E8" s="101">
        <f>SUM(GreenPeasCanning!E8,GreenPeasFreezing!E8)</f>
        <v>764.21887000000004</v>
      </c>
      <c r="F8" s="101">
        <f t="shared" ref="F8:F58" si="0">SUM(C8,D8,E8)</f>
        <v>1724.9695222999999</v>
      </c>
      <c r="G8" s="102">
        <f>SUM(GreenPeasCanning!G8,GreenPeasFreezing!G8)</f>
        <v>5.0346827000000003</v>
      </c>
      <c r="H8" s="100">
        <f>SUM(GreenPeasCanning!H8,GreenPeasFreezing!H8)</f>
        <v>673.12585724465953</v>
      </c>
      <c r="I8" s="100">
        <f>F8-G8-H8</f>
        <v>1046.8089823553403</v>
      </c>
      <c r="J8" s="114">
        <f>IF(I8=0,0,IF(B8=0,0,I8/B8))</f>
        <v>5.1050903300398938</v>
      </c>
    </row>
    <row r="9" spans="1:10" ht="12" customHeight="1" x14ac:dyDescent="0.25">
      <c r="A9" s="12">
        <v>1971</v>
      </c>
      <c r="B9" s="12">
        <v>207.661</v>
      </c>
      <c r="C9" s="128">
        <f>SUM(GreenPeasCanning!C9,GreenPeasFreezing!C9)</f>
        <v>1055.3</v>
      </c>
      <c r="D9" s="152">
        <f>SUM(GreenPeasCanning!D9,GreenPeasFreezing!D9)</f>
        <v>9.6506699999999999</v>
      </c>
      <c r="E9" s="128">
        <f>SUM(GreenPeasCanning!E9,GreenPeasFreezing!E9)</f>
        <v>673.12585724465953</v>
      </c>
      <c r="F9" s="128">
        <f t="shared" si="0"/>
        <v>1738.0765272446595</v>
      </c>
      <c r="G9" s="152">
        <f>SUM(GreenPeasCanning!G9,GreenPeasFreezing!G9)</f>
        <v>5.2715800000000002</v>
      </c>
      <c r="H9" s="128">
        <f>SUM(GreenPeasCanning!H9,GreenPeasFreezing!H9)</f>
        <v>648.44324837726288</v>
      </c>
      <c r="I9" s="128">
        <f t="shared" ref="I9:I58" si="1">F9-G9-H9</f>
        <v>1084.3616988673966</v>
      </c>
      <c r="J9" s="153">
        <f t="shared" ref="J9:J58" si="2">IF(I9=0,0,IF(B9=0,0,I9/B9))</f>
        <v>5.2217879085018213</v>
      </c>
    </row>
    <row r="10" spans="1:10" ht="12" customHeight="1" x14ac:dyDescent="0.25">
      <c r="A10" s="12">
        <v>1972</v>
      </c>
      <c r="B10" s="12">
        <v>209.89599999999999</v>
      </c>
      <c r="C10" s="128">
        <f>SUM(GreenPeasCanning!C10,GreenPeasFreezing!C10)</f>
        <v>1032.0999999999999</v>
      </c>
      <c r="D10" s="152">
        <f>SUM(GreenPeasCanning!D10,GreenPeasFreezing!D10)</f>
        <v>12.4580185</v>
      </c>
      <c r="E10" s="128">
        <f>SUM(GreenPeasCanning!E10,GreenPeasFreezing!E10)</f>
        <v>648.44324837726288</v>
      </c>
      <c r="F10" s="128">
        <f t="shared" si="0"/>
        <v>1693.0012668772629</v>
      </c>
      <c r="G10" s="152">
        <f>SUM(GreenPeasCanning!G10,GreenPeasFreezing!G10)</f>
        <v>4.984788</v>
      </c>
      <c r="H10" s="128">
        <f>SUM(GreenPeasCanning!H10,GreenPeasFreezing!H10)</f>
        <v>611.43786771953671</v>
      </c>
      <c r="I10" s="128">
        <f t="shared" si="1"/>
        <v>1076.5786111577263</v>
      </c>
      <c r="J10" s="153">
        <f t="shared" si="2"/>
        <v>5.1291049431991382</v>
      </c>
    </row>
    <row r="11" spans="1:10" ht="12" customHeight="1" x14ac:dyDescent="0.25">
      <c r="A11" s="12">
        <v>1973</v>
      </c>
      <c r="B11" s="12">
        <v>211.90899999999999</v>
      </c>
      <c r="C11" s="128">
        <f>SUM(GreenPeasCanning!C11,GreenPeasFreezing!C11)</f>
        <v>1015.3</v>
      </c>
      <c r="D11" s="152">
        <f>SUM(GreenPeasCanning!D11,GreenPeasFreezing!D11)</f>
        <v>10.217922400000001</v>
      </c>
      <c r="E11" s="128">
        <f>SUM(GreenPeasCanning!E11,GreenPeasFreezing!E11)</f>
        <v>611.43786771953671</v>
      </c>
      <c r="F11" s="128">
        <f t="shared" si="0"/>
        <v>1636.9557901195367</v>
      </c>
      <c r="G11" s="152">
        <f>SUM(GreenPeasCanning!G11,GreenPeasFreezing!G11)</f>
        <v>6.9213500000000003</v>
      </c>
      <c r="H11" s="128">
        <f>SUM(GreenPeasCanning!H11,GreenPeasFreezing!H11)</f>
        <v>498.38514066986966</v>
      </c>
      <c r="I11" s="128">
        <f t="shared" si="1"/>
        <v>1131.6492994496671</v>
      </c>
      <c r="J11" s="153">
        <f t="shared" si="2"/>
        <v>5.3402606753354842</v>
      </c>
    </row>
    <row r="12" spans="1:10" ht="12" customHeight="1" x14ac:dyDescent="0.25">
      <c r="A12" s="12">
        <v>1974</v>
      </c>
      <c r="B12" s="12">
        <v>213.85400000000001</v>
      </c>
      <c r="C12" s="128">
        <f>SUM(GreenPeasCanning!C12,GreenPeasFreezing!C12)</f>
        <v>1146.3000000000002</v>
      </c>
      <c r="D12" s="152">
        <f>SUM(GreenPeasCanning!D12,GreenPeasFreezing!D12)</f>
        <v>10.413413</v>
      </c>
      <c r="E12" s="128">
        <f>SUM(GreenPeasCanning!E12,GreenPeasFreezing!E12)</f>
        <v>498.38514066986966</v>
      </c>
      <c r="F12" s="128">
        <f t="shared" si="0"/>
        <v>1655.0985536698699</v>
      </c>
      <c r="G12" s="152">
        <f>SUM(GreenPeasCanning!G12,GreenPeasFreezing!G12)</f>
        <v>9.3258677000000016</v>
      </c>
      <c r="H12" s="128">
        <f>SUM(GreenPeasCanning!H12,GreenPeasFreezing!H12)</f>
        <v>619.37106260869598</v>
      </c>
      <c r="I12" s="128">
        <f t="shared" si="1"/>
        <v>1026.4016233611742</v>
      </c>
      <c r="J12" s="153">
        <f t="shared" si="2"/>
        <v>4.7995437231062974</v>
      </c>
    </row>
    <row r="13" spans="1:10" ht="12" customHeight="1" x14ac:dyDescent="0.25">
      <c r="A13" s="12">
        <v>1975</v>
      </c>
      <c r="B13" s="12">
        <v>215.97300000000001</v>
      </c>
      <c r="C13" s="128">
        <f>SUM(GreenPeasCanning!C13,GreenPeasFreezing!C13)</f>
        <v>1141.5</v>
      </c>
      <c r="D13" s="152">
        <f>SUM(GreenPeasCanning!D13,GreenPeasFreezing!D13)</f>
        <v>13.0353824</v>
      </c>
      <c r="E13" s="128">
        <f>SUM(GreenPeasCanning!E13,GreenPeasFreezing!E13)</f>
        <v>619.37106260869598</v>
      </c>
      <c r="F13" s="128">
        <f t="shared" si="0"/>
        <v>1773.9064450086958</v>
      </c>
      <c r="G13" s="152">
        <f>SUM(GreenPeasCanning!G13,GreenPeasFreezing!G13)</f>
        <v>13.598428</v>
      </c>
      <c r="H13" s="128">
        <f>SUM(GreenPeasCanning!H13,GreenPeasFreezing!H13)</f>
        <v>745.01109275901308</v>
      </c>
      <c r="I13" s="128">
        <f t="shared" si="1"/>
        <v>1015.2969242496827</v>
      </c>
      <c r="J13" s="153">
        <f t="shared" si="2"/>
        <v>4.7010363529222756</v>
      </c>
    </row>
    <row r="14" spans="1:10" ht="12" customHeight="1" x14ac:dyDescent="0.25">
      <c r="A14" s="11">
        <v>1976</v>
      </c>
      <c r="B14" s="11">
        <v>218.035</v>
      </c>
      <c r="C14" s="100">
        <f>SUM(GreenPeasCanning!C14,GreenPeasFreezing!C14)</f>
        <v>1026.4000000000001</v>
      </c>
      <c r="D14" s="100">
        <f>SUM(GreenPeasCanning!D14,GreenPeasFreezing!D14)</f>
        <v>11.5419278</v>
      </c>
      <c r="E14" s="101">
        <f>SUM(GreenPeasCanning!E14,GreenPeasFreezing!E14)</f>
        <v>745.01109275901308</v>
      </c>
      <c r="F14" s="101">
        <f t="shared" si="0"/>
        <v>1782.9530205590131</v>
      </c>
      <c r="G14" s="102">
        <f>SUM(GreenPeasCanning!G14,GreenPeasFreezing!G14)</f>
        <v>14.138271899999999</v>
      </c>
      <c r="H14" s="100">
        <f>SUM(GreenPeasCanning!H14,GreenPeasFreezing!H14)</f>
        <v>735.3682304879884</v>
      </c>
      <c r="I14" s="100">
        <f t="shared" si="1"/>
        <v>1033.4465181710248</v>
      </c>
      <c r="J14" s="114">
        <f t="shared" si="2"/>
        <v>4.7398193784072502</v>
      </c>
    </row>
    <row r="15" spans="1:10" ht="12" customHeight="1" x14ac:dyDescent="0.25">
      <c r="A15" s="11">
        <v>1977</v>
      </c>
      <c r="B15" s="11">
        <v>220.23899999999998</v>
      </c>
      <c r="C15" s="100">
        <f>SUM(GreenPeasCanning!C15,GreenPeasFreezing!C15)</f>
        <v>977.9</v>
      </c>
      <c r="D15" s="100">
        <f>SUM(GreenPeasCanning!D15,GreenPeasFreezing!D15)</f>
        <v>12.960327700000001</v>
      </c>
      <c r="E15" s="101">
        <f>SUM(GreenPeasCanning!E15,GreenPeasFreezing!E15)</f>
        <v>735.3682304879884</v>
      </c>
      <c r="F15" s="101">
        <f t="shared" si="0"/>
        <v>1726.2285581879883</v>
      </c>
      <c r="G15" s="102">
        <f>SUM(GreenPeasCanning!G15,GreenPeasFreezing!G15)</f>
        <v>13.2138668</v>
      </c>
      <c r="H15" s="100">
        <f>SUM(GreenPeasCanning!H15,GreenPeasFreezing!H15)</f>
        <v>655.67831320060839</v>
      </c>
      <c r="I15" s="100">
        <f t="shared" si="1"/>
        <v>1057.33637818738</v>
      </c>
      <c r="J15" s="114">
        <f t="shared" si="2"/>
        <v>4.800858967700453</v>
      </c>
    </row>
    <row r="16" spans="1:10" ht="12" customHeight="1" x14ac:dyDescent="0.25">
      <c r="A16" s="11">
        <v>1978</v>
      </c>
      <c r="B16" s="11">
        <v>222.58500000000001</v>
      </c>
      <c r="C16" s="100">
        <f>SUM(GreenPeasCanning!C16,GreenPeasFreezing!C16)</f>
        <v>922.2</v>
      </c>
      <c r="D16" s="100">
        <f>SUM(GreenPeasCanning!D16,GreenPeasFreezing!D16)</f>
        <v>18.919880200000001</v>
      </c>
      <c r="E16" s="101">
        <f>SUM(GreenPeasCanning!E16,GreenPeasFreezing!E16)</f>
        <v>655.67831320060839</v>
      </c>
      <c r="F16" s="101">
        <f t="shared" si="0"/>
        <v>1596.7981934006084</v>
      </c>
      <c r="G16" s="102">
        <f>SUM(GreenPeasCanning!G16,GreenPeasFreezing!G16)</f>
        <v>30.632480900000001</v>
      </c>
      <c r="H16" s="100">
        <f>SUM(GreenPeasCanning!H16,GreenPeasFreezing!H16)</f>
        <v>530.14616670307498</v>
      </c>
      <c r="I16" s="100">
        <f t="shared" si="1"/>
        <v>1036.0195457975333</v>
      </c>
      <c r="J16" s="114">
        <f t="shared" si="2"/>
        <v>4.6544895019769221</v>
      </c>
    </row>
    <row r="17" spans="1:10" ht="12" customHeight="1" x14ac:dyDescent="0.25">
      <c r="A17" s="11">
        <v>1979</v>
      </c>
      <c r="B17" s="11">
        <v>225.05500000000001</v>
      </c>
      <c r="C17" s="100">
        <f>SUM(GreenPeasCanning!C17,GreenPeasFreezing!C17)</f>
        <v>1226.6999999999998</v>
      </c>
      <c r="D17" s="100">
        <f>SUM(GreenPeasCanning!D17,GreenPeasFreezing!D17)</f>
        <v>20.441231000000002</v>
      </c>
      <c r="E17" s="101">
        <f>SUM(GreenPeasCanning!E17,GreenPeasFreezing!E17)</f>
        <v>530.14616670307498</v>
      </c>
      <c r="F17" s="101">
        <f t="shared" si="0"/>
        <v>1777.2873977030749</v>
      </c>
      <c r="G17" s="102">
        <f>SUM(GreenPeasCanning!G17,GreenPeasFreezing!G17)</f>
        <v>21.4246166</v>
      </c>
      <c r="H17" s="100">
        <f>SUM(GreenPeasCanning!H17,GreenPeasFreezing!H17)</f>
        <v>746.78253883371667</v>
      </c>
      <c r="I17" s="100">
        <f t="shared" si="1"/>
        <v>1009.0802422693582</v>
      </c>
      <c r="J17" s="114">
        <f t="shared" si="2"/>
        <v>4.4837050599602684</v>
      </c>
    </row>
    <row r="18" spans="1:10" ht="12" customHeight="1" x14ac:dyDescent="0.25">
      <c r="A18" s="11">
        <v>1980</v>
      </c>
      <c r="B18" s="11">
        <v>227.726</v>
      </c>
      <c r="C18" s="100">
        <f>SUM(GreenPeasCanning!C18,GreenPeasFreezing!C18)</f>
        <v>968.48</v>
      </c>
      <c r="D18" s="100">
        <f>SUM(GreenPeasCanning!D18,GreenPeasFreezing!D18)</f>
        <v>17.958921400000001</v>
      </c>
      <c r="E18" s="101">
        <f>SUM(GreenPeasCanning!E18,GreenPeasFreezing!E18)</f>
        <v>746.78253883371667</v>
      </c>
      <c r="F18" s="101">
        <f t="shared" si="0"/>
        <v>1733.2214602337167</v>
      </c>
      <c r="G18" s="102">
        <f>SUM(GreenPeasCanning!G18,GreenPeasFreezing!G18)</f>
        <v>34.273165500000005</v>
      </c>
      <c r="H18" s="100">
        <f>SUM(GreenPeasCanning!H18,GreenPeasFreezing!H18)</f>
        <v>681.7771805376633</v>
      </c>
      <c r="I18" s="100">
        <f t="shared" si="1"/>
        <v>1017.1711141960534</v>
      </c>
      <c r="J18" s="114">
        <f t="shared" si="2"/>
        <v>4.4666446264197033</v>
      </c>
    </row>
    <row r="19" spans="1:10" ht="12" customHeight="1" x14ac:dyDescent="0.25">
      <c r="A19" s="12">
        <v>1981</v>
      </c>
      <c r="B19" s="12">
        <v>229.96600000000001</v>
      </c>
      <c r="C19" s="128">
        <f>SUM(GreenPeasCanning!C19,GreenPeasFreezing!C19)</f>
        <v>910.09999999999991</v>
      </c>
      <c r="D19" s="152">
        <f>SUM(GreenPeasCanning!D19,GreenPeasFreezing!D19)</f>
        <v>19.1408272</v>
      </c>
      <c r="E19" s="128">
        <f>SUM(GreenPeasCanning!E19,GreenPeasFreezing!E19)</f>
        <v>681.7771805376633</v>
      </c>
      <c r="F19" s="128">
        <f t="shared" si="0"/>
        <v>1611.0180077376631</v>
      </c>
      <c r="G19" s="152">
        <f>SUM(GreenPeasCanning!G19,GreenPeasFreezing!G19)</f>
        <v>41.4831577</v>
      </c>
      <c r="H19" s="128">
        <f>SUM(GreenPeasCanning!H19,GreenPeasFreezing!H19)</f>
        <v>549.81042227432602</v>
      </c>
      <c r="I19" s="128">
        <f t="shared" si="1"/>
        <v>1019.7244277633371</v>
      </c>
      <c r="J19" s="153">
        <f t="shared" si="2"/>
        <v>4.4342399648788824</v>
      </c>
    </row>
    <row r="20" spans="1:10" ht="12" customHeight="1" x14ac:dyDescent="0.25">
      <c r="A20" s="12">
        <v>1982</v>
      </c>
      <c r="B20" s="12">
        <v>232.18799999999999</v>
      </c>
      <c r="C20" s="128">
        <f>SUM(GreenPeasCanning!C20,GreenPeasFreezing!C20)</f>
        <v>992.58</v>
      </c>
      <c r="D20" s="152">
        <f>SUM(GreenPeasCanning!D20,GreenPeasFreezing!D20)</f>
        <v>25.565536600000001</v>
      </c>
      <c r="E20" s="128">
        <f>SUM(GreenPeasCanning!E20,GreenPeasFreezing!E20)</f>
        <v>549.81042227432602</v>
      </c>
      <c r="F20" s="128">
        <f t="shared" si="0"/>
        <v>1567.9559588743259</v>
      </c>
      <c r="G20" s="152">
        <f>SUM(GreenPeasCanning!G20,GreenPeasFreezing!G20)</f>
        <v>26.3223503</v>
      </c>
      <c r="H20" s="128">
        <f>SUM(GreenPeasCanning!H20,GreenPeasFreezing!H20)</f>
        <v>580.83787494554235</v>
      </c>
      <c r="I20" s="128">
        <f t="shared" si="1"/>
        <v>960.79573362878364</v>
      </c>
      <c r="J20" s="153">
        <f t="shared" si="2"/>
        <v>4.1380077076712993</v>
      </c>
    </row>
    <row r="21" spans="1:10" ht="12" customHeight="1" x14ac:dyDescent="0.25">
      <c r="A21" s="12">
        <v>1983</v>
      </c>
      <c r="B21" s="12">
        <v>234.30699999999999</v>
      </c>
      <c r="C21" s="128">
        <f>SUM(GreenPeasCanning!C21,GreenPeasFreezing!C21)</f>
        <v>851.48</v>
      </c>
      <c r="D21" s="152">
        <f>SUM(GreenPeasCanning!D21,GreenPeasFreezing!D21)</f>
        <v>33.105955199999997</v>
      </c>
      <c r="E21" s="128">
        <f>SUM(GreenPeasCanning!E21,GreenPeasFreezing!E21)</f>
        <v>580.83787494554235</v>
      </c>
      <c r="F21" s="128">
        <f t="shared" si="0"/>
        <v>1465.4238301455425</v>
      </c>
      <c r="G21" s="152">
        <f>SUM(GreenPeasCanning!G21,GreenPeasFreezing!G21)</f>
        <v>25.3479347</v>
      </c>
      <c r="H21" s="128">
        <f>SUM(GreenPeasCanning!H21,GreenPeasFreezing!H21)</f>
        <v>453.33333612378181</v>
      </c>
      <c r="I21" s="128">
        <f t="shared" si="1"/>
        <v>986.74255932176072</v>
      </c>
      <c r="J21" s="153">
        <f t="shared" si="2"/>
        <v>4.2113234317445096</v>
      </c>
    </row>
    <row r="22" spans="1:10" ht="12" customHeight="1" x14ac:dyDescent="0.25">
      <c r="A22" s="12">
        <v>1984</v>
      </c>
      <c r="B22" s="12">
        <v>236.34800000000001</v>
      </c>
      <c r="C22" s="128">
        <f>SUM(GreenPeasCanning!C22,GreenPeasFreezing!C22)</f>
        <v>990.68000000000006</v>
      </c>
      <c r="D22" s="152">
        <f>SUM(GreenPeasCanning!D22,GreenPeasFreezing!D22)</f>
        <v>47.057910399999997</v>
      </c>
      <c r="E22" s="128">
        <f>SUM(GreenPeasCanning!E22,GreenPeasFreezing!E22)</f>
        <v>453.33333612378181</v>
      </c>
      <c r="F22" s="128">
        <f t="shared" si="0"/>
        <v>1491.0712465237821</v>
      </c>
      <c r="G22" s="152">
        <f>SUM(GreenPeasCanning!G22,GreenPeasFreezing!G22)</f>
        <v>25.088915800000002</v>
      </c>
      <c r="H22" s="128">
        <f>SUM(GreenPeasCanning!H22,GreenPeasFreezing!H22)</f>
        <v>514.10377483184618</v>
      </c>
      <c r="I22" s="128">
        <f t="shared" si="1"/>
        <v>951.87855589193589</v>
      </c>
      <c r="J22" s="153">
        <f t="shared" si="2"/>
        <v>4.0274449366693847</v>
      </c>
    </row>
    <row r="23" spans="1:10" ht="12" customHeight="1" x14ac:dyDescent="0.25">
      <c r="A23" s="12">
        <v>1985</v>
      </c>
      <c r="B23" s="12">
        <v>238.46600000000001</v>
      </c>
      <c r="C23" s="128">
        <f>SUM(GreenPeasCanning!C23,GreenPeasFreezing!C23)</f>
        <v>1155.6199999999999</v>
      </c>
      <c r="D23" s="152">
        <f>SUM(GreenPeasCanning!D23,GreenPeasFreezing!D23)</f>
        <v>38.1379977</v>
      </c>
      <c r="E23" s="128">
        <f>SUM(GreenPeasCanning!E23,GreenPeasFreezing!E23)</f>
        <v>514.10377483184618</v>
      </c>
      <c r="F23" s="128">
        <f t="shared" si="0"/>
        <v>1707.8617725318459</v>
      </c>
      <c r="G23" s="152">
        <f>SUM(GreenPeasCanning!G23,GreenPeasFreezing!G23)</f>
        <v>19.772134699999999</v>
      </c>
      <c r="H23" s="128">
        <f>SUM(GreenPeasCanning!H23,GreenPeasFreezing!H23)</f>
        <v>700.04706094178698</v>
      </c>
      <c r="I23" s="128">
        <f t="shared" si="1"/>
        <v>988.04257689005897</v>
      </c>
      <c r="J23" s="153">
        <f t="shared" si="2"/>
        <v>4.1433268343917327</v>
      </c>
    </row>
    <row r="24" spans="1:10" ht="12" customHeight="1" x14ac:dyDescent="0.25">
      <c r="A24" s="11">
        <v>1986</v>
      </c>
      <c r="B24" s="11">
        <v>240.65100000000001</v>
      </c>
      <c r="C24" s="100">
        <f>SUM(GreenPeasCanning!C24,GreenPeasFreezing!C24)</f>
        <v>829.76</v>
      </c>
      <c r="D24" s="100">
        <f>SUM(GreenPeasCanning!D24,GreenPeasFreezing!D24)</f>
        <v>33.961919999999999</v>
      </c>
      <c r="E24" s="101">
        <f>SUM(GreenPeasCanning!E24,GreenPeasFreezing!E24)</f>
        <v>700.04706094178698</v>
      </c>
      <c r="F24" s="101">
        <f t="shared" si="0"/>
        <v>1563.768980941787</v>
      </c>
      <c r="G24" s="102">
        <f>SUM(GreenPeasCanning!G24,GreenPeasFreezing!G24)</f>
        <v>31.462110000000003</v>
      </c>
      <c r="H24" s="100">
        <f>SUM(GreenPeasCanning!H24,GreenPeasFreezing!H24)</f>
        <v>550.47177999999997</v>
      </c>
      <c r="I24" s="100">
        <f t="shared" si="1"/>
        <v>981.83509094178714</v>
      </c>
      <c r="J24" s="114">
        <f t="shared" si="2"/>
        <v>4.0799127821691457</v>
      </c>
    </row>
    <row r="25" spans="1:10" ht="12" customHeight="1" x14ac:dyDescent="0.25">
      <c r="A25" s="11">
        <v>1987</v>
      </c>
      <c r="B25" s="11">
        <v>242.804</v>
      </c>
      <c r="C25" s="100">
        <f>SUM(GreenPeasCanning!C25,GreenPeasFreezing!C25)</f>
        <v>879.06</v>
      </c>
      <c r="D25" s="100">
        <f>SUM(GreenPeasCanning!D25,GreenPeasFreezing!D25)</f>
        <v>39.35369</v>
      </c>
      <c r="E25" s="101">
        <f>SUM(GreenPeasCanning!E25,GreenPeasFreezing!E25)</f>
        <v>550.47177999999997</v>
      </c>
      <c r="F25" s="101">
        <f t="shared" si="0"/>
        <v>1468.8854699999999</v>
      </c>
      <c r="G25" s="102">
        <f>SUM(GreenPeasCanning!G25,GreenPeasFreezing!G25)</f>
        <v>32.700000000000003</v>
      </c>
      <c r="H25" s="100">
        <f>SUM(GreenPeasCanning!H25,GreenPeasFreezing!H25)</f>
        <v>530.24275999999998</v>
      </c>
      <c r="I25" s="100">
        <f t="shared" si="1"/>
        <v>905.94270999999992</v>
      </c>
      <c r="J25" s="114">
        <f t="shared" si="2"/>
        <v>3.7311688028203815</v>
      </c>
    </row>
    <row r="26" spans="1:10" ht="12" customHeight="1" x14ac:dyDescent="0.25">
      <c r="A26" s="11">
        <v>1988</v>
      </c>
      <c r="B26" s="11">
        <v>245.02099999999999</v>
      </c>
      <c r="C26" s="100">
        <f>SUM(GreenPeasCanning!C26,GreenPeasFreezing!C26)</f>
        <v>626.28</v>
      </c>
      <c r="D26" s="100">
        <f>SUM(GreenPeasCanning!D26,GreenPeasFreezing!D26)</f>
        <v>73.18343999999999</v>
      </c>
      <c r="E26" s="101">
        <f>SUM(GreenPeasCanning!E26,GreenPeasFreezing!E26)</f>
        <v>530.24275999999998</v>
      </c>
      <c r="F26" s="101">
        <f t="shared" si="0"/>
        <v>1229.7062000000001</v>
      </c>
      <c r="G26" s="102">
        <f>SUM(GreenPeasCanning!G26,GreenPeasFreezing!G26)</f>
        <v>40.700000000000003</v>
      </c>
      <c r="H26" s="100">
        <f>SUM(GreenPeasCanning!H26,GreenPeasFreezing!H26)</f>
        <v>293.07772</v>
      </c>
      <c r="I26" s="100">
        <f t="shared" si="1"/>
        <v>895.92848000000004</v>
      </c>
      <c r="J26" s="114">
        <f t="shared" si="2"/>
        <v>3.656537521273687</v>
      </c>
    </row>
    <row r="27" spans="1:10" ht="12" customHeight="1" x14ac:dyDescent="0.25">
      <c r="A27" s="11">
        <v>1989</v>
      </c>
      <c r="B27" s="11">
        <v>247.34200000000001</v>
      </c>
      <c r="C27" s="100">
        <f>SUM(GreenPeasCanning!C27,GreenPeasFreezing!C27)</f>
        <v>1009.3199999999999</v>
      </c>
      <c r="D27" s="100">
        <f>SUM(GreenPeasCanning!D27,GreenPeasFreezing!D27)</f>
        <v>101.43871456400001</v>
      </c>
      <c r="E27" s="101">
        <f>SUM(GreenPeasCanning!E27,GreenPeasFreezing!E27)</f>
        <v>293.07772</v>
      </c>
      <c r="F27" s="101">
        <f t="shared" si="0"/>
        <v>1403.836434564</v>
      </c>
      <c r="G27" s="102">
        <f>SUM(GreenPeasCanning!G27,GreenPeasFreezing!G27)</f>
        <v>22.700000000000003</v>
      </c>
      <c r="H27" s="100">
        <f>SUM(GreenPeasCanning!H27,GreenPeasFreezing!H27)</f>
        <v>463.47807999999998</v>
      </c>
      <c r="I27" s="100">
        <f t="shared" si="1"/>
        <v>917.65835456399998</v>
      </c>
      <c r="J27" s="114">
        <f t="shared" si="2"/>
        <v>3.7100789779495593</v>
      </c>
    </row>
    <row r="28" spans="1:10" ht="12" customHeight="1" x14ac:dyDescent="0.25">
      <c r="A28" s="11">
        <v>1990</v>
      </c>
      <c r="B28" s="11">
        <v>250.13200000000001</v>
      </c>
      <c r="C28" s="100">
        <f>SUM(GreenPeasCanning!C28,GreenPeasFreezing!C28)</f>
        <v>1056.3</v>
      </c>
      <c r="D28" s="100">
        <f>SUM(GreenPeasCanning!D28,GreenPeasFreezing!D28)</f>
        <v>61.959880515999998</v>
      </c>
      <c r="E28" s="101">
        <f>SUM(GreenPeasCanning!E28,GreenPeasFreezing!E28)</f>
        <v>463.47807999999998</v>
      </c>
      <c r="F28" s="101">
        <f t="shared" si="0"/>
        <v>1581.7379605159999</v>
      </c>
      <c r="G28" s="102">
        <f>SUM(GreenPeasCanning!G28,GreenPeasFreezing!G28)</f>
        <v>21.725649519000001</v>
      </c>
      <c r="H28" s="100">
        <f>SUM(GreenPeasCanning!H28,GreenPeasFreezing!H28)</f>
        <v>518.93961999999999</v>
      </c>
      <c r="I28" s="100">
        <f t="shared" si="1"/>
        <v>1041.0726909969999</v>
      </c>
      <c r="J28" s="114">
        <f t="shared" si="2"/>
        <v>4.1620931787895987</v>
      </c>
    </row>
    <row r="29" spans="1:10" ht="12" customHeight="1" x14ac:dyDescent="0.25">
      <c r="A29" s="12">
        <v>1991</v>
      </c>
      <c r="B29" s="12">
        <v>253.49299999999999</v>
      </c>
      <c r="C29" s="128">
        <f>SUM(GreenPeasCanning!C29,GreenPeasFreezing!C29)</f>
        <v>982.22</v>
      </c>
      <c r="D29" s="152">
        <f>SUM(GreenPeasCanning!D29,GreenPeasFreezing!D29)</f>
        <v>59.152867740999994</v>
      </c>
      <c r="E29" s="128">
        <f>SUM(GreenPeasCanning!E29,GreenPeasFreezing!E29)</f>
        <v>518.93961999999999</v>
      </c>
      <c r="F29" s="128">
        <f t="shared" si="0"/>
        <v>1560.312487741</v>
      </c>
      <c r="G29" s="152">
        <f>SUM(GreenPeasCanning!G29,GreenPeasFreezing!G29)</f>
        <v>29.663917937999997</v>
      </c>
      <c r="H29" s="128">
        <f>SUM(GreenPeasCanning!H29,GreenPeasFreezing!H29)</f>
        <v>477.52038999999996</v>
      </c>
      <c r="I29" s="128">
        <f t="shared" si="1"/>
        <v>1053.1281798030002</v>
      </c>
      <c r="J29" s="153">
        <f t="shared" si="2"/>
        <v>4.1544665130910925</v>
      </c>
    </row>
    <row r="30" spans="1:10" ht="12" customHeight="1" x14ac:dyDescent="0.25">
      <c r="A30" s="12">
        <v>1992</v>
      </c>
      <c r="B30" s="12">
        <v>256.89400000000001</v>
      </c>
      <c r="C30" s="128">
        <f>SUM(GreenPeasCanning!C30,GreenPeasFreezing!C30)</f>
        <v>1138.8</v>
      </c>
      <c r="D30" s="152">
        <f>SUM(GreenPeasCanning!D30,GreenPeasFreezing!D30)</f>
        <v>49.936451518000005</v>
      </c>
      <c r="E30" s="128">
        <f>SUM(GreenPeasCanning!E30,GreenPeasFreezing!E30)</f>
        <v>477.52038999999996</v>
      </c>
      <c r="F30" s="128">
        <f t="shared" si="0"/>
        <v>1666.2568415179999</v>
      </c>
      <c r="G30" s="152">
        <f>SUM(GreenPeasCanning!G30,GreenPeasFreezing!G30)</f>
        <v>37.108983758999997</v>
      </c>
      <c r="H30" s="128">
        <f>SUM(GreenPeasCanning!H30,GreenPeasFreezing!H30)</f>
        <v>577.89787999999999</v>
      </c>
      <c r="I30" s="128">
        <f t="shared" si="1"/>
        <v>1051.2499777589999</v>
      </c>
      <c r="J30" s="153">
        <f t="shared" si="2"/>
        <v>4.0921546542893168</v>
      </c>
    </row>
    <row r="31" spans="1:10" ht="12" customHeight="1" x14ac:dyDescent="0.25">
      <c r="A31" s="12">
        <v>1993</v>
      </c>
      <c r="B31" s="12">
        <v>260.255</v>
      </c>
      <c r="C31" s="128">
        <f>SUM(GreenPeasCanning!C31,GreenPeasFreezing!C31)</f>
        <v>702.16</v>
      </c>
      <c r="D31" s="152">
        <f>SUM(GreenPeasCanning!D31,GreenPeasFreezing!D31)</f>
        <v>54.777802495000003</v>
      </c>
      <c r="E31" s="128">
        <f>SUM(GreenPeasCanning!E31,GreenPeasFreezing!E31)</f>
        <v>577.89787999999999</v>
      </c>
      <c r="F31" s="128">
        <f t="shared" si="0"/>
        <v>1334.8356824949999</v>
      </c>
      <c r="G31" s="152">
        <f>SUM(GreenPeasCanning!G31,GreenPeasFreezing!G31)</f>
        <v>38.638615254000001</v>
      </c>
      <c r="H31" s="128">
        <f>SUM(GreenPeasCanning!H31,GreenPeasFreezing!H31)</f>
        <v>398.29048</v>
      </c>
      <c r="I31" s="128">
        <f t="shared" si="1"/>
        <v>897.90658724099978</v>
      </c>
      <c r="J31" s="153">
        <f t="shared" si="2"/>
        <v>3.4501031190217279</v>
      </c>
    </row>
    <row r="32" spans="1:10" ht="12" customHeight="1" x14ac:dyDescent="0.25">
      <c r="A32" s="12">
        <v>1994</v>
      </c>
      <c r="B32" s="12">
        <v>263.43599999999998</v>
      </c>
      <c r="C32" s="128">
        <f>SUM(GreenPeasCanning!C32,GreenPeasFreezing!C32)</f>
        <v>977.16</v>
      </c>
      <c r="D32" s="152">
        <f>SUM(GreenPeasCanning!D32,GreenPeasFreezing!D32)</f>
        <v>58.548263014</v>
      </c>
      <c r="E32" s="128">
        <f>SUM(GreenPeasCanning!E32,GreenPeasFreezing!E32)</f>
        <v>398.29048</v>
      </c>
      <c r="F32" s="128">
        <f t="shared" si="0"/>
        <v>1433.998743014</v>
      </c>
      <c r="G32" s="152">
        <f>SUM(GreenPeasCanning!G32,GreenPeasFreezing!G32)</f>
        <v>33.548005660000001</v>
      </c>
      <c r="H32" s="128">
        <f>SUM(GreenPeasCanning!H32,GreenPeasFreezing!H32)</f>
        <v>459.39183000000003</v>
      </c>
      <c r="I32" s="128">
        <f t="shared" si="1"/>
        <v>941.05890735399998</v>
      </c>
      <c r="J32" s="153">
        <f t="shared" si="2"/>
        <v>3.5722486955237707</v>
      </c>
    </row>
    <row r="33" spans="1:10" ht="12" customHeight="1" x14ac:dyDescent="0.25">
      <c r="A33" s="12">
        <v>1995</v>
      </c>
      <c r="B33" s="12">
        <v>266.55700000000002</v>
      </c>
      <c r="C33" s="128">
        <f>SUM(GreenPeasCanning!C33,GreenPeasFreezing!C33)</f>
        <v>985.18000000000006</v>
      </c>
      <c r="D33" s="152">
        <f>SUM(GreenPeasCanning!D33,GreenPeasFreezing!D33)</f>
        <v>47.669219403</v>
      </c>
      <c r="E33" s="128">
        <f>SUM(GreenPeasCanning!E33,GreenPeasFreezing!E33)</f>
        <v>459.39183000000003</v>
      </c>
      <c r="F33" s="128">
        <f t="shared" si="0"/>
        <v>1492.241049403</v>
      </c>
      <c r="G33" s="152">
        <f>SUM(GreenPeasCanning!G33,GreenPeasFreezing!G33)</f>
        <v>51.619328479000004</v>
      </c>
      <c r="H33" s="128">
        <f>SUM(GreenPeasCanning!H33,GreenPeasFreezing!H33)</f>
        <v>471.01479</v>
      </c>
      <c r="I33" s="128">
        <f t="shared" si="1"/>
        <v>969.60693092400015</v>
      </c>
      <c r="J33" s="153">
        <f t="shared" si="2"/>
        <v>3.6375219218553632</v>
      </c>
    </row>
    <row r="34" spans="1:10" ht="12" customHeight="1" x14ac:dyDescent="0.25">
      <c r="A34" s="11">
        <v>1996</v>
      </c>
      <c r="B34" s="70">
        <v>269.66699999999997</v>
      </c>
      <c r="C34" s="100">
        <f>SUM(GreenPeasCanning!C34,GreenPeasFreezing!C34)</f>
        <v>835.34400000000005</v>
      </c>
      <c r="D34" s="100">
        <f>SUM(GreenPeasCanning!D34,GreenPeasFreezing!D34)</f>
        <v>47.977426215000001</v>
      </c>
      <c r="E34" s="101">
        <f>SUM(GreenPeasCanning!E34,GreenPeasFreezing!E34)</f>
        <v>471.01479</v>
      </c>
      <c r="F34" s="101">
        <f t="shared" si="0"/>
        <v>1354.3362162150001</v>
      </c>
      <c r="G34" s="102">
        <f>SUM(GreenPeasCanning!G34,GreenPeasFreezing!G34)</f>
        <v>48.417986196000008</v>
      </c>
      <c r="H34" s="100">
        <f>SUM(GreenPeasCanning!H34,GreenPeasFreezing!H34)</f>
        <v>390.025282</v>
      </c>
      <c r="I34" s="100">
        <f t="shared" si="1"/>
        <v>915.89294801900019</v>
      </c>
      <c r="J34" s="114">
        <f t="shared" si="2"/>
        <v>3.3963849785809916</v>
      </c>
    </row>
    <row r="35" spans="1:10" ht="12" customHeight="1" x14ac:dyDescent="0.25">
      <c r="A35" s="11">
        <v>1997</v>
      </c>
      <c r="B35" s="70">
        <v>272.91199999999998</v>
      </c>
      <c r="C35" s="100">
        <f>SUM(GreenPeasCanning!C35,GreenPeasFreezing!C35)</f>
        <v>960</v>
      </c>
      <c r="D35" s="100">
        <f>SUM(GreenPeasCanning!D35,GreenPeasFreezing!D35)</f>
        <v>58.540540700000001</v>
      </c>
      <c r="E35" s="101">
        <f>SUM(GreenPeasCanning!E35,GreenPeasFreezing!E35)</f>
        <v>390.025282</v>
      </c>
      <c r="F35" s="101">
        <f t="shared" si="0"/>
        <v>1408.5658226999999</v>
      </c>
      <c r="G35" s="102">
        <f>SUM(GreenPeasCanning!G35,GreenPeasFreezing!G35)</f>
        <v>47.68955502</v>
      </c>
      <c r="H35" s="100">
        <f>SUM(GreenPeasCanning!H35,GreenPeasFreezing!H35)</f>
        <v>406.12207000000001</v>
      </c>
      <c r="I35" s="100">
        <f t="shared" si="1"/>
        <v>954.75419767999995</v>
      </c>
      <c r="J35" s="114">
        <f t="shared" si="2"/>
        <v>3.4983958113970806</v>
      </c>
    </row>
    <row r="36" spans="1:10" ht="12" customHeight="1" x14ac:dyDescent="0.25">
      <c r="A36" s="11">
        <v>1998</v>
      </c>
      <c r="B36" s="70">
        <v>276.11500000000001</v>
      </c>
      <c r="C36" s="100">
        <f>SUM(GreenPeasCanning!C36,GreenPeasFreezing!C36)</f>
        <v>967.8</v>
      </c>
      <c r="D36" s="100">
        <f>SUM(GreenPeasCanning!D36,GreenPeasFreezing!D36)</f>
        <v>56.210944920000003</v>
      </c>
      <c r="E36" s="101">
        <f>SUM(GreenPeasCanning!E36,GreenPeasFreezing!E36)</f>
        <v>406.12207000000001</v>
      </c>
      <c r="F36" s="101">
        <f t="shared" si="0"/>
        <v>1430.1330149199998</v>
      </c>
      <c r="G36" s="102">
        <f>SUM(GreenPeasCanning!G36,GreenPeasFreezing!G36)</f>
        <v>46.677996317000009</v>
      </c>
      <c r="H36" s="100">
        <f>SUM(GreenPeasCanning!H36,GreenPeasFreezing!H36)</f>
        <v>461.10732000000002</v>
      </c>
      <c r="I36" s="100">
        <f t="shared" si="1"/>
        <v>922.3476986029998</v>
      </c>
      <c r="J36" s="114">
        <f t="shared" si="2"/>
        <v>3.3404476345109817</v>
      </c>
    </row>
    <row r="37" spans="1:10" ht="12" customHeight="1" x14ac:dyDescent="0.25">
      <c r="A37" s="11">
        <v>1999</v>
      </c>
      <c r="B37" s="70">
        <v>279.29500000000002</v>
      </c>
      <c r="C37" s="100">
        <f>SUM(GreenPeasCanning!C37,GreenPeasFreezing!C37)</f>
        <v>923.18000000000006</v>
      </c>
      <c r="D37" s="100">
        <f>SUM(GreenPeasCanning!D37,GreenPeasFreezing!D37)</f>
        <v>75.298835320000009</v>
      </c>
      <c r="E37" s="101">
        <f>SUM(GreenPeasCanning!E37,GreenPeasFreezing!E37)</f>
        <v>461.10732000000002</v>
      </c>
      <c r="F37" s="101">
        <f t="shared" si="0"/>
        <v>1459.58615532</v>
      </c>
      <c r="G37" s="102">
        <f>SUM(GreenPeasCanning!G37,GreenPeasFreezing!G37)</f>
        <v>42.616456792000001</v>
      </c>
      <c r="H37" s="100">
        <f>SUM(GreenPeasCanning!H37,GreenPeasFreezing!H37)</f>
        <v>453.50760000000002</v>
      </c>
      <c r="I37" s="100">
        <f t="shared" si="1"/>
        <v>963.46209852799996</v>
      </c>
      <c r="J37" s="114">
        <f t="shared" si="2"/>
        <v>3.4496217208614546</v>
      </c>
    </row>
    <row r="38" spans="1:10" ht="12" customHeight="1" x14ac:dyDescent="0.25">
      <c r="A38" s="11">
        <v>2000</v>
      </c>
      <c r="B38" s="70">
        <v>282.38499999999999</v>
      </c>
      <c r="C38" s="100">
        <f>SUM(GreenPeasCanning!C38,GreenPeasFreezing!C38)</f>
        <v>1061.0999999999999</v>
      </c>
      <c r="D38" s="100">
        <f>SUM(GreenPeasCanning!D38,GreenPeasFreezing!D38)</f>
        <v>69.67545645300001</v>
      </c>
      <c r="E38" s="101">
        <f>SUM(GreenPeasCanning!E38,GreenPeasFreezing!E38)</f>
        <v>453.50760000000002</v>
      </c>
      <c r="F38" s="101">
        <f t="shared" si="0"/>
        <v>1584.283056453</v>
      </c>
      <c r="G38" s="102">
        <f>SUM(GreenPeasCanning!G38,GreenPeasFreezing!G38)</f>
        <v>45.578378951000005</v>
      </c>
      <c r="H38" s="100">
        <f>SUM(GreenPeasCanning!H38,GreenPeasFreezing!H38)</f>
        <v>501.09256000000005</v>
      </c>
      <c r="I38" s="100">
        <f t="shared" si="1"/>
        <v>1037.6121175019998</v>
      </c>
      <c r="J38" s="114">
        <f t="shared" si="2"/>
        <v>3.6744590452821497</v>
      </c>
    </row>
    <row r="39" spans="1:10" ht="12" customHeight="1" x14ac:dyDescent="0.25">
      <c r="A39" s="12">
        <v>2001</v>
      </c>
      <c r="B39" s="154">
        <v>285.30901899999998</v>
      </c>
      <c r="C39" s="128">
        <f>SUM(GreenPeasCanning!C39,GreenPeasFreezing!C39)</f>
        <v>781.96</v>
      </c>
      <c r="D39" s="152">
        <f>SUM(GreenPeasCanning!D39,GreenPeasFreezing!D39)</f>
        <v>70.704301780000009</v>
      </c>
      <c r="E39" s="128">
        <f>SUM(GreenPeasCanning!E39,GreenPeasFreezing!E39)</f>
        <v>501.09256000000005</v>
      </c>
      <c r="F39" s="128">
        <f t="shared" si="0"/>
        <v>1353.7568617800002</v>
      </c>
      <c r="G39" s="152">
        <f>SUM(GreenPeasCanning!G39,GreenPeasFreezing!G39)</f>
        <v>32.655712219999998</v>
      </c>
      <c r="H39" s="128">
        <f>SUM(GreenPeasCanning!H39,GreenPeasFreezing!H39)</f>
        <v>369.57935000000003</v>
      </c>
      <c r="I39" s="128">
        <f t="shared" si="1"/>
        <v>951.52179956000032</v>
      </c>
      <c r="J39" s="153">
        <f t="shared" si="2"/>
        <v>3.3350568548272932</v>
      </c>
    </row>
    <row r="40" spans="1:10" ht="12" customHeight="1" x14ac:dyDescent="0.25">
      <c r="A40" s="12">
        <v>2002</v>
      </c>
      <c r="B40" s="154">
        <v>288.10481800000002</v>
      </c>
      <c r="C40" s="128">
        <f>SUM(GreenPeasCanning!C40,GreenPeasFreezing!C40)</f>
        <v>699.72</v>
      </c>
      <c r="D40" s="152">
        <f>SUM(GreenPeasCanning!D40,GreenPeasFreezing!D40)</f>
        <v>74.158910168000006</v>
      </c>
      <c r="E40" s="128">
        <f>SUM(GreenPeasCanning!E40,GreenPeasFreezing!E40)</f>
        <v>369.57935000000003</v>
      </c>
      <c r="F40" s="128">
        <f t="shared" si="0"/>
        <v>1143.4582601680002</v>
      </c>
      <c r="G40" s="152">
        <f>SUM(GreenPeasCanning!G40,GreenPeasFreezing!G40)</f>
        <v>41.181635852000014</v>
      </c>
      <c r="H40" s="128">
        <f>SUM(GreenPeasCanning!H40,GreenPeasFreezing!H40)</f>
        <v>296.72549000000004</v>
      </c>
      <c r="I40" s="128">
        <f t="shared" si="1"/>
        <v>805.55113431600012</v>
      </c>
      <c r="J40" s="153">
        <f t="shared" si="2"/>
        <v>2.7960349289125741</v>
      </c>
    </row>
    <row r="41" spans="1:10" ht="12" customHeight="1" x14ac:dyDescent="0.25">
      <c r="A41" s="12">
        <v>2003</v>
      </c>
      <c r="B41" s="154">
        <v>290.81963400000001</v>
      </c>
      <c r="C41" s="128">
        <f>SUM(GreenPeasCanning!C41,GreenPeasFreezing!C41)</f>
        <v>924.48</v>
      </c>
      <c r="D41" s="152">
        <f>SUM(GreenPeasCanning!D41,GreenPeasFreezing!D41)</f>
        <v>96.410281557000005</v>
      </c>
      <c r="E41" s="128">
        <f>SUM(GreenPeasCanning!E41,GreenPeasFreezing!E41)</f>
        <v>296.72549000000004</v>
      </c>
      <c r="F41" s="128">
        <f t="shared" si="0"/>
        <v>1317.615771557</v>
      </c>
      <c r="G41" s="152">
        <f>SUM(GreenPeasCanning!G41,GreenPeasFreezing!G41)</f>
        <v>41.57390284200001</v>
      </c>
      <c r="H41" s="128">
        <f>SUM(GreenPeasCanning!H41,GreenPeasFreezing!H41)</f>
        <v>364.39850000000001</v>
      </c>
      <c r="I41" s="128">
        <f t="shared" si="1"/>
        <v>911.64336871499995</v>
      </c>
      <c r="J41" s="153">
        <f t="shared" si="2"/>
        <v>3.1347380373740514</v>
      </c>
    </row>
    <row r="42" spans="1:10" ht="12" customHeight="1" x14ac:dyDescent="0.25">
      <c r="A42" s="12">
        <v>2004</v>
      </c>
      <c r="B42" s="154">
        <v>293.46318500000001</v>
      </c>
      <c r="C42" s="128">
        <f>SUM(GreenPeasCanning!C42,GreenPeasFreezing!C42)</f>
        <v>766.78</v>
      </c>
      <c r="D42" s="152">
        <f>SUM(GreenPeasCanning!D42,GreenPeasFreezing!D42)</f>
        <v>93.522541294000007</v>
      </c>
      <c r="E42" s="128">
        <f>SUM(GreenPeasCanning!E42,GreenPeasFreezing!E42)</f>
        <v>364.39850000000001</v>
      </c>
      <c r="F42" s="128">
        <f t="shared" si="0"/>
        <v>1224.7010412939999</v>
      </c>
      <c r="G42" s="152">
        <f>SUM(GreenPeasCanning!G42,GreenPeasFreezing!G42)</f>
        <v>35.149066552000001</v>
      </c>
      <c r="H42" s="128">
        <f>SUM(GreenPeasCanning!H42,GreenPeasFreezing!H42)</f>
        <v>361.89534000000003</v>
      </c>
      <c r="I42" s="128">
        <f t="shared" si="1"/>
        <v>827.65663474199982</v>
      </c>
      <c r="J42" s="153">
        <f t="shared" si="2"/>
        <v>2.8203082261987982</v>
      </c>
    </row>
    <row r="43" spans="1:10" ht="12" customHeight="1" x14ac:dyDescent="0.25">
      <c r="A43" s="12">
        <v>2005</v>
      </c>
      <c r="B43" s="154">
        <v>296.186216</v>
      </c>
      <c r="C43" s="128">
        <f>SUM(GreenPeasCanning!C43,GreenPeasFreezing!C43)</f>
        <v>740.1</v>
      </c>
      <c r="D43" s="152">
        <f>SUM(GreenPeasCanning!D43,GreenPeasFreezing!D43)</f>
        <v>103.92242393500001</v>
      </c>
      <c r="E43" s="128">
        <f>SUM(GreenPeasCanning!E43,GreenPeasFreezing!E43)</f>
        <v>361.89534000000003</v>
      </c>
      <c r="F43" s="128">
        <f t="shared" si="0"/>
        <v>1205.917763935</v>
      </c>
      <c r="G43" s="152">
        <f>SUM(GreenPeasCanning!G43,GreenPeasFreezing!G43)</f>
        <v>53.658340860000003</v>
      </c>
      <c r="H43" s="128">
        <f>SUM(GreenPeasCanning!H43,GreenPeasFreezing!H43)</f>
        <v>357.55317000000002</v>
      </c>
      <c r="I43" s="128">
        <f t="shared" si="1"/>
        <v>794.70625307500006</v>
      </c>
      <c r="J43" s="153">
        <f t="shared" si="2"/>
        <v>2.6831304434336003</v>
      </c>
    </row>
    <row r="44" spans="1:10" ht="12" customHeight="1" x14ac:dyDescent="0.25">
      <c r="A44" s="11">
        <v>2006</v>
      </c>
      <c r="B44" s="155">
        <v>298.99582500000002</v>
      </c>
      <c r="C44" s="100">
        <f>SUM(GreenPeasCanning!C44,GreenPeasFreezing!C44)</f>
        <v>784.84</v>
      </c>
      <c r="D44" s="100">
        <f>SUM(GreenPeasCanning!D44,GreenPeasFreezing!D44)</f>
        <v>119.90418388000001</v>
      </c>
      <c r="E44" s="101">
        <f>SUM(GreenPeasCanning!E44,GreenPeasFreezing!E44)</f>
        <v>357.55317000000002</v>
      </c>
      <c r="F44" s="101">
        <f t="shared" si="0"/>
        <v>1262.2973538800002</v>
      </c>
      <c r="G44" s="102">
        <f>SUM(GreenPeasCanning!G44,GreenPeasFreezing!G44)</f>
        <v>56.361218139999998</v>
      </c>
      <c r="H44" s="100">
        <f>SUM(GreenPeasCanning!H44,GreenPeasFreezing!H44)</f>
        <v>382.75361000000004</v>
      </c>
      <c r="I44" s="100">
        <f t="shared" si="1"/>
        <v>823.1825257400003</v>
      </c>
      <c r="J44" s="114">
        <f t="shared" si="2"/>
        <v>2.7531572580988386</v>
      </c>
    </row>
    <row r="45" spans="1:10" ht="12" customHeight="1" x14ac:dyDescent="0.25">
      <c r="A45" s="11">
        <v>2007</v>
      </c>
      <c r="B45" s="156">
        <v>302.003917</v>
      </c>
      <c r="C45" s="100">
        <f>SUM(GreenPeasCanning!C45,GreenPeasFreezing!C45)</f>
        <v>838.16000000000008</v>
      </c>
      <c r="D45" s="100">
        <f>SUM(GreenPeasCanning!D45,GreenPeasFreezing!D45)</f>
        <v>119.36129759000001</v>
      </c>
      <c r="E45" s="101">
        <f>SUM(GreenPeasCanning!E45,GreenPeasFreezing!E45)</f>
        <v>382.75361000000004</v>
      </c>
      <c r="F45" s="101">
        <f t="shared" si="0"/>
        <v>1340.2749075900001</v>
      </c>
      <c r="G45" s="102">
        <f>SUM(GreenPeasCanning!G45,GreenPeasFreezing!G45)</f>
        <v>40.051370870000007</v>
      </c>
      <c r="H45" s="100">
        <f>SUM(GreenPeasCanning!H45,GreenPeasFreezing!H45)</f>
        <v>385.02217000000002</v>
      </c>
      <c r="I45" s="100">
        <f t="shared" si="1"/>
        <v>915.20136672000012</v>
      </c>
      <c r="J45" s="114">
        <f t="shared" si="2"/>
        <v>3.0304287964582928</v>
      </c>
    </row>
    <row r="46" spans="1:10" ht="12" customHeight="1" x14ac:dyDescent="0.25">
      <c r="A46" s="11">
        <v>2008</v>
      </c>
      <c r="B46" s="156">
        <v>304.79776099999998</v>
      </c>
      <c r="C46" s="100">
        <f>SUM(GreenPeasCanning!C46,GreenPeasFreezing!C46)</f>
        <v>823.56000000000006</v>
      </c>
      <c r="D46" s="100">
        <f>SUM(GreenPeasCanning!D46,GreenPeasFreezing!D46)</f>
        <v>142.52303275735582</v>
      </c>
      <c r="E46" s="101">
        <f>SUM(GreenPeasCanning!E46,GreenPeasFreezing!E46)</f>
        <v>385.02217000000002</v>
      </c>
      <c r="F46" s="101">
        <f t="shared" si="0"/>
        <v>1351.105202757356</v>
      </c>
      <c r="G46" s="102">
        <f>SUM(GreenPeasCanning!G46,GreenPeasFreezing!G46)</f>
        <v>58.892639532740205</v>
      </c>
      <c r="H46" s="100">
        <f>SUM(GreenPeasCanning!H46,GreenPeasFreezing!H46)</f>
        <v>398.42081000000002</v>
      </c>
      <c r="I46" s="100">
        <f t="shared" si="1"/>
        <v>893.7917532246156</v>
      </c>
      <c r="J46" s="114">
        <f t="shared" si="2"/>
        <v>2.9324091827059573</v>
      </c>
    </row>
    <row r="47" spans="1:10" ht="12" customHeight="1" x14ac:dyDescent="0.25">
      <c r="A47" s="11">
        <v>2009</v>
      </c>
      <c r="B47" s="156">
        <v>307.43940600000002</v>
      </c>
      <c r="C47" s="100">
        <f>SUM(GreenPeasCanning!C47,GreenPeasFreezing!C47)</f>
        <v>883.36</v>
      </c>
      <c r="D47" s="100">
        <f>SUM(GreenPeasCanning!D47,GreenPeasFreezing!D47)</f>
        <v>148.68865623123162</v>
      </c>
      <c r="E47" s="101">
        <f>SUM(GreenPeasCanning!E47,GreenPeasFreezing!E47)</f>
        <v>398.42081000000002</v>
      </c>
      <c r="F47" s="101">
        <f t="shared" si="0"/>
        <v>1430.4694662312318</v>
      </c>
      <c r="G47" s="102">
        <f>SUM(GreenPeasCanning!G47,GreenPeasFreezing!G47)</f>
        <v>49.780178592504804</v>
      </c>
      <c r="H47" s="100">
        <f>SUM(GreenPeasCanning!H47,GreenPeasFreezing!H47)</f>
        <v>458.26375000000007</v>
      </c>
      <c r="I47" s="100">
        <f t="shared" si="1"/>
        <v>922.42553763872684</v>
      </c>
      <c r="J47" s="114">
        <f t="shared" si="2"/>
        <v>3.0003490757418612</v>
      </c>
    </row>
    <row r="48" spans="1:10" ht="12" customHeight="1" x14ac:dyDescent="0.25">
      <c r="A48" s="11">
        <v>2010</v>
      </c>
      <c r="B48" s="156">
        <v>309.74127900000002</v>
      </c>
      <c r="C48" s="100">
        <f>SUM(GreenPeasCanning!C48,GreenPeasFreezing!C48)</f>
        <v>691.28</v>
      </c>
      <c r="D48" s="100">
        <f>SUM(GreenPeasCanning!D48,GreenPeasFreezing!D48)</f>
        <v>132.841440962934</v>
      </c>
      <c r="E48" s="101">
        <f>SUM(GreenPeasCanning!E48,GreenPeasFreezing!E48)</f>
        <v>458.26375000000007</v>
      </c>
      <c r="F48" s="101">
        <f t="shared" si="0"/>
        <v>1282.3851909629341</v>
      </c>
      <c r="G48" s="102">
        <f>SUM(GreenPeasCanning!G48,GreenPeasFreezing!G48)</f>
        <v>55.276037231700997</v>
      </c>
      <c r="H48" s="100">
        <f>SUM(GreenPeasCanning!H48,GreenPeasFreezing!H48)</f>
        <v>407.06756999999999</v>
      </c>
      <c r="I48" s="100">
        <f t="shared" si="1"/>
        <v>820.04158373123323</v>
      </c>
      <c r="J48" s="114">
        <f t="shared" si="2"/>
        <v>2.6475049963593427</v>
      </c>
    </row>
    <row r="49" spans="1:10" ht="12" customHeight="1" x14ac:dyDescent="0.25">
      <c r="A49" s="12">
        <v>2011</v>
      </c>
      <c r="B49" s="154">
        <v>311.97391399999998</v>
      </c>
      <c r="C49" s="128">
        <f>SUM(GreenPeasCanning!C49,GreenPeasFreezing!C49)</f>
        <v>628.24</v>
      </c>
      <c r="D49" s="152">
        <f>SUM(GreenPeasCanning!D49,GreenPeasFreezing!D49)</f>
        <v>102.49484280484899</v>
      </c>
      <c r="E49" s="128">
        <f>SUM(GreenPeasCanning!E49,GreenPeasFreezing!E49)</f>
        <v>407.06756999999999</v>
      </c>
      <c r="F49" s="128">
        <f t="shared" si="0"/>
        <v>1137.8024128048489</v>
      </c>
      <c r="G49" s="152">
        <f>SUM(GreenPeasCanning!G49,GreenPeasFreezing!G49)</f>
        <v>62.819719085672993</v>
      </c>
      <c r="H49" s="128">
        <f>SUM(GreenPeasCanning!H49,GreenPeasFreezing!H49)</f>
        <v>340.42099000000002</v>
      </c>
      <c r="I49" s="128">
        <f t="shared" si="1"/>
        <v>734.56170371917597</v>
      </c>
      <c r="J49" s="153">
        <f t="shared" si="2"/>
        <v>2.3545612974525043</v>
      </c>
    </row>
    <row r="50" spans="1:10" ht="12" customHeight="1" x14ac:dyDescent="0.25">
      <c r="A50" s="12">
        <v>2012</v>
      </c>
      <c r="B50" s="154">
        <v>314.16755799999999</v>
      </c>
      <c r="C50" s="128">
        <f>SUM(GreenPeasCanning!C50,GreenPeasFreezing!C50)</f>
        <v>814.5</v>
      </c>
      <c r="D50" s="152">
        <f>SUM(GreenPeasCanning!D50,GreenPeasFreezing!D50)</f>
        <v>95.088495438926003</v>
      </c>
      <c r="E50" s="128">
        <f>SUM(GreenPeasCanning!E50,GreenPeasFreezing!E50)</f>
        <v>340.42099000000002</v>
      </c>
      <c r="F50" s="128">
        <f t="shared" si="0"/>
        <v>1250.009485438926</v>
      </c>
      <c r="G50" s="152">
        <f>SUM(GreenPeasCanning!G50,GreenPeasFreezing!G50)</f>
        <v>57.812648642649997</v>
      </c>
      <c r="H50" s="128">
        <f>SUM(GreenPeasCanning!H50,GreenPeasFreezing!H50)</f>
        <v>348.00649000000004</v>
      </c>
      <c r="I50" s="128">
        <f t="shared" si="1"/>
        <v>844.19034679627612</v>
      </c>
      <c r="J50" s="153">
        <f t="shared" si="2"/>
        <v>2.6870704033555119</v>
      </c>
    </row>
    <row r="51" spans="1:10" ht="12" customHeight="1" x14ac:dyDescent="0.25">
      <c r="A51" s="12">
        <v>2013</v>
      </c>
      <c r="B51" s="154">
        <v>316.29476599999998</v>
      </c>
      <c r="C51" s="128">
        <f>SUM(GreenPeasCanning!C51,GreenPeasFreezing!C51)</f>
        <v>712.1</v>
      </c>
      <c r="D51" s="152">
        <f>SUM(GreenPeasCanning!D51,GreenPeasFreezing!D51)</f>
        <v>102.24416185804699</v>
      </c>
      <c r="E51" s="128">
        <f>SUM(GreenPeasCanning!E51,GreenPeasFreezing!E51)</f>
        <v>348.00649000000004</v>
      </c>
      <c r="F51" s="128">
        <f t="shared" si="0"/>
        <v>1162.3506518580471</v>
      </c>
      <c r="G51" s="152">
        <f>SUM(GreenPeasCanning!G51,GreenPeasFreezing!G51)</f>
        <v>55.25899871579999</v>
      </c>
      <c r="H51" s="128">
        <f>SUM(GreenPeasCanning!H51,GreenPeasFreezing!H51)</f>
        <v>352.93046000000004</v>
      </c>
      <c r="I51" s="128">
        <f t="shared" si="1"/>
        <v>754.16119314224693</v>
      </c>
      <c r="J51" s="153">
        <f t="shared" si="2"/>
        <v>2.3843619124011903</v>
      </c>
    </row>
    <row r="52" spans="1:10" ht="12" customHeight="1" x14ac:dyDescent="0.25">
      <c r="A52" s="13">
        <v>2014</v>
      </c>
      <c r="B52" s="157">
        <v>318.576955</v>
      </c>
      <c r="C52" s="128">
        <f>SUM(GreenPeasCanning!C52,GreenPeasFreezing!C52)</f>
        <v>725.72</v>
      </c>
      <c r="D52" s="152">
        <f>SUM(GreenPeasCanning!D52,GreenPeasFreezing!D52)</f>
        <v>99.717303355284997</v>
      </c>
      <c r="E52" s="128">
        <f>SUM(GreenPeasCanning!E52,GreenPeasFreezing!E52)</f>
        <v>352.93046000000004</v>
      </c>
      <c r="F52" s="128">
        <f t="shared" si="0"/>
        <v>1178.3677633552852</v>
      </c>
      <c r="G52" s="152">
        <f>SUM(GreenPeasCanning!G52,GreenPeasFreezing!G52)</f>
        <v>78.63866455580299</v>
      </c>
      <c r="H52" s="128">
        <f>SUM(GreenPeasCanning!H52,GreenPeasFreezing!H52)</f>
        <v>364.97661000000005</v>
      </c>
      <c r="I52" s="128">
        <f t="shared" si="1"/>
        <v>734.75248879948219</v>
      </c>
      <c r="J52" s="153">
        <f t="shared" si="2"/>
        <v>2.3063579372823191</v>
      </c>
    </row>
    <row r="53" spans="1:10" ht="12" customHeight="1" x14ac:dyDescent="0.25">
      <c r="A53" s="13">
        <v>2015</v>
      </c>
      <c r="B53" s="157">
        <v>320.87070299999999</v>
      </c>
      <c r="C53" s="128">
        <f>SUM(GreenPeasCanning!C53,GreenPeasFreezing!C53)</f>
        <v>822.6400000000001</v>
      </c>
      <c r="D53" s="152">
        <f>SUM(GreenPeasCanning!D53,GreenPeasFreezing!D53)</f>
        <v>96.797831792892993</v>
      </c>
      <c r="E53" s="128">
        <f>SUM(GreenPeasCanning!E53,GreenPeasFreezing!E53)</f>
        <v>364.97661000000005</v>
      </c>
      <c r="F53" s="128">
        <f t="shared" si="0"/>
        <v>1284.4144417928933</v>
      </c>
      <c r="G53" s="152">
        <f>SUM(GreenPeasCanning!G53,GreenPeasFreezing!G53)</f>
        <v>99.187582442541981</v>
      </c>
      <c r="H53" s="128">
        <f>SUM(GreenPeasCanning!H53,GreenPeasFreezing!H53)</f>
        <v>440.19558000000006</v>
      </c>
      <c r="I53" s="128">
        <f t="shared" si="1"/>
        <v>745.03127935035127</v>
      </c>
      <c r="J53" s="153">
        <f t="shared" si="2"/>
        <v>2.3219049679033841</v>
      </c>
    </row>
    <row r="54" spans="1:10" ht="12" customHeight="1" x14ac:dyDescent="0.25">
      <c r="A54" s="14">
        <v>2016</v>
      </c>
      <c r="B54" s="155">
        <v>323.16101099999997</v>
      </c>
      <c r="C54" s="100">
        <f>SUM(GreenPeasCanning!C54,GreenPeasFreezing!C54)</f>
        <v>606.64200000000005</v>
      </c>
      <c r="D54" s="100">
        <f>SUM(GreenPeasCanning!D54,GreenPeasFreezing!D54)</f>
        <v>89.801306970781994</v>
      </c>
      <c r="E54" s="101">
        <f>SUM(GreenPeasCanning!E54,GreenPeasFreezing!E54)</f>
        <v>440.19558000000006</v>
      </c>
      <c r="F54" s="101">
        <f t="shared" si="0"/>
        <v>1136.6388869707821</v>
      </c>
      <c r="G54" s="102">
        <f>SUM(GreenPeasCanning!G54,GreenPeasFreezing!G54)</f>
        <v>108.04093503127501</v>
      </c>
      <c r="H54" s="100">
        <f>SUM(GreenPeasCanning!H54,GreenPeasFreezing!H54)</f>
        <v>459.13526134396579</v>
      </c>
      <c r="I54" s="100">
        <f t="shared" si="1"/>
        <v>569.46269059554129</v>
      </c>
      <c r="J54" s="114">
        <f t="shared" si="2"/>
        <v>1.7621639715551618</v>
      </c>
    </row>
    <row r="55" spans="1:10" ht="12" customHeight="1" x14ac:dyDescent="0.25">
      <c r="A55" s="15">
        <v>2017</v>
      </c>
      <c r="B55" s="155">
        <v>325.20603</v>
      </c>
      <c r="C55" s="100">
        <f>SUM(GreenPeasCanning!C55,GreenPeasFreezing!C55)</f>
        <v>591.16800000000001</v>
      </c>
      <c r="D55" s="100">
        <f>SUM(GreenPeasCanning!D55,GreenPeasFreezing!D55)</f>
        <v>83.318486386882995</v>
      </c>
      <c r="E55" s="101">
        <f>SUM(GreenPeasCanning!E55,GreenPeasFreezing!E55)</f>
        <v>459.13526134396579</v>
      </c>
      <c r="F55" s="101">
        <f t="shared" si="0"/>
        <v>1133.6217477308487</v>
      </c>
      <c r="G55" s="102">
        <f>SUM(GreenPeasCanning!G55,GreenPeasFreezing!G55)</f>
        <v>94.508734022924997</v>
      </c>
      <c r="H55" s="100">
        <f>SUM(GreenPeasCanning!H55,GreenPeasFreezing!H55)</f>
        <v>404.850736553535</v>
      </c>
      <c r="I55" s="100">
        <f t="shared" si="1"/>
        <v>634.26227715438881</v>
      </c>
      <c r="J55" s="114">
        <f t="shared" si="2"/>
        <v>1.9503398419592306</v>
      </c>
    </row>
    <row r="56" spans="1:10" ht="12" customHeight="1" x14ac:dyDescent="0.25">
      <c r="A56" s="14">
        <v>2018</v>
      </c>
      <c r="B56" s="155">
        <v>326.92397599999998</v>
      </c>
      <c r="C56" s="100">
        <f>SUM(GreenPeasCanning!C56,GreenPeasFreezing!C56)</f>
        <v>505.83199999999999</v>
      </c>
      <c r="D56" s="100">
        <f>SUM(GreenPeasCanning!D56,GreenPeasFreezing!D56)</f>
        <v>102.45116333017499</v>
      </c>
      <c r="E56" s="101">
        <f>SUM(GreenPeasCanning!E56,GreenPeasFreezing!E56)</f>
        <v>404.850736553535</v>
      </c>
      <c r="F56" s="101">
        <f t="shared" si="0"/>
        <v>1013.13389988371</v>
      </c>
      <c r="G56" s="102">
        <f>SUM(GreenPeasCanning!G56,GreenPeasFreezing!G56)</f>
        <v>84.060762745325007</v>
      </c>
      <c r="H56" s="100">
        <f>SUM(GreenPeasCanning!H56,GreenPeasFreezing!H56)</f>
        <v>313.794906529223</v>
      </c>
      <c r="I56" s="100">
        <f t="shared" si="1"/>
        <v>615.27823060916194</v>
      </c>
      <c r="J56" s="114">
        <f t="shared" si="2"/>
        <v>1.882022353139257</v>
      </c>
    </row>
    <row r="57" spans="1:10" ht="12" customHeight="1" x14ac:dyDescent="0.25">
      <c r="A57" s="71">
        <v>2019</v>
      </c>
      <c r="B57" s="58">
        <v>328.475998</v>
      </c>
      <c r="C57" s="161">
        <f>SUM(GreenPeasCanning!C57,GreenPeasFreezing!C57)</f>
        <v>500.678</v>
      </c>
      <c r="D57" s="162">
        <f>SUM(GreenPeasCanning!D57,GreenPeasFreezing!D57)</f>
        <v>102.287612692602</v>
      </c>
      <c r="E57" s="163">
        <f>SUM(GreenPeasCanning!E57,GreenPeasFreezing!E57)</f>
        <v>313.794906529223</v>
      </c>
      <c r="F57" s="163">
        <f t="shared" si="0"/>
        <v>916.76051922182501</v>
      </c>
      <c r="G57" s="164">
        <f>SUM(GreenPeasCanning!G57,GreenPeasFreezing!G57)</f>
        <v>72.603082702875</v>
      </c>
      <c r="H57" s="162">
        <f>SUM(GreenPeasCanning!H57,GreenPeasFreezing!H57)</f>
        <v>338.87099089468921</v>
      </c>
      <c r="I57" s="162">
        <f t="shared" si="1"/>
        <v>505.28644562426081</v>
      </c>
      <c r="J57" s="114">
        <f t="shared" si="2"/>
        <v>1.53827509072447</v>
      </c>
    </row>
    <row r="58" spans="1:10" ht="12" customHeight="1" thickBot="1" x14ac:dyDescent="0.3">
      <c r="A58" s="72">
        <v>2020</v>
      </c>
      <c r="B58" s="60">
        <v>330.11398000000003</v>
      </c>
      <c r="C58" s="138">
        <v>545.91800000000001</v>
      </c>
      <c r="D58" s="138">
        <v>141.697951762</v>
      </c>
      <c r="E58" s="138">
        <v>236.07924000000003</v>
      </c>
      <c r="F58" s="138">
        <f t="shared" si="0"/>
        <v>923.69519176200004</v>
      </c>
      <c r="G58" s="159">
        <v>46.944852894000007</v>
      </c>
      <c r="H58" s="138">
        <v>269.80992000000003</v>
      </c>
      <c r="I58" s="138">
        <f t="shared" si="1"/>
        <v>606.94041886799994</v>
      </c>
      <c r="J58" s="165">
        <f t="shared" si="2"/>
        <v>1.8385783566875897</v>
      </c>
    </row>
    <row r="59" spans="1:10" ht="12" customHeight="1" thickTop="1" x14ac:dyDescent="0.25">
      <c r="A59" s="440" t="s">
        <v>93</v>
      </c>
      <c r="B59" s="440"/>
      <c r="C59" s="440"/>
      <c r="D59" s="440"/>
      <c r="E59" s="440"/>
      <c r="F59" s="440"/>
      <c r="G59" s="440"/>
      <c r="H59" s="440"/>
      <c r="I59" s="440"/>
      <c r="J59" s="440"/>
    </row>
    <row r="60" spans="1:10" ht="12" customHeight="1" x14ac:dyDescent="0.25">
      <c r="A60" s="401"/>
      <c r="B60" s="401"/>
      <c r="C60" s="401"/>
      <c r="D60" s="401"/>
      <c r="E60" s="401"/>
      <c r="F60" s="401"/>
      <c r="G60" s="401"/>
      <c r="H60" s="401"/>
      <c r="I60" s="401"/>
      <c r="J60" s="401"/>
    </row>
    <row r="61" spans="1:10" ht="12" customHeight="1" x14ac:dyDescent="0.25">
      <c r="A61" s="435" t="s">
        <v>144</v>
      </c>
      <c r="B61" s="430"/>
      <c r="C61" s="430"/>
      <c r="D61" s="430"/>
      <c r="E61" s="430"/>
      <c r="F61" s="430"/>
      <c r="G61" s="430"/>
      <c r="H61" s="430"/>
      <c r="I61" s="430"/>
      <c r="J61" s="431"/>
    </row>
    <row r="62" spans="1:10" ht="12" customHeight="1" x14ac:dyDescent="0.25">
      <c r="A62" s="435"/>
      <c r="B62" s="430"/>
      <c r="C62" s="430"/>
      <c r="D62" s="430"/>
      <c r="E62" s="430"/>
      <c r="F62" s="430"/>
      <c r="G62" s="430"/>
      <c r="H62" s="430"/>
      <c r="I62" s="430"/>
      <c r="J62" s="431"/>
    </row>
    <row r="63" spans="1:10" ht="12" customHeight="1" x14ac:dyDescent="0.25">
      <c r="A63" s="435"/>
      <c r="B63" s="430"/>
      <c r="C63" s="430"/>
      <c r="D63" s="430"/>
      <c r="E63" s="430"/>
      <c r="F63" s="430"/>
      <c r="G63" s="430"/>
      <c r="H63" s="430"/>
      <c r="I63" s="430"/>
      <c r="J63" s="431"/>
    </row>
    <row r="64" spans="1:10" ht="12" customHeight="1" x14ac:dyDescent="0.25">
      <c r="A64" s="429"/>
      <c r="B64" s="430"/>
      <c r="C64" s="430"/>
      <c r="D64" s="430"/>
      <c r="E64" s="430"/>
      <c r="F64" s="430"/>
      <c r="G64" s="430"/>
      <c r="H64" s="430"/>
      <c r="I64" s="430"/>
      <c r="J64" s="431"/>
    </row>
    <row r="65" spans="1:10" ht="23.25" customHeight="1" x14ac:dyDescent="0.25">
      <c r="A65" s="429"/>
      <c r="B65" s="430"/>
      <c r="C65" s="430"/>
      <c r="D65" s="430"/>
      <c r="E65" s="430"/>
      <c r="F65" s="430"/>
      <c r="G65" s="430"/>
      <c r="H65" s="430"/>
      <c r="I65" s="430"/>
      <c r="J65" s="431"/>
    </row>
    <row r="66" spans="1:10" ht="12" customHeight="1" x14ac:dyDescent="0.25">
      <c r="A66" s="432"/>
      <c r="B66" s="433"/>
      <c r="C66" s="433"/>
      <c r="D66" s="433"/>
      <c r="E66" s="433"/>
      <c r="F66" s="433"/>
      <c r="G66" s="433"/>
      <c r="H66" s="433"/>
      <c r="I66" s="433"/>
      <c r="J66" s="434"/>
    </row>
    <row r="67" spans="1:10" ht="12" customHeight="1" x14ac:dyDescent="0.25">
      <c r="A67" s="429" t="s">
        <v>45</v>
      </c>
      <c r="B67" s="430"/>
      <c r="C67" s="430"/>
      <c r="D67" s="430"/>
      <c r="E67" s="430"/>
      <c r="F67" s="430"/>
      <c r="G67" s="430"/>
      <c r="H67" s="430"/>
      <c r="I67" s="430"/>
      <c r="J67" s="431"/>
    </row>
  </sheetData>
  <mergeCells count="21">
    <mergeCell ref="A66:J66"/>
    <mergeCell ref="A67:J67"/>
    <mergeCell ref="A59:J59"/>
    <mergeCell ref="A60:J60"/>
    <mergeCell ref="A61:J65"/>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F54D-ED96-42EB-B5DB-644C40FCE348}">
  <dimension ref="A1:J68"/>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162</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65</v>
      </c>
      <c r="F3" s="311" t="s">
        <v>31</v>
      </c>
      <c r="G3" s="311" t="s">
        <v>17</v>
      </c>
      <c r="H3" s="311" t="s">
        <v>67</v>
      </c>
      <c r="I3" s="333" t="s">
        <v>33</v>
      </c>
      <c r="J3" s="8" t="s">
        <v>19</v>
      </c>
    </row>
    <row r="4" spans="1:10" ht="12" customHeight="1" x14ac:dyDescent="0.25">
      <c r="A4" s="326"/>
      <c r="B4" s="332"/>
      <c r="C4" s="292"/>
      <c r="D4" s="311"/>
      <c r="E4" s="311"/>
      <c r="F4" s="311"/>
      <c r="G4" s="311"/>
      <c r="H4" s="311"/>
      <c r="I4" s="292"/>
      <c r="J4" s="312" t="s">
        <v>95</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t="s">
        <v>29</v>
      </c>
      <c r="D8" s="102" t="s">
        <v>29</v>
      </c>
      <c r="E8" s="148" t="s">
        <v>29</v>
      </c>
      <c r="F8" s="148" t="s">
        <v>29</v>
      </c>
      <c r="G8" s="102" t="s">
        <v>29</v>
      </c>
      <c r="H8" s="102" t="s">
        <v>29</v>
      </c>
      <c r="I8" s="102" t="s">
        <v>29</v>
      </c>
      <c r="J8" s="102" t="s">
        <v>29</v>
      </c>
    </row>
    <row r="9" spans="1:10" ht="12" customHeight="1" x14ac:dyDescent="0.25">
      <c r="A9" s="12">
        <v>1971</v>
      </c>
      <c r="B9" s="12">
        <v>207.661</v>
      </c>
      <c r="C9" s="152" t="s">
        <v>29</v>
      </c>
      <c r="D9" s="152" t="s">
        <v>29</v>
      </c>
      <c r="E9" s="152" t="s">
        <v>29</v>
      </c>
      <c r="F9" s="152" t="s">
        <v>29</v>
      </c>
      <c r="G9" s="152" t="s">
        <v>29</v>
      </c>
      <c r="H9" s="152" t="s">
        <v>29</v>
      </c>
      <c r="I9" s="152" t="s">
        <v>29</v>
      </c>
      <c r="J9" s="152" t="s">
        <v>29</v>
      </c>
    </row>
    <row r="10" spans="1:10" ht="12" customHeight="1" x14ac:dyDescent="0.25">
      <c r="A10" s="12">
        <v>1972</v>
      </c>
      <c r="B10" s="12">
        <v>209.89599999999999</v>
      </c>
      <c r="C10" s="152" t="s">
        <v>29</v>
      </c>
      <c r="D10" s="152" t="s">
        <v>29</v>
      </c>
      <c r="E10" s="152" t="s">
        <v>29</v>
      </c>
      <c r="F10" s="152" t="s">
        <v>29</v>
      </c>
      <c r="G10" s="152" t="s">
        <v>29</v>
      </c>
      <c r="H10" s="152" t="s">
        <v>29</v>
      </c>
      <c r="I10" s="152" t="s">
        <v>29</v>
      </c>
      <c r="J10" s="152" t="s">
        <v>29</v>
      </c>
    </row>
    <row r="11" spans="1:10" ht="12" customHeight="1" x14ac:dyDescent="0.25">
      <c r="A11" s="12">
        <v>1973</v>
      </c>
      <c r="B11" s="12">
        <v>211.90899999999999</v>
      </c>
      <c r="C11" s="152" t="s">
        <v>29</v>
      </c>
      <c r="D11" s="152" t="s">
        <v>29</v>
      </c>
      <c r="E11" s="152" t="s">
        <v>29</v>
      </c>
      <c r="F11" s="152" t="s">
        <v>29</v>
      </c>
      <c r="G11" s="152" t="s">
        <v>29</v>
      </c>
      <c r="H11" s="152" t="s">
        <v>29</v>
      </c>
      <c r="I11" s="152" t="s">
        <v>29</v>
      </c>
      <c r="J11" s="152" t="s">
        <v>29</v>
      </c>
    </row>
    <row r="12" spans="1:10" ht="12" customHeight="1" x14ac:dyDescent="0.25">
      <c r="A12" s="12">
        <v>1974</v>
      </c>
      <c r="B12" s="12">
        <v>213.85400000000001</v>
      </c>
      <c r="C12" s="152" t="s">
        <v>29</v>
      </c>
      <c r="D12" s="152" t="s">
        <v>29</v>
      </c>
      <c r="E12" s="152" t="s">
        <v>29</v>
      </c>
      <c r="F12" s="152" t="s">
        <v>29</v>
      </c>
      <c r="G12" s="152" t="s">
        <v>29</v>
      </c>
      <c r="H12" s="152" t="s">
        <v>29</v>
      </c>
      <c r="I12" s="152" t="s">
        <v>29</v>
      </c>
      <c r="J12" s="152" t="s">
        <v>29</v>
      </c>
    </row>
    <row r="13" spans="1:10" ht="12" customHeight="1" x14ac:dyDescent="0.25">
      <c r="A13" s="12">
        <v>1975</v>
      </c>
      <c r="B13" s="12">
        <v>215.97300000000001</v>
      </c>
      <c r="C13" s="152" t="s">
        <v>29</v>
      </c>
      <c r="D13" s="152" t="s">
        <v>29</v>
      </c>
      <c r="E13" s="152" t="s">
        <v>29</v>
      </c>
      <c r="F13" s="152" t="s">
        <v>29</v>
      </c>
      <c r="G13" s="152" t="s">
        <v>29</v>
      </c>
      <c r="H13" s="152" t="s">
        <v>29</v>
      </c>
      <c r="I13" s="152" t="s">
        <v>29</v>
      </c>
      <c r="J13" s="152" t="s">
        <v>29</v>
      </c>
    </row>
    <row r="14" spans="1:10" ht="12" customHeight="1" x14ac:dyDescent="0.25">
      <c r="A14" s="11">
        <v>1976</v>
      </c>
      <c r="B14" s="11">
        <v>218.035</v>
      </c>
      <c r="C14" s="102" t="s">
        <v>29</v>
      </c>
      <c r="D14" s="102" t="s">
        <v>29</v>
      </c>
      <c r="E14" s="148" t="s">
        <v>29</v>
      </c>
      <c r="F14" s="148" t="s">
        <v>29</v>
      </c>
      <c r="G14" s="102" t="s">
        <v>29</v>
      </c>
      <c r="H14" s="102" t="s">
        <v>29</v>
      </c>
      <c r="I14" s="102" t="s">
        <v>29</v>
      </c>
      <c r="J14" s="102" t="s">
        <v>29</v>
      </c>
    </row>
    <row r="15" spans="1:10" ht="12" customHeight="1" x14ac:dyDescent="0.25">
      <c r="A15" s="11">
        <v>1977</v>
      </c>
      <c r="B15" s="11">
        <v>220.23899999999998</v>
      </c>
      <c r="C15" s="102" t="s">
        <v>29</v>
      </c>
      <c r="D15" s="102" t="s">
        <v>29</v>
      </c>
      <c r="E15" s="148" t="s">
        <v>29</v>
      </c>
      <c r="F15" s="148" t="s">
        <v>29</v>
      </c>
      <c r="G15" s="102" t="s">
        <v>29</v>
      </c>
      <c r="H15" s="102" t="s">
        <v>29</v>
      </c>
      <c r="I15" s="102" t="s">
        <v>29</v>
      </c>
      <c r="J15" s="102" t="s">
        <v>29</v>
      </c>
    </row>
    <row r="16" spans="1:10" ht="12" customHeight="1" x14ac:dyDescent="0.25">
      <c r="A16" s="11">
        <v>1978</v>
      </c>
      <c r="B16" s="11">
        <v>222.58500000000001</v>
      </c>
      <c r="C16" s="102" t="s">
        <v>29</v>
      </c>
      <c r="D16" s="102" t="s">
        <v>29</v>
      </c>
      <c r="E16" s="148" t="s">
        <v>29</v>
      </c>
      <c r="F16" s="148" t="s">
        <v>29</v>
      </c>
      <c r="G16" s="102" t="s">
        <v>29</v>
      </c>
      <c r="H16" s="102" t="s">
        <v>29</v>
      </c>
      <c r="I16" s="102" t="s">
        <v>29</v>
      </c>
      <c r="J16" s="102" t="s">
        <v>29</v>
      </c>
    </row>
    <row r="17" spans="1:10" ht="12" customHeight="1" x14ac:dyDescent="0.25">
      <c r="A17" s="11">
        <v>1979</v>
      </c>
      <c r="B17" s="11">
        <v>225.05500000000001</v>
      </c>
      <c r="C17" s="102" t="s">
        <v>29</v>
      </c>
      <c r="D17" s="102" t="s">
        <v>29</v>
      </c>
      <c r="E17" s="148" t="s">
        <v>29</v>
      </c>
      <c r="F17" s="148" t="s">
        <v>29</v>
      </c>
      <c r="G17" s="102" t="s">
        <v>29</v>
      </c>
      <c r="H17" s="102" t="s">
        <v>29</v>
      </c>
      <c r="I17" s="102" t="s">
        <v>29</v>
      </c>
      <c r="J17" s="102" t="s">
        <v>29</v>
      </c>
    </row>
    <row r="18" spans="1:10" ht="12" customHeight="1" x14ac:dyDescent="0.25">
      <c r="A18" s="11">
        <v>1980</v>
      </c>
      <c r="B18" s="11">
        <v>227.726</v>
      </c>
      <c r="C18" s="102">
        <v>491.5</v>
      </c>
      <c r="D18" s="102">
        <v>208.976</v>
      </c>
      <c r="E18" s="148" t="s">
        <v>29</v>
      </c>
      <c r="F18" s="148">
        <f t="shared" ref="F18:F58" si="0">SUM(C18,D18,E18)</f>
        <v>700.476</v>
      </c>
      <c r="G18" s="102">
        <v>6.13</v>
      </c>
      <c r="H18" s="102" t="s">
        <v>29</v>
      </c>
      <c r="I18" s="102">
        <f t="shared" ref="I18:I50" si="1">F18-SUM(G18,H18)</f>
        <v>694.346</v>
      </c>
      <c r="J18" s="166">
        <f t="shared" ref="J18:J58" si="2">IF(I18=0,0,IF(B18=0,0,I18/B18))</f>
        <v>3.0490413918480983</v>
      </c>
    </row>
    <row r="19" spans="1:10" ht="12" customHeight="1" x14ac:dyDescent="0.25">
      <c r="A19" s="12">
        <v>1981</v>
      </c>
      <c r="B19" s="12">
        <v>229.96600000000001</v>
      </c>
      <c r="C19" s="128">
        <v>544.9</v>
      </c>
      <c r="D19" s="152">
        <v>213.792</v>
      </c>
      <c r="E19" s="152" t="s">
        <v>29</v>
      </c>
      <c r="F19" s="128">
        <f t="shared" si="0"/>
        <v>758.69200000000001</v>
      </c>
      <c r="G19" s="152">
        <v>7.2650000000000006</v>
      </c>
      <c r="H19" s="152" t="s">
        <v>29</v>
      </c>
      <c r="I19" s="128">
        <f t="shared" si="1"/>
        <v>751.42700000000002</v>
      </c>
      <c r="J19" s="167">
        <f t="shared" si="2"/>
        <v>3.2675569432002991</v>
      </c>
    </row>
    <row r="20" spans="1:10" ht="12" customHeight="1" x14ac:dyDescent="0.25">
      <c r="A20" s="12">
        <v>1982</v>
      </c>
      <c r="B20" s="12">
        <v>232.18799999999999</v>
      </c>
      <c r="C20" s="128">
        <v>486.40000000000003</v>
      </c>
      <c r="D20" s="152">
        <v>230.01599999999999</v>
      </c>
      <c r="E20" s="152" t="s">
        <v>29</v>
      </c>
      <c r="F20" s="128">
        <f t="shared" si="0"/>
        <v>716.41600000000005</v>
      </c>
      <c r="G20" s="152">
        <v>7.17</v>
      </c>
      <c r="H20" s="152" t="s">
        <v>29</v>
      </c>
      <c r="I20" s="128">
        <f t="shared" si="1"/>
        <v>709.24600000000009</v>
      </c>
      <c r="J20" s="167">
        <f t="shared" si="2"/>
        <v>3.0546195324478447</v>
      </c>
    </row>
    <row r="21" spans="1:10" ht="12" customHeight="1" x14ac:dyDescent="0.25">
      <c r="A21" s="12">
        <v>1983</v>
      </c>
      <c r="B21" s="12">
        <v>234.30699999999999</v>
      </c>
      <c r="C21" s="128">
        <v>517.5</v>
      </c>
      <c r="D21" s="152">
        <v>266</v>
      </c>
      <c r="E21" s="152" t="s">
        <v>29</v>
      </c>
      <c r="F21" s="128">
        <f t="shared" si="0"/>
        <v>783.5</v>
      </c>
      <c r="G21" s="152">
        <v>8.09</v>
      </c>
      <c r="H21" s="152" t="s">
        <v>29</v>
      </c>
      <c r="I21" s="128">
        <f t="shared" si="1"/>
        <v>775.41</v>
      </c>
      <c r="J21" s="167">
        <f t="shared" si="2"/>
        <v>3.3093761603366523</v>
      </c>
    </row>
    <row r="22" spans="1:10" ht="12" customHeight="1" x14ac:dyDescent="0.25">
      <c r="A22" s="12">
        <v>1984</v>
      </c>
      <c r="B22" s="12">
        <v>236.34800000000001</v>
      </c>
      <c r="C22" s="128">
        <v>536</v>
      </c>
      <c r="D22" s="152">
        <v>325.56799999999998</v>
      </c>
      <c r="E22" s="152" t="s">
        <v>29</v>
      </c>
      <c r="F22" s="128">
        <f t="shared" si="0"/>
        <v>861.56799999999998</v>
      </c>
      <c r="G22" s="152">
        <v>7.37</v>
      </c>
      <c r="H22" s="152" t="s">
        <v>29</v>
      </c>
      <c r="I22" s="128">
        <f t="shared" si="1"/>
        <v>854.19799999999998</v>
      </c>
      <c r="J22" s="167">
        <f t="shared" si="2"/>
        <v>3.6141537055528286</v>
      </c>
    </row>
    <row r="23" spans="1:10" ht="12" customHeight="1" x14ac:dyDescent="0.25">
      <c r="A23" s="12">
        <v>1985</v>
      </c>
      <c r="B23" s="12">
        <v>238.46600000000001</v>
      </c>
      <c r="C23" s="128">
        <v>578.70000000000005</v>
      </c>
      <c r="D23" s="152">
        <v>361.52800000000002</v>
      </c>
      <c r="E23" s="152" t="s">
        <v>29</v>
      </c>
      <c r="F23" s="128">
        <f t="shared" si="0"/>
        <v>940.22800000000007</v>
      </c>
      <c r="G23" s="152">
        <v>7.68</v>
      </c>
      <c r="H23" s="152" t="s">
        <v>29</v>
      </c>
      <c r="I23" s="128">
        <f t="shared" si="1"/>
        <v>932.54800000000012</v>
      </c>
      <c r="J23" s="167">
        <f t="shared" si="2"/>
        <v>3.9106119950013842</v>
      </c>
    </row>
    <row r="24" spans="1:10" ht="12" customHeight="1" x14ac:dyDescent="0.25">
      <c r="A24" s="11">
        <v>1986</v>
      </c>
      <c r="B24" s="11">
        <v>240.65100000000001</v>
      </c>
      <c r="C24" s="100">
        <v>653.16</v>
      </c>
      <c r="D24" s="100">
        <v>359.84800000000001</v>
      </c>
      <c r="E24" s="148" t="s">
        <v>29</v>
      </c>
      <c r="F24" s="101">
        <f t="shared" si="0"/>
        <v>1013.008</v>
      </c>
      <c r="G24" s="102">
        <v>8.3099999999999987</v>
      </c>
      <c r="H24" s="102" t="s">
        <v>29</v>
      </c>
      <c r="I24" s="100">
        <f t="shared" si="1"/>
        <v>1004.6980000000001</v>
      </c>
      <c r="J24" s="166">
        <f t="shared" si="2"/>
        <v>4.174917203751491</v>
      </c>
    </row>
    <row r="25" spans="1:10" ht="12" customHeight="1" x14ac:dyDescent="0.25">
      <c r="A25" s="11">
        <v>1987</v>
      </c>
      <c r="B25" s="11">
        <v>242.804</v>
      </c>
      <c r="C25" s="100">
        <v>661.81200000000001</v>
      </c>
      <c r="D25" s="100">
        <v>356.84</v>
      </c>
      <c r="E25" s="148" t="s">
        <v>29</v>
      </c>
      <c r="F25" s="101">
        <f t="shared" si="0"/>
        <v>1018.652</v>
      </c>
      <c r="G25" s="102">
        <v>7.2850000000000001</v>
      </c>
      <c r="H25" s="102" t="s">
        <v>29</v>
      </c>
      <c r="I25" s="100">
        <f t="shared" si="1"/>
        <v>1011.3670000000001</v>
      </c>
      <c r="J25" s="166">
        <f t="shared" si="2"/>
        <v>4.1653638325563005</v>
      </c>
    </row>
    <row r="26" spans="1:10" ht="12" customHeight="1" x14ac:dyDescent="0.25">
      <c r="A26" s="11">
        <v>1988</v>
      </c>
      <c r="B26" s="11">
        <v>245.02099999999999</v>
      </c>
      <c r="C26" s="100">
        <v>677.63200000000006</v>
      </c>
      <c r="D26" s="100">
        <v>387.64800000000002</v>
      </c>
      <c r="E26" s="148" t="s">
        <v>29</v>
      </c>
      <c r="F26" s="101">
        <f t="shared" si="0"/>
        <v>1065.2800000000002</v>
      </c>
      <c r="G26" s="102">
        <v>8.0749999999999993</v>
      </c>
      <c r="H26" s="102" t="s">
        <v>29</v>
      </c>
      <c r="I26" s="100">
        <f t="shared" si="1"/>
        <v>1057.2050000000002</v>
      </c>
      <c r="J26" s="166">
        <f t="shared" si="2"/>
        <v>4.3147526130413318</v>
      </c>
    </row>
    <row r="27" spans="1:10" ht="12" customHeight="1" x14ac:dyDescent="0.25">
      <c r="A27" s="11">
        <v>1989</v>
      </c>
      <c r="B27" s="11">
        <v>247.34200000000001</v>
      </c>
      <c r="C27" s="100">
        <v>726.10800000000006</v>
      </c>
      <c r="D27" s="100">
        <v>416.84149856379997</v>
      </c>
      <c r="E27" s="148" t="s">
        <v>29</v>
      </c>
      <c r="F27" s="101">
        <f t="shared" si="0"/>
        <v>1142.9494985638</v>
      </c>
      <c r="G27" s="102">
        <v>28.946027999999998</v>
      </c>
      <c r="H27" s="102" t="s">
        <v>29</v>
      </c>
      <c r="I27" s="100">
        <f t="shared" si="1"/>
        <v>1114.0034705638</v>
      </c>
      <c r="J27" s="166">
        <f t="shared" si="2"/>
        <v>4.5038993400384886</v>
      </c>
    </row>
    <row r="28" spans="1:10" ht="12" customHeight="1" x14ac:dyDescent="0.25">
      <c r="A28" s="11">
        <v>1990</v>
      </c>
      <c r="B28" s="11">
        <v>250.13200000000001</v>
      </c>
      <c r="C28" s="100">
        <v>797.51419999999996</v>
      </c>
      <c r="D28" s="100">
        <v>463.71886025773995</v>
      </c>
      <c r="E28" s="148" t="s">
        <v>29</v>
      </c>
      <c r="F28" s="101">
        <f t="shared" si="0"/>
        <v>1261.2330602577399</v>
      </c>
      <c r="G28" s="102">
        <v>52.836920000000006</v>
      </c>
      <c r="H28" s="102" t="s">
        <v>29</v>
      </c>
      <c r="I28" s="100">
        <f t="shared" si="1"/>
        <v>1208.3961402577399</v>
      </c>
      <c r="J28" s="166">
        <f t="shared" si="2"/>
        <v>4.8310337751976551</v>
      </c>
    </row>
    <row r="29" spans="1:10" ht="12" customHeight="1" x14ac:dyDescent="0.25">
      <c r="A29" s="12">
        <v>1991</v>
      </c>
      <c r="B29" s="12">
        <v>253.49299999999999</v>
      </c>
      <c r="C29" s="128">
        <v>785.83546000000001</v>
      </c>
      <c r="D29" s="152">
        <v>421.03404541402</v>
      </c>
      <c r="E29" s="152" t="s">
        <v>29</v>
      </c>
      <c r="F29" s="128">
        <f t="shared" si="0"/>
        <v>1206.8695054140201</v>
      </c>
      <c r="G29" s="152">
        <v>62.75206</v>
      </c>
      <c r="H29" s="152" t="s">
        <v>29</v>
      </c>
      <c r="I29" s="128">
        <f t="shared" si="1"/>
        <v>1144.11744541402</v>
      </c>
      <c r="J29" s="167">
        <f t="shared" si="2"/>
        <v>4.5134084389471116</v>
      </c>
    </row>
    <row r="30" spans="1:10" ht="12" customHeight="1" x14ac:dyDescent="0.25">
      <c r="A30" s="12">
        <v>1992</v>
      </c>
      <c r="B30" s="12">
        <v>256.89400000000001</v>
      </c>
      <c r="C30" s="128">
        <v>918.65919999999994</v>
      </c>
      <c r="D30" s="152">
        <v>592.10877996654006</v>
      </c>
      <c r="E30" s="152" t="s">
        <v>29</v>
      </c>
      <c r="F30" s="128">
        <f t="shared" si="0"/>
        <v>1510.76797996654</v>
      </c>
      <c r="G30" s="152">
        <v>76.714011999999997</v>
      </c>
      <c r="H30" s="152" t="s">
        <v>29</v>
      </c>
      <c r="I30" s="128">
        <f t="shared" si="1"/>
        <v>1434.0539679665401</v>
      </c>
      <c r="J30" s="167">
        <f t="shared" si="2"/>
        <v>5.5822789476069508</v>
      </c>
    </row>
    <row r="31" spans="1:10" ht="12" customHeight="1" x14ac:dyDescent="0.25">
      <c r="A31" s="12">
        <v>1993</v>
      </c>
      <c r="B31" s="12">
        <v>260.255</v>
      </c>
      <c r="C31" s="128">
        <v>813.8682</v>
      </c>
      <c r="D31" s="152">
        <v>541.24307501143994</v>
      </c>
      <c r="E31" s="152" t="s">
        <v>29</v>
      </c>
      <c r="F31" s="128">
        <f t="shared" si="0"/>
        <v>1355.1112750114398</v>
      </c>
      <c r="G31" s="152">
        <v>80.609044000000011</v>
      </c>
      <c r="H31" s="152" t="s">
        <v>29</v>
      </c>
      <c r="I31" s="128">
        <f t="shared" si="1"/>
        <v>1274.5022310114398</v>
      </c>
      <c r="J31" s="167">
        <f t="shared" si="2"/>
        <v>4.8971287045837348</v>
      </c>
    </row>
    <row r="32" spans="1:10" ht="12" customHeight="1" x14ac:dyDescent="0.25">
      <c r="A32" s="12">
        <v>1994</v>
      </c>
      <c r="B32" s="12">
        <v>263.43599999999998</v>
      </c>
      <c r="C32" s="128">
        <v>652.31680000000006</v>
      </c>
      <c r="D32" s="152">
        <v>506.82476806706001</v>
      </c>
      <c r="E32" s="152" t="s">
        <v>29</v>
      </c>
      <c r="F32" s="128">
        <f t="shared" si="0"/>
        <v>1159.14156806706</v>
      </c>
      <c r="G32" s="152">
        <v>77.904259199999998</v>
      </c>
      <c r="H32" s="152" t="s">
        <v>29</v>
      </c>
      <c r="I32" s="128">
        <f t="shared" si="1"/>
        <v>1081.2373088670599</v>
      </c>
      <c r="J32" s="167">
        <f t="shared" si="2"/>
        <v>4.1043642815221153</v>
      </c>
    </row>
    <row r="33" spans="1:10" ht="12" customHeight="1" x14ac:dyDescent="0.25">
      <c r="A33" s="12">
        <v>1995</v>
      </c>
      <c r="B33" s="12">
        <v>266.55700000000002</v>
      </c>
      <c r="C33" s="128">
        <v>529.41111999999998</v>
      </c>
      <c r="D33" s="152">
        <v>552.22359614392019</v>
      </c>
      <c r="E33" s="152" t="s">
        <v>29</v>
      </c>
      <c r="F33" s="128">
        <f t="shared" si="0"/>
        <v>1081.6347161439203</v>
      </c>
      <c r="G33" s="152">
        <v>59.6354021</v>
      </c>
      <c r="H33" s="152" t="s">
        <v>29</v>
      </c>
      <c r="I33" s="128">
        <f t="shared" si="1"/>
        <v>1021.9993140439203</v>
      </c>
      <c r="J33" s="167">
        <f t="shared" si="2"/>
        <v>3.8340741906756164</v>
      </c>
    </row>
    <row r="34" spans="1:10" ht="12" customHeight="1" x14ac:dyDescent="0.25">
      <c r="A34" s="11">
        <v>1996</v>
      </c>
      <c r="B34" s="70">
        <v>269.66699999999997</v>
      </c>
      <c r="C34" s="100">
        <v>624.60500000000002</v>
      </c>
      <c r="D34" s="100">
        <v>712.64076102346007</v>
      </c>
      <c r="E34" s="148" t="s">
        <v>29</v>
      </c>
      <c r="F34" s="101">
        <f t="shared" si="0"/>
        <v>1337.2457610234601</v>
      </c>
      <c r="G34" s="102">
        <v>61.621563399999999</v>
      </c>
      <c r="H34" s="102" t="s">
        <v>29</v>
      </c>
      <c r="I34" s="100">
        <f t="shared" si="1"/>
        <v>1275.6241976234601</v>
      </c>
      <c r="J34" s="166">
        <f t="shared" si="2"/>
        <v>4.730368186034851</v>
      </c>
    </row>
    <row r="35" spans="1:10" ht="12" customHeight="1" x14ac:dyDescent="0.25">
      <c r="A35" s="11">
        <v>1997</v>
      </c>
      <c r="B35" s="70">
        <v>272.91199999999998</v>
      </c>
      <c r="C35" s="100">
        <v>646.87416000000007</v>
      </c>
      <c r="D35" s="100">
        <v>673.41104190051988</v>
      </c>
      <c r="E35" s="148" t="s">
        <v>29</v>
      </c>
      <c r="F35" s="101">
        <f t="shared" si="0"/>
        <v>1320.28520190052</v>
      </c>
      <c r="G35" s="102">
        <v>68.700299999999999</v>
      </c>
      <c r="H35" s="102" t="s">
        <v>29</v>
      </c>
      <c r="I35" s="100">
        <f t="shared" si="1"/>
        <v>1251.58490190052</v>
      </c>
      <c r="J35" s="166">
        <f t="shared" si="2"/>
        <v>4.5860383636502613</v>
      </c>
    </row>
    <row r="36" spans="1:10" ht="12" customHeight="1" x14ac:dyDescent="0.25">
      <c r="A36" s="11">
        <v>1998</v>
      </c>
      <c r="B36" s="70">
        <v>276.11500000000001</v>
      </c>
      <c r="C36" s="100">
        <v>633.71352000000002</v>
      </c>
      <c r="D36" s="100">
        <v>764.07566507041997</v>
      </c>
      <c r="E36" s="148" t="s">
        <v>29</v>
      </c>
      <c r="F36" s="101">
        <f t="shared" si="0"/>
        <v>1397.78918507042</v>
      </c>
      <c r="G36" s="102">
        <v>83.980084000000005</v>
      </c>
      <c r="H36" s="102" t="s">
        <v>29</v>
      </c>
      <c r="I36" s="100">
        <f t="shared" si="1"/>
        <v>1313.80910107042</v>
      </c>
      <c r="J36" s="166">
        <f t="shared" si="2"/>
        <v>4.7581953210452888</v>
      </c>
    </row>
    <row r="37" spans="1:10" ht="12" customHeight="1" x14ac:dyDescent="0.25">
      <c r="A37" s="11">
        <v>1999</v>
      </c>
      <c r="B37" s="70">
        <v>279.29500000000002</v>
      </c>
      <c r="C37" s="100">
        <v>523.40889000000004</v>
      </c>
      <c r="D37" s="100">
        <v>874.19491227705987</v>
      </c>
      <c r="E37" s="148" t="s">
        <v>29</v>
      </c>
      <c r="F37" s="101">
        <f t="shared" si="0"/>
        <v>1397.6038022770599</v>
      </c>
      <c r="G37" s="102">
        <v>83.640000000000015</v>
      </c>
      <c r="H37" s="102" t="s">
        <v>29</v>
      </c>
      <c r="I37" s="100">
        <f t="shared" si="1"/>
        <v>1313.9638022770598</v>
      </c>
      <c r="J37" s="166">
        <f t="shared" si="2"/>
        <v>4.7045733087848323</v>
      </c>
    </row>
    <row r="38" spans="1:10" ht="12" customHeight="1" x14ac:dyDescent="0.25">
      <c r="A38" s="11">
        <v>2000</v>
      </c>
      <c r="B38" s="70">
        <v>282.38499999999999</v>
      </c>
      <c r="C38" s="100">
        <v>653.9</v>
      </c>
      <c r="D38" s="100">
        <v>910.44498126400003</v>
      </c>
      <c r="E38" s="148" t="s">
        <v>29</v>
      </c>
      <c r="F38" s="101">
        <f t="shared" si="0"/>
        <v>1564.3449812640001</v>
      </c>
      <c r="G38" s="102">
        <v>109.06302689900001</v>
      </c>
      <c r="H38" s="102" t="s">
        <v>29</v>
      </c>
      <c r="I38" s="100">
        <f t="shared" si="1"/>
        <v>1455.281954365</v>
      </c>
      <c r="J38" s="166">
        <f t="shared" si="2"/>
        <v>5.1535384470315355</v>
      </c>
    </row>
    <row r="39" spans="1:10" ht="12" customHeight="1" x14ac:dyDescent="0.25">
      <c r="A39" s="12">
        <v>2001</v>
      </c>
      <c r="B39" s="154">
        <v>285.30901899999998</v>
      </c>
      <c r="C39" s="128">
        <v>589.91999999999996</v>
      </c>
      <c r="D39" s="152">
        <v>1029.6337287894</v>
      </c>
      <c r="E39" s="152" t="s">
        <v>29</v>
      </c>
      <c r="F39" s="128">
        <f t="shared" si="0"/>
        <v>1619.5537287893999</v>
      </c>
      <c r="G39" s="152">
        <v>141.98325648600002</v>
      </c>
      <c r="H39" s="152" t="s">
        <v>29</v>
      </c>
      <c r="I39" s="128">
        <f t="shared" si="1"/>
        <v>1477.5704723033998</v>
      </c>
      <c r="J39" s="167">
        <f t="shared" si="2"/>
        <v>5.178842496750514</v>
      </c>
    </row>
    <row r="40" spans="1:10" ht="12" customHeight="1" x14ac:dyDescent="0.25">
      <c r="A40" s="12">
        <v>2002</v>
      </c>
      <c r="B40" s="154">
        <v>288.10481800000002</v>
      </c>
      <c r="C40" s="128">
        <v>624.4</v>
      </c>
      <c r="D40" s="152">
        <v>1177.0419380813</v>
      </c>
      <c r="E40" s="152" t="s">
        <v>29</v>
      </c>
      <c r="F40" s="128">
        <f t="shared" si="0"/>
        <v>1801.4419380813001</v>
      </c>
      <c r="G40" s="152">
        <v>122.783841057</v>
      </c>
      <c r="H40" s="152" t="s">
        <v>29</v>
      </c>
      <c r="I40" s="128">
        <f t="shared" si="1"/>
        <v>1678.6580970243001</v>
      </c>
      <c r="J40" s="167">
        <f t="shared" si="2"/>
        <v>5.8265533658111197</v>
      </c>
    </row>
    <row r="41" spans="1:10" ht="12" customHeight="1" x14ac:dyDescent="0.25">
      <c r="A41" s="12">
        <v>2003</v>
      </c>
      <c r="B41" s="154">
        <v>290.81963400000001</v>
      </c>
      <c r="C41" s="128">
        <v>576.76</v>
      </c>
      <c r="D41" s="152">
        <v>1194.9535037359001</v>
      </c>
      <c r="E41" s="152" t="s">
        <v>29</v>
      </c>
      <c r="F41" s="128">
        <f t="shared" si="0"/>
        <v>1771.7135037359001</v>
      </c>
      <c r="G41" s="152">
        <v>140.34388808100002</v>
      </c>
      <c r="H41" s="152" t="s">
        <v>29</v>
      </c>
      <c r="I41" s="128">
        <f t="shared" si="1"/>
        <v>1631.3696156549001</v>
      </c>
      <c r="J41" s="167">
        <f t="shared" si="2"/>
        <v>5.6095580384882133</v>
      </c>
    </row>
    <row r="42" spans="1:10" ht="12" customHeight="1" x14ac:dyDescent="0.25">
      <c r="A42" s="12">
        <v>2004</v>
      </c>
      <c r="B42" s="154">
        <v>293.46318500000001</v>
      </c>
      <c r="C42" s="128">
        <v>651.1</v>
      </c>
      <c r="D42" s="152">
        <v>1276.4166077766001</v>
      </c>
      <c r="E42" s="152" t="s">
        <v>29</v>
      </c>
      <c r="F42" s="128">
        <f t="shared" si="0"/>
        <v>1927.5166077766003</v>
      </c>
      <c r="G42" s="152">
        <v>130.3188667</v>
      </c>
      <c r="H42" s="152" t="s">
        <v>29</v>
      </c>
      <c r="I42" s="128">
        <f t="shared" si="1"/>
        <v>1797.1977410766003</v>
      </c>
      <c r="J42" s="167">
        <f t="shared" si="2"/>
        <v>6.1240994882427939</v>
      </c>
    </row>
    <row r="43" spans="1:10" ht="12" customHeight="1" x14ac:dyDescent="0.25">
      <c r="A43" s="12">
        <v>2005</v>
      </c>
      <c r="B43" s="154">
        <v>296.186216</v>
      </c>
      <c r="C43" s="128">
        <v>655.46</v>
      </c>
      <c r="D43" s="152">
        <v>1249.9044248199998</v>
      </c>
      <c r="E43" s="152" t="s">
        <v>29</v>
      </c>
      <c r="F43" s="128">
        <f t="shared" si="0"/>
        <v>1905.3644248199998</v>
      </c>
      <c r="G43" s="152">
        <v>112.901471848</v>
      </c>
      <c r="H43" s="152" t="s">
        <v>29</v>
      </c>
      <c r="I43" s="128">
        <f t="shared" si="1"/>
        <v>1792.4629529719998</v>
      </c>
      <c r="J43" s="167">
        <f t="shared" si="2"/>
        <v>6.0518108410959943</v>
      </c>
    </row>
    <row r="44" spans="1:10" ht="12" customHeight="1" x14ac:dyDescent="0.25">
      <c r="A44" s="11">
        <v>2006</v>
      </c>
      <c r="B44" s="155">
        <v>298.99582500000002</v>
      </c>
      <c r="C44" s="100">
        <v>596.70000000000005</v>
      </c>
      <c r="D44" s="100">
        <v>1387.4451417427999</v>
      </c>
      <c r="E44" s="148" t="s">
        <v>29</v>
      </c>
      <c r="F44" s="101">
        <f t="shared" si="0"/>
        <v>1984.1451417428</v>
      </c>
      <c r="G44" s="102">
        <v>83.268952897999995</v>
      </c>
      <c r="H44" s="102" t="s">
        <v>29</v>
      </c>
      <c r="I44" s="100">
        <f t="shared" si="1"/>
        <v>1900.8761888448</v>
      </c>
      <c r="J44" s="166">
        <f t="shared" si="2"/>
        <v>6.3575342192313213</v>
      </c>
    </row>
    <row r="45" spans="1:10" ht="12" customHeight="1" x14ac:dyDescent="0.25">
      <c r="A45" s="11">
        <v>2007</v>
      </c>
      <c r="B45" s="156">
        <v>302.003917</v>
      </c>
      <c r="C45" s="100">
        <v>415.90000000000003</v>
      </c>
      <c r="D45" s="100">
        <v>1404.1070239759001</v>
      </c>
      <c r="E45" s="148" t="s">
        <v>29</v>
      </c>
      <c r="F45" s="101">
        <f t="shared" si="0"/>
        <v>1820.0070239759002</v>
      </c>
      <c r="G45" s="102">
        <v>51.307436098000004</v>
      </c>
      <c r="H45" s="102" t="s">
        <v>29</v>
      </c>
      <c r="I45" s="100">
        <f t="shared" si="1"/>
        <v>1768.6995878779003</v>
      </c>
      <c r="J45" s="166">
        <f t="shared" si="2"/>
        <v>5.8565451913588928</v>
      </c>
    </row>
    <row r="46" spans="1:10" ht="12" customHeight="1" x14ac:dyDescent="0.25">
      <c r="A46" s="11">
        <v>2008</v>
      </c>
      <c r="B46" s="156">
        <v>304.79776099999998</v>
      </c>
      <c r="C46" s="100">
        <v>438.1</v>
      </c>
      <c r="D46" s="100">
        <v>1492.4270075497802</v>
      </c>
      <c r="E46" s="148" t="s">
        <v>29</v>
      </c>
      <c r="F46" s="101">
        <f t="shared" si="0"/>
        <v>1930.5270075497801</v>
      </c>
      <c r="G46" s="102">
        <v>43.425547194346002</v>
      </c>
      <c r="H46" s="102" t="s">
        <v>29</v>
      </c>
      <c r="I46" s="100">
        <f t="shared" si="1"/>
        <v>1887.101460355434</v>
      </c>
      <c r="J46" s="166">
        <f t="shared" si="2"/>
        <v>6.1913232372971212</v>
      </c>
    </row>
    <row r="47" spans="1:10" ht="12" customHeight="1" x14ac:dyDescent="0.25">
      <c r="A47" s="11">
        <v>2009</v>
      </c>
      <c r="B47" s="156">
        <v>307.43940600000002</v>
      </c>
      <c r="C47" s="100">
        <v>511.91</v>
      </c>
      <c r="D47" s="100">
        <v>1562.7949510994201</v>
      </c>
      <c r="E47" s="148" t="s">
        <v>29</v>
      </c>
      <c r="F47" s="101">
        <f t="shared" si="0"/>
        <v>2074.7049510994202</v>
      </c>
      <c r="G47" s="102">
        <v>51.869764305534005</v>
      </c>
      <c r="H47" s="102" t="s">
        <v>29</v>
      </c>
      <c r="I47" s="100">
        <f t="shared" si="1"/>
        <v>2022.8351867938861</v>
      </c>
      <c r="J47" s="166">
        <f t="shared" si="2"/>
        <v>6.5796223493675567</v>
      </c>
    </row>
    <row r="48" spans="1:10" ht="12" customHeight="1" x14ac:dyDescent="0.25">
      <c r="A48" s="11">
        <v>2010</v>
      </c>
      <c r="B48" s="156">
        <v>309.74127900000002</v>
      </c>
      <c r="C48" s="100">
        <v>449.28000000000003</v>
      </c>
      <c r="D48" s="100">
        <v>1641.0982314932999</v>
      </c>
      <c r="E48" s="148" t="s">
        <v>29</v>
      </c>
      <c r="F48" s="101">
        <f t="shared" si="0"/>
        <v>2090.3782314933001</v>
      </c>
      <c r="G48" s="102">
        <v>52.510194377220003</v>
      </c>
      <c r="H48" s="102" t="s">
        <v>29</v>
      </c>
      <c r="I48" s="100">
        <f t="shared" si="1"/>
        <v>2037.8680371160801</v>
      </c>
      <c r="J48" s="166">
        <f t="shared" si="2"/>
        <v>6.5792588049463046</v>
      </c>
    </row>
    <row r="49" spans="1:10" ht="12" customHeight="1" x14ac:dyDescent="0.25">
      <c r="A49" s="12">
        <v>2011</v>
      </c>
      <c r="B49" s="154">
        <v>311.97391399999998</v>
      </c>
      <c r="C49" s="128">
        <v>406.73</v>
      </c>
      <c r="D49" s="152">
        <v>1718.8356078010002</v>
      </c>
      <c r="E49" s="152" t="s">
        <v>29</v>
      </c>
      <c r="F49" s="128">
        <f t="shared" si="0"/>
        <v>2125.5656078010002</v>
      </c>
      <c r="G49" s="152">
        <v>64.263269059999999</v>
      </c>
      <c r="H49" s="152" t="s">
        <v>29</v>
      </c>
      <c r="I49" s="128">
        <f t="shared" si="1"/>
        <v>2061.3023387410003</v>
      </c>
      <c r="J49" s="167">
        <f t="shared" si="2"/>
        <v>6.6072906939937308</v>
      </c>
    </row>
    <row r="50" spans="1:10" ht="12" customHeight="1" x14ac:dyDescent="0.25">
      <c r="A50" s="12">
        <v>2012</v>
      </c>
      <c r="B50" s="154">
        <v>314.16755799999999</v>
      </c>
      <c r="C50" s="128">
        <v>452.81</v>
      </c>
      <c r="D50" s="152">
        <v>1878.1163061446</v>
      </c>
      <c r="E50" s="152" t="s">
        <v>29</v>
      </c>
      <c r="F50" s="128">
        <f t="shared" si="0"/>
        <v>2330.9263061445999</v>
      </c>
      <c r="G50" s="152">
        <v>68.967837219999993</v>
      </c>
      <c r="H50" s="152" t="s">
        <v>29</v>
      </c>
      <c r="I50" s="128">
        <f t="shared" si="1"/>
        <v>2261.9584689245999</v>
      </c>
      <c r="J50" s="167">
        <f t="shared" si="2"/>
        <v>7.199847378654546</v>
      </c>
    </row>
    <row r="51" spans="1:10" ht="12" customHeight="1" x14ac:dyDescent="0.25">
      <c r="A51" s="12">
        <v>2013</v>
      </c>
      <c r="B51" s="154">
        <v>316.29476599999998</v>
      </c>
      <c r="C51" s="128">
        <v>445.06</v>
      </c>
      <c r="D51" s="152">
        <v>1827.3279391307001</v>
      </c>
      <c r="E51" s="152" t="s">
        <v>29</v>
      </c>
      <c r="F51" s="128">
        <f t="shared" si="0"/>
        <v>2272.3879391307</v>
      </c>
      <c r="G51" s="152">
        <v>65.359229779999993</v>
      </c>
      <c r="H51" s="152" t="s">
        <v>29</v>
      </c>
      <c r="I51" s="128">
        <f t="shared" ref="I51:I58" si="3">F51-SUM(G51,H51)</f>
        <v>2207.0287093507</v>
      </c>
      <c r="J51" s="167">
        <f t="shared" si="2"/>
        <v>6.9777591872977753</v>
      </c>
    </row>
    <row r="52" spans="1:10" ht="12" customHeight="1" x14ac:dyDescent="0.25">
      <c r="A52" s="13">
        <v>2014</v>
      </c>
      <c r="B52" s="157">
        <v>318.576955</v>
      </c>
      <c r="C52" s="128">
        <v>482.66</v>
      </c>
      <c r="D52" s="152">
        <v>1871.1690096655468</v>
      </c>
      <c r="E52" s="152" t="s">
        <v>29</v>
      </c>
      <c r="F52" s="128">
        <f t="shared" si="0"/>
        <v>2353.8290096655469</v>
      </c>
      <c r="G52" s="152">
        <v>65.643199178413994</v>
      </c>
      <c r="H52" s="152" t="s">
        <v>29</v>
      </c>
      <c r="I52" s="128">
        <f t="shared" si="3"/>
        <v>2288.185810487133</v>
      </c>
      <c r="J52" s="167">
        <f t="shared" si="2"/>
        <v>7.1825214428555668</v>
      </c>
    </row>
    <row r="53" spans="1:10" ht="12" customHeight="1" x14ac:dyDescent="0.25">
      <c r="A53" s="13">
        <v>2015</v>
      </c>
      <c r="B53" s="157">
        <v>320.87070299999999</v>
      </c>
      <c r="C53" s="128">
        <v>422.46000000000004</v>
      </c>
      <c r="D53" s="152">
        <v>1936.9223482199532</v>
      </c>
      <c r="E53" s="152" t="s">
        <v>29</v>
      </c>
      <c r="F53" s="128">
        <f t="shared" si="0"/>
        <v>2359.3823482199532</v>
      </c>
      <c r="G53" s="152">
        <v>77.048758419709984</v>
      </c>
      <c r="H53" s="152" t="s">
        <v>29</v>
      </c>
      <c r="I53" s="128">
        <f t="shared" si="3"/>
        <v>2282.3335898002433</v>
      </c>
      <c r="J53" s="167">
        <f t="shared" si="2"/>
        <v>7.1129385402326477</v>
      </c>
    </row>
    <row r="54" spans="1:10" ht="12" customHeight="1" x14ac:dyDescent="0.25">
      <c r="A54" s="14">
        <v>2016</v>
      </c>
      <c r="B54" s="155">
        <v>323.16101099999997</v>
      </c>
      <c r="C54" s="100">
        <v>434.52</v>
      </c>
      <c r="D54" s="100">
        <v>2108.2853384543255</v>
      </c>
      <c r="E54" s="148" t="s">
        <v>29</v>
      </c>
      <c r="F54" s="101">
        <f t="shared" si="0"/>
        <v>2542.8053384543255</v>
      </c>
      <c r="G54" s="102">
        <v>74.594436544649994</v>
      </c>
      <c r="H54" s="102" t="s">
        <v>29</v>
      </c>
      <c r="I54" s="100">
        <f t="shared" si="3"/>
        <v>2468.2109019096756</v>
      </c>
      <c r="J54" s="166">
        <f t="shared" si="2"/>
        <v>7.6377125268669115</v>
      </c>
    </row>
    <row r="55" spans="1:10" ht="12" customHeight="1" x14ac:dyDescent="0.25">
      <c r="A55" s="15">
        <v>2017</v>
      </c>
      <c r="B55" s="155">
        <v>325.20603</v>
      </c>
      <c r="C55" s="100">
        <v>348.86</v>
      </c>
      <c r="D55" s="100">
        <v>2160.8311464440003</v>
      </c>
      <c r="E55" s="148" t="s">
        <v>29</v>
      </c>
      <c r="F55" s="101">
        <f t="shared" si="0"/>
        <v>2509.6911464440004</v>
      </c>
      <c r="G55" s="102">
        <v>76.081913240000006</v>
      </c>
      <c r="H55" s="102" t="s">
        <v>29</v>
      </c>
      <c r="I55" s="100">
        <f t="shared" si="3"/>
        <v>2433.6092332040002</v>
      </c>
      <c r="J55" s="166">
        <f t="shared" si="2"/>
        <v>7.4832844680155537</v>
      </c>
    </row>
    <row r="56" spans="1:10" ht="12" customHeight="1" x14ac:dyDescent="0.25">
      <c r="A56" s="14">
        <v>2018</v>
      </c>
      <c r="B56" s="155">
        <v>326.92397599999998</v>
      </c>
      <c r="C56" s="100">
        <v>266.5</v>
      </c>
      <c r="D56" s="100">
        <v>2191.2998386770005</v>
      </c>
      <c r="E56" s="148" t="s">
        <v>29</v>
      </c>
      <c r="F56" s="101">
        <f t="shared" si="0"/>
        <v>2457.7998386770005</v>
      </c>
      <c r="G56" s="102">
        <v>105.55914084</v>
      </c>
      <c r="H56" s="102" t="s">
        <v>29</v>
      </c>
      <c r="I56" s="100">
        <f t="shared" si="3"/>
        <v>2352.2406978370004</v>
      </c>
      <c r="J56" s="166">
        <f t="shared" si="2"/>
        <v>7.1950694060964206</v>
      </c>
    </row>
    <row r="57" spans="1:10" ht="12" customHeight="1" x14ac:dyDescent="0.25">
      <c r="A57" s="71">
        <v>2019</v>
      </c>
      <c r="B57" s="58">
        <v>328.475998</v>
      </c>
      <c r="C57" s="100">
        <v>291.73</v>
      </c>
      <c r="D57" s="100">
        <v>2133.6177257449999</v>
      </c>
      <c r="E57" s="148" t="s">
        <v>29</v>
      </c>
      <c r="F57" s="101">
        <f t="shared" si="0"/>
        <v>2425.3477257449999</v>
      </c>
      <c r="G57" s="102">
        <v>89.08020780999999</v>
      </c>
      <c r="H57" s="102" t="s">
        <v>29</v>
      </c>
      <c r="I57" s="100">
        <f t="shared" si="3"/>
        <v>2336.2675179349999</v>
      </c>
      <c r="J57" s="166">
        <f t="shared" si="2"/>
        <v>7.1124451471641468</v>
      </c>
    </row>
    <row r="58" spans="1:10" ht="12" customHeight="1" thickBot="1" x14ac:dyDescent="0.3">
      <c r="A58" s="72">
        <v>2020</v>
      </c>
      <c r="B58" s="60">
        <v>330.11398000000003</v>
      </c>
      <c r="C58" s="168">
        <v>238</v>
      </c>
      <c r="D58" s="169">
        <v>2206.0853123879997</v>
      </c>
      <c r="E58" s="170" t="s">
        <v>29</v>
      </c>
      <c r="F58" s="169">
        <f t="shared" si="0"/>
        <v>2444.0853123879997</v>
      </c>
      <c r="G58" s="170">
        <v>79.919241960000008</v>
      </c>
      <c r="H58" s="170" t="s">
        <v>29</v>
      </c>
      <c r="I58" s="169">
        <f t="shared" si="3"/>
        <v>2364.1660704279998</v>
      </c>
      <c r="J58" s="171">
        <f t="shared" si="2"/>
        <v>7.1616660113213007</v>
      </c>
    </row>
    <row r="59" spans="1:10" ht="12" customHeight="1" thickTop="1" x14ac:dyDescent="0.25">
      <c r="A59" s="372" t="s">
        <v>61</v>
      </c>
      <c r="B59" s="372"/>
      <c r="C59" s="372"/>
      <c r="D59" s="372"/>
      <c r="E59" s="372"/>
      <c r="F59" s="372"/>
      <c r="G59" s="372"/>
      <c r="H59" s="372"/>
      <c r="I59" s="372"/>
      <c r="J59" s="372"/>
    </row>
    <row r="60" spans="1:10" ht="12" customHeight="1" x14ac:dyDescent="0.25">
      <c r="A60" s="337"/>
      <c r="B60" s="337"/>
      <c r="C60" s="337"/>
      <c r="D60" s="337"/>
      <c r="E60" s="337"/>
      <c r="F60" s="337"/>
      <c r="G60" s="337"/>
      <c r="H60" s="337"/>
      <c r="I60" s="337"/>
      <c r="J60" s="337"/>
    </row>
    <row r="61" spans="1:10" ht="12" customHeight="1" x14ac:dyDescent="0.25">
      <c r="A61" s="344" t="s">
        <v>174</v>
      </c>
      <c r="B61" s="344"/>
      <c r="C61" s="344"/>
      <c r="D61" s="344"/>
      <c r="E61" s="344"/>
      <c r="F61" s="344"/>
      <c r="G61" s="344"/>
      <c r="H61" s="344"/>
      <c r="I61" s="344"/>
      <c r="J61" s="344"/>
    </row>
    <row r="62" spans="1:10" ht="12" customHeight="1" x14ac:dyDescent="0.25">
      <c r="A62" s="344"/>
      <c r="B62" s="344"/>
      <c r="C62" s="344"/>
      <c r="D62" s="344"/>
      <c r="E62" s="344"/>
      <c r="F62" s="344"/>
      <c r="G62" s="344"/>
      <c r="H62" s="344"/>
      <c r="I62" s="344"/>
      <c r="J62" s="344"/>
    </row>
    <row r="63" spans="1:10" s="285" customFormat="1" ht="12" customHeight="1" x14ac:dyDescent="0.25">
      <c r="A63" s="344"/>
      <c r="B63" s="344"/>
      <c r="C63" s="344"/>
      <c r="D63" s="344"/>
      <c r="E63" s="344"/>
      <c r="F63" s="344"/>
      <c r="G63" s="344"/>
      <c r="H63" s="344"/>
      <c r="I63" s="344"/>
      <c r="J63" s="344"/>
    </row>
    <row r="64" spans="1:10" s="286" customFormat="1" ht="12" customHeight="1" x14ac:dyDescent="0.25">
      <c r="A64" s="344"/>
      <c r="B64" s="344"/>
      <c r="C64" s="344"/>
      <c r="D64" s="344"/>
      <c r="E64" s="344"/>
      <c r="F64" s="344"/>
      <c r="G64" s="344"/>
      <c r="H64" s="344"/>
      <c r="I64" s="344"/>
      <c r="J64" s="344"/>
    </row>
    <row r="65" spans="1:10" ht="12" customHeight="1" x14ac:dyDescent="0.25">
      <c r="A65" s="344"/>
      <c r="B65" s="344"/>
      <c r="C65" s="344"/>
      <c r="D65" s="344"/>
      <c r="E65" s="344"/>
      <c r="F65" s="344"/>
      <c r="G65" s="344"/>
      <c r="H65" s="344"/>
      <c r="I65" s="344"/>
      <c r="J65" s="344"/>
    </row>
    <row r="66" spans="1:10" ht="12" customHeight="1" x14ac:dyDescent="0.25">
      <c r="A66" s="344"/>
      <c r="B66" s="344"/>
      <c r="C66" s="344"/>
      <c r="D66" s="344"/>
      <c r="E66" s="344"/>
      <c r="F66" s="344"/>
      <c r="G66" s="344"/>
      <c r="H66" s="344"/>
      <c r="I66" s="344"/>
      <c r="J66" s="344"/>
    </row>
    <row r="67" spans="1:10" ht="12" customHeight="1" x14ac:dyDescent="0.25">
      <c r="A67" s="337"/>
      <c r="B67" s="337"/>
      <c r="C67" s="337"/>
      <c r="D67" s="337"/>
      <c r="E67" s="337"/>
      <c r="F67" s="337"/>
      <c r="G67" s="337"/>
      <c r="H67" s="337"/>
      <c r="I67" s="337"/>
      <c r="J67" s="337"/>
    </row>
    <row r="68" spans="1:10" ht="12" customHeight="1" x14ac:dyDescent="0.25">
      <c r="A68" s="344" t="s">
        <v>45</v>
      </c>
      <c r="B68" s="344"/>
      <c r="C68" s="344"/>
      <c r="D68" s="344"/>
      <c r="E68" s="344"/>
      <c r="F68" s="344"/>
      <c r="G68" s="344"/>
      <c r="H68" s="344"/>
      <c r="I68" s="344"/>
      <c r="J68" s="344"/>
    </row>
  </sheetData>
  <mergeCells count="21">
    <mergeCell ref="A59:J59"/>
    <mergeCell ref="A60:J60"/>
    <mergeCell ref="A61:J66"/>
    <mergeCell ref="A67:J67"/>
    <mergeCell ref="A68:J68"/>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B7A4-244E-4487-A4D7-4ABE4B01AB8F}">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96</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v>875.4</v>
      </c>
      <c r="D8" s="102">
        <v>0.45639200000000002</v>
      </c>
      <c r="E8" s="148">
        <v>728.5</v>
      </c>
      <c r="F8" s="148">
        <f t="shared" ref="F8:F57" si="0">SUM(C8,D8,E8)</f>
        <v>1604.3563920000001</v>
      </c>
      <c r="G8" s="102">
        <v>3.6408831999999998</v>
      </c>
      <c r="H8" s="102">
        <v>644.03692508198094</v>
      </c>
      <c r="I8" s="102">
        <f t="shared" ref="I8:I50" si="1">F8-G8-H8</f>
        <v>956.67858371801924</v>
      </c>
      <c r="J8" s="166">
        <f>IF(I8=0,0,IF(B8=0,0,I8/B8))</f>
        <v>4.6655413442347271</v>
      </c>
    </row>
    <row r="9" spans="1:10" ht="12" customHeight="1" x14ac:dyDescent="0.25">
      <c r="A9" s="12">
        <v>1971</v>
      </c>
      <c r="B9" s="12">
        <v>207.661</v>
      </c>
      <c r="C9" s="128">
        <v>913.72</v>
      </c>
      <c r="D9" s="152">
        <v>0.67234159999999998</v>
      </c>
      <c r="E9" s="152">
        <v>644.03692508198094</v>
      </c>
      <c r="F9" s="128">
        <f t="shared" si="0"/>
        <v>1558.4292666819811</v>
      </c>
      <c r="G9" s="152">
        <v>2.2238608000000002</v>
      </c>
      <c r="H9" s="152">
        <v>608.86043070524511</v>
      </c>
      <c r="I9" s="128">
        <f t="shared" si="1"/>
        <v>947.34497517673594</v>
      </c>
      <c r="J9" s="153">
        <f t="shared" ref="J9:J57" si="2">IF(I9=0,0,IF(B9=0,0,I9/B9))</f>
        <v>4.5619782972090857</v>
      </c>
    </row>
    <row r="10" spans="1:10" ht="12" customHeight="1" x14ac:dyDescent="0.25">
      <c r="A10" s="12">
        <v>1972</v>
      </c>
      <c r="B10" s="12">
        <v>209.89599999999999</v>
      </c>
      <c r="C10" s="128">
        <v>924.2</v>
      </c>
      <c r="D10" s="152">
        <v>0.75429279999999999</v>
      </c>
      <c r="E10" s="152">
        <v>608.86043070524511</v>
      </c>
      <c r="F10" s="128">
        <f t="shared" si="0"/>
        <v>1533.8147235052452</v>
      </c>
      <c r="G10" s="152">
        <v>2.6477856000000002</v>
      </c>
      <c r="H10" s="152">
        <v>562.32077971233923</v>
      </c>
      <c r="I10" s="128">
        <f t="shared" si="1"/>
        <v>968.84615819290605</v>
      </c>
      <c r="J10" s="153">
        <f t="shared" si="2"/>
        <v>4.61583907360267</v>
      </c>
    </row>
    <row r="11" spans="1:10" ht="12" customHeight="1" x14ac:dyDescent="0.25">
      <c r="A11" s="12">
        <v>1973</v>
      </c>
      <c r="B11" s="12">
        <v>211.90899999999999</v>
      </c>
      <c r="C11" s="128">
        <v>1095</v>
      </c>
      <c r="D11" s="152">
        <v>1.1240344</v>
      </c>
      <c r="E11" s="152">
        <v>562.32077971233923</v>
      </c>
      <c r="F11" s="128">
        <f t="shared" si="0"/>
        <v>1658.4448141123394</v>
      </c>
      <c r="G11" s="152">
        <v>3.1004040000000002</v>
      </c>
      <c r="H11" s="152">
        <v>616.28340787607772</v>
      </c>
      <c r="I11" s="128">
        <f t="shared" si="1"/>
        <v>1039.0610022362616</v>
      </c>
      <c r="J11" s="153">
        <f t="shared" si="2"/>
        <v>4.9033358764198862</v>
      </c>
    </row>
    <row r="12" spans="1:10" ht="12" customHeight="1" x14ac:dyDescent="0.25">
      <c r="A12" s="12">
        <v>1974</v>
      </c>
      <c r="B12" s="12">
        <v>213.85400000000001</v>
      </c>
      <c r="C12" s="128">
        <v>1172</v>
      </c>
      <c r="D12" s="152">
        <v>1.0188008</v>
      </c>
      <c r="E12" s="152">
        <v>616.28340787607772</v>
      </c>
      <c r="F12" s="128">
        <f t="shared" si="0"/>
        <v>1789.3022086760777</v>
      </c>
      <c r="G12" s="152">
        <v>5.7289656000000004</v>
      </c>
      <c r="H12" s="152">
        <v>742.00901811646554</v>
      </c>
      <c r="I12" s="128">
        <f t="shared" si="1"/>
        <v>1041.5642249596121</v>
      </c>
      <c r="J12" s="153">
        <f t="shared" si="2"/>
        <v>4.8704453737578541</v>
      </c>
    </row>
    <row r="13" spans="1:10" ht="12" customHeight="1" x14ac:dyDescent="0.25">
      <c r="A13" s="12">
        <v>1975</v>
      </c>
      <c r="B13" s="12">
        <v>215.97300000000001</v>
      </c>
      <c r="C13" s="128">
        <v>1061.2</v>
      </c>
      <c r="D13" s="152">
        <v>0.79516160000000002</v>
      </c>
      <c r="E13" s="152">
        <v>742.00901811646554</v>
      </c>
      <c r="F13" s="128">
        <f t="shared" si="0"/>
        <v>1804.0041797164656</v>
      </c>
      <c r="G13" s="152">
        <v>4.378088</v>
      </c>
      <c r="H13" s="152">
        <v>839.26570139014268</v>
      </c>
      <c r="I13" s="128">
        <f t="shared" si="1"/>
        <v>960.360390326323</v>
      </c>
      <c r="J13" s="153">
        <f t="shared" si="2"/>
        <v>4.4466687517713925</v>
      </c>
    </row>
    <row r="14" spans="1:10" ht="12" customHeight="1" x14ac:dyDescent="0.25">
      <c r="A14" s="11">
        <v>1976</v>
      </c>
      <c r="B14" s="11">
        <v>218.035</v>
      </c>
      <c r="C14" s="100">
        <v>933.2</v>
      </c>
      <c r="D14" s="100">
        <v>0.82449600000000001</v>
      </c>
      <c r="E14" s="148">
        <v>839.26570139014268</v>
      </c>
      <c r="F14" s="101">
        <f t="shared" si="0"/>
        <v>1773.2901973901426</v>
      </c>
      <c r="G14" s="102">
        <v>25.188068000000001</v>
      </c>
      <c r="H14" s="102">
        <v>685.06691971911175</v>
      </c>
      <c r="I14" s="100">
        <f t="shared" si="1"/>
        <v>1063.0352096710308</v>
      </c>
      <c r="J14" s="166">
        <f t="shared" si="2"/>
        <v>4.8755255333823966</v>
      </c>
    </row>
    <row r="15" spans="1:10" ht="12" customHeight="1" x14ac:dyDescent="0.25">
      <c r="A15" s="11">
        <v>1977</v>
      </c>
      <c r="B15" s="11">
        <v>220.23899999999998</v>
      </c>
      <c r="C15" s="100">
        <v>1037.8</v>
      </c>
      <c r="D15" s="100">
        <v>0.7741576</v>
      </c>
      <c r="E15" s="148">
        <v>685.06691971911175</v>
      </c>
      <c r="F15" s="101">
        <f t="shared" si="0"/>
        <v>1723.6410773191119</v>
      </c>
      <c r="G15" s="102">
        <v>17.955144799999999</v>
      </c>
      <c r="H15" s="102">
        <v>644.99230006973266</v>
      </c>
      <c r="I15" s="100">
        <f t="shared" si="1"/>
        <v>1060.6936324493793</v>
      </c>
      <c r="J15" s="166">
        <f t="shared" si="2"/>
        <v>4.8161026541592511</v>
      </c>
    </row>
    <row r="16" spans="1:10" ht="12" customHeight="1" x14ac:dyDescent="0.25">
      <c r="A16" s="11">
        <v>1978</v>
      </c>
      <c r="B16" s="11">
        <v>222.58500000000001</v>
      </c>
      <c r="C16" s="100">
        <v>1086.0999999999999</v>
      </c>
      <c r="D16" s="100">
        <v>1.2071248000000001</v>
      </c>
      <c r="E16" s="148">
        <v>644.99230006973266</v>
      </c>
      <c r="F16" s="101">
        <f t="shared" si="0"/>
        <v>1732.2994248697325</v>
      </c>
      <c r="G16" s="102">
        <v>17.730224</v>
      </c>
      <c r="H16" s="102">
        <v>641.66622958281528</v>
      </c>
      <c r="I16" s="100">
        <f t="shared" si="1"/>
        <v>1072.9029712869174</v>
      </c>
      <c r="J16" s="166">
        <f t="shared" si="2"/>
        <v>4.8201944034275321</v>
      </c>
    </row>
    <row r="17" spans="1:10" ht="12" customHeight="1" x14ac:dyDescent="0.25">
      <c r="A17" s="11">
        <v>1979</v>
      </c>
      <c r="B17" s="11">
        <v>225.05500000000001</v>
      </c>
      <c r="C17" s="100">
        <v>1203.46</v>
      </c>
      <c r="D17" s="100">
        <v>1.5889704</v>
      </c>
      <c r="E17" s="148">
        <v>641.66622958281528</v>
      </c>
      <c r="F17" s="101">
        <f t="shared" si="0"/>
        <v>1846.7151999828154</v>
      </c>
      <c r="G17" s="102">
        <v>15.2093168</v>
      </c>
      <c r="H17" s="102">
        <v>765.7688553280733</v>
      </c>
      <c r="I17" s="100">
        <f t="shared" si="1"/>
        <v>1065.7370278547423</v>
      </c>
      <c r="J17" s="166">
        <f t="shared" si="2"/>
        <v>4.7354514578869269</v>
      </c>
    </row>
    <row r="18" spans="1:10" ht="12" customHeight="1" x14ac:dyDescent="0.25">
      <c r="A18" s="11">
        <v>1980</v>
      </c>
      <c r="B18" s="11">
        <v>227.726</v>
      </c>
      <c r="C18" s="100">
        <v>1087.28</v>
      </c>
      <c r="D18" s="100">
        <v>1.3898239999999999</v>
      </c>
      <c r="E18" s="148">
        <v>765.7688553280733</v>
      </c>
      <c r="F18" s="101">
        <f t="shared" si="0"/>
        <v>1854.4386793280732</v>
      </c>
      <c r="G18" s="102">
        <v>13.815291999999999</v>
      </c>
      <c r="H18" s="102">
        <v>803.60609961634509</v>
      </c>
      <c r="I18" s="100">
        <f t="shared" si="1"/>
        <v>1037.0172877117282</v>
      </c>
      <c r="J18" s="166">
        <f t="shared" si="2"/>
        <v>4.5537939792194484</v>
      </c>
    </row>
    <row r="19" spans="1:10" ht="12" customHeight="1" x14ac:dyDescent="0.25">
      <c r="A19" s="12">
        <v>1981</v>
      </c>
      <c r="B19" s="12">
        <v>229.96600000000001</v>
      </c>
      <c r="C19" s="128">
        <v>975.32</v>
      </c>
      <c r="D19" s="152">
        <v>1.1297303999999999</v>
      </c>
      <c r="E19" s="152">
        <v>803.60609961634509</v>
      </c>
      <c r="F19" s="128">
        <f t="shared" si="0"/>
        <v>1780.0558300163452</v>
      </c>
      <c r="G19" s="152">
        <v>14.969230400000001</v>
      </c>
      <c r="H19" s="152">
        <v>698.69399003957653</v>
      </c>
      <c r="I19" s="128">
        <f t="shared" si="1"/>
        <v>1066.3926095767688</v>
      </c>
      <c r="J19" s="153">
        <f t="shared" si="2"/>
        <v>4.637175102305422</v>
      </c>
    </row>
    <row r="20" spans="1:10" ht="12" customHeight="1" x14ac:dyDescent="0.25">
      <c r="A20" s="12">
        <v>1982</v>
      </c>
      <c r="B20" s="12">
        <v>232.18799999999999</v>
      </c>
      <c r="C20" s="128">
        <v>900.1</v>
      </c>
      <c r="D20" s="152">
        <v>0.88715200000000005</v>
      </c>
      <c r="E20" s="152">
        <v>698.69399003957653</v>
      </c>
      <c r="F20" s="128">
        <f t="shared" si="0"/>
        <v>1599.6811420395766</v>
      </c>
      <c r="G20" s="152">
        <v>17.887219999999999</v>
      </c>
      <c r="H20" s="152">
        <v>607.71634617353698</v>
      </c>
      <c r="I20" s="128">
        <f t="shared" si="1"/>
        <v>974.07757586603952</v>
      </c>
      <c r="J20" s="153">
        <f t="shared" si="2"/>
        <v>4.1952106735319639</v>
      </c>
    </row>
    <row r="21" spans="1:10" ht="12" customHeight="1" x14ac:dyDescent="0.25">
      <c r="A21" s="12">
        <v>1983</v>
      </c>
      <c r="B21" s="12">
        <v>234.30699999999999</v>
      </c>
      <c r="C21" s="128">
        <v>817.9</v>
      </c>
      <c r="D21" s="152">
        <v>1.6089064</v>
      </c>
      <c r="E21" s="152">
        <v>607.71634617353698</v>
      </c>
      <c r="F21" s="128">
        <f t="shared" si="0"/>
        <v>1427.2252525735371</v>
      </c>
      <c r="G21" s="152">
        <v>11.131764</v>
      </c>
      <c r="H21" s="152">
        <v>465.63283017245118</v>
      </c>
      <c r="I21" s="128">
        <f t="shared" si="1"/>
        <v>950.46065840108599</v>
      </c>
      <c r="J21" s="153">
        <f t="shared" si="2"/>
        <v>4.0564757280025185</v>
      </c>
    </row>
    <row r="22" spans="1:10" ht="12" customHeight="1" x14ac:dyDescent="0.25">
      <c r="A22" s="12">
        <v>1984</v>
      </c>
      <c r="B22" s="12">
        <v>236.34800000000001</v>
      </c>
      <c r="C22" s="128">
        <v>929.06</v>
      </c>
      <c r="D22" s="152">
        <v>3.6356856</v>
      </c>
      <c r="E22" s="152">
        <v>465.63283017245118</v>
      </c>
      <c r="F22" s="128">
        <f t="shared" si="0"/>
        <v>1398.3285157724511</v>
      </c>
      <c r="G22" s="152">
        <v>11.330768000000001</v>
      </c>
      <c r="H22" s="152">
        <v>518.54636065196087</v>
      </c>
      <c r="I22" s="128">
        <f t="shared" si="1"/>
        <v>868.45138712049015</v>
      </c>
      <c r="J22" s="153">
        <f t="shared" si="2"/>
        <v>3.6744604867419657</v>
      </c>
    </row>
    <row r="23" spans="1:10" ht="12" customHeight="1" x14ac:dyDescent="0.25">
      <c r="A23" s="12">
        <v>1985</v>
      </c>
      <c r="B23" s="12">
        <v>238.46600000000001</v>
      </c>
      <c r="C23" s="128">
        <v>978.42</v>
      </c>
      <c r="D23" s="152">
        <v>11.679861600000001</v>
      </c>
      <c r="E23" s="152">
        <v>518.54636065196087</v>
      </c>
      <c r="F23" s="128">
        <f t="shared" si="0"/>
        <v>1508.6462222519608</v>
      </c>
      <c r="G23" s="152">
        <v>10.849527200000001</v>
      </c>
      <c r="H23" s="152">
        <v>601.89850062158825</v>
      </c>
      <c r="I23" s="128">
        <f t="shared" si="1"/>
        <v>895.89819443037254</v>
      </c>
      <c r="J23" s="153">
        <f t="shared" si="2"/>
        <v>3.7569221374551196</v>
      </c>
    </row>
    <row r="24" spans="1:10" ht="12" customHeight="1" x14ac:dyDescent="0.25">
      <c r="A24" s="11">
        <v>1986</v>
      </c>
      <c r="B24" s="11">
        <v>240.65100000000001</v>
      </c>
      <c r="C24" s="100">
        <v>840.2</v>
      </c>
      <c r="D24" s="100">
        <v>10.27772</v>
      </c>
      <c r="E24" s="148">
        <v>601.89850062158825</v>
      </c>
      <c r="F24" s="101">
        <f t="shared" si="0"/>
        <v>1452.3762206215883</v>
      </c>
      <c r="G24" s="102">
        <v>12.3</v>
      </c>
      <c r="H24" s="102">
        <v>511.68180000000001</v>
      </c>
      <c r="I24" s="100">
        <f t="shared" si="1"/>
        <v>928.39442062158832</v>
      </c>
      <c r="J24" s="166">
        <f t="shared" si="2"/>
        <v>3.8578456795175931</v>
      </c>
    </row>
    <row r="25" spans="1:10" ht="12" customHeight="1" x14ac:dyDescent="0.25">
      <c r="A25" s="11">
        <v>1987</v>
      </c>
      <c r="B25" s="11">
        <v>242.804</v>
      </c>
      <c r="C25" s="100">
        <v>961.6</v>
      </c>
      <c r="D25" s="100">
        <v>3.5</v>
      </c>
      <c r="E25" s="148">
        <v>511.68180000000001</v>
      </c>
      <c r="F25" s="101">
        <f t="shared" si="0"/>
        <v>1476.7818</v>
      </c>
      <c r="G25" s="102">
        <v>10.199999999999999</v>
      </c>
      <c r="H25" s="102">
        <v>553.88159999999993</v>
      </c>
      <c r="I25" s="100">
        <f t="shared" si="1"/>
        <v>912.7002</v>
      </c>
      <c r="J25" s="166">
        <f t="shared" si="2"/>
        <v>3.7589998517322614</v>
      </c>
    </row>
    <row r="26" spans="1:10" ht="12" customHeight="1" x14ac:dyDescent="0.25">
      <c r="A26" s="11">
        <v>1988</v>
      </c>
      <c r="B26" s="11">
        <v>245.02099999999999</v>
      </c>
      <c r="C26" s="100">
        <v>801.26</v>
      </c>
      <c r="D26" s="100">
        <v>4.3</v>
      </c>
      <c r="E26" s="148">
        <v>553.88159999999993</v>
      </c>
      <c r="F26" s="101">
        <f t="shared" si="0"/>
        <v>1359.4415999999999</v>
      </c>
      <c r="G26" s="102">
        <v>11.8</v>
      </c>
      <c r="H26" s="102">
        <v>420.66149999999999</v>
      </c>
      <c r="I26" s="100">
        <f t="shared" si="1"/>
        <v>926.98009999999999</v>
      </c>
      <c r="J26" s="166">
        <f t="shared" si="2"/>
        <v>3.7832679647866918</v>
      </c>
    </row>
    <row r="27" spans="1:10" ht="12" customHeight="1" x14ac:dyDescent="0.25">
      <c r="A27" s="11">
        <v>1989</v>
      </c>
      <c r="B27" s="11">
        <v>247.34200000000001</v>
      </c>
      <c r="C27" s="100">
        <v>1193.78</v>
      </c>
      <c r="D27" s="100">
        <v>5.6135924079999997</v>
      </c>
      <c r="E27" s="148">
        <v>420.66149999999999</v>
      </c>
      <c r="F27" s="101">
        <f t="shared" si="0"/>
        <v>1620.0550924079998</v>
      </c>
      <c r="G27" s="102">
        <v>10.350532167359999</v>
      </c>
      <c r="H27" s="102">
        <v>653</v>
      </c>
      <c r="I27" s="100">
        <f t="shared" si="1"/>
        <v>956.70456024063992</v>
      </c>
      <c r="J27" s="166">
        <f t="shared" si="2"/>
        <v>3.8679422024591048</v>
      </c>
    </row>
    <row r="28" spans="1:10" ht="12" customHeight="1" x14ac:dyDescent="0.25">
      <c r="A28" s="11">
        <v>1990</v>
      </c>
      <c r="B28" s="11">
        <v>250.13200000000001</v>
      </c>
      <c r="C28" s="100">
        <v>1037.98</v>
      </c>
      <c r="D28" s="100">
        <v>5.224309968</v>
      </c>
      <c r="E28" s="148">
        <v>653</v>
      </c>
      <c r="F28" s="101">
        <f t="shared" si="0"/>
        <v>1696.204309968</v>
      </c>
      <c r="G28" s="102">
        <v>8.0470951999999993</v>
      </c>
      <c r="H28" s="102">
        <v>764.86638210000012</v>
      </c>
      <c r="I28" s="100">
        <f t="shared" si="1"/>
        <v>923.29083266799978</v>
      </c>
      <c r="J28" s="166">
        <f t="shared" si="2"/>
        <v>3.6912143694849111</v>
      </c>
    </row>
    <row r="29" spans="1:10" ht="12" customHeight="1" x14ac:dyDescent="0.25">
      <c r="A29" s="12">
        <v>1991</v>
      </c>
      <c r="B29" s="12">
        <v>253.49299999999999</v>
      </c>
      <c r="C29" s="128">
        <v>1079.44</v>
      </c>
      <c r="D29" s="152">
        <v>4.1934343600000004</v>
      </c>
      <c r="E29" s="152">
        <v>764.86638210000012</v>
      </c>
      <c r="F29" s="128">
        <f t="shared" si="0"/>
        <v>1848.4998164600001</v>
      </c>
      <c r="G29" s="152">
        <v>17.842159656</v>
      </c>
      <c r="H29" s="152">
        <v>804.48361050000005</v>
      </c>
      <c r="I29" s="128">
        <f t="shared" si="1"/>
        <v>1026.1740463040001</v>
      </c>
      <c r="J29" s="153">
        <f t="shared" si="2"/>
        <v>4.0481356341358543</v>
      </c>
    </row>
    <row r="30" spans="1:10" ht="12" customHeight="1" x14ac:dyDescent="0.25">
      <c r="A30" s="12">
        <v>1992</v>
      </c>
      <c r="B30" s="12">
        <v>256.89400000000001</v>
      </c>
      <c r="C30" s="128">
        <v>908.68</v>
      </c>
      <c r="D30" s="152">
        <v>5.2254199759999995</v>
      </c>
      <c r="E30" s="152">
        <v>804.48361050000005</v>
      </c>
      <c r="F30" s="128">
        <f t="shared" si="0"/>
        <v>1718.389030476</v>
      </c>
      <c r="G30" s="152">
        <v>10.053750431999999</v>
      </c>
      <c r="H30" s="152">
        <v>685.86640239999997</v>
      </c>
      <c r="I30" s="128">
        <f t="shared" si="1"/>
        <v>1022.468877644</v>
      </c>
      <c r="J30" s="153">
        <f t="shared" si="2"/>
        <v>3.9801197289309989</v>
      </c>
    </row>
    <row r="31" spans="1:10" ht="12" customHeight="1" x14ac:dyDescent="0.25">
      <c r="A31" s="12">
        <v>1993</v>
      </c>
      <c r="B31" s="12">
        <v>260.255</v>
      </c>
      <c r="C31" s="128">
        <v>857.78</v>
      </c>
      <c r="D31" s="152">
        <v>12.889328879999999</v>
      </c>
      <c r="E31" s="152">
        <v>685.86640239999997</v>
      </c>
      <c r="F31" s="128">
        <f t="shared" si="0"/>
        <v>1556.5357312799999</v>
      </c>
      <c r="G31" s="152">
        <v>7.5019452800000002</v>
      </c>
      <c r="H31" s="152">
        <v>518.60660359999997</v>
      </c>
      <c r="I31" s="128">
        <f t="shared" si="1"/>
        <v>1030.4271824</v>
      </c>
      <c r="J31" s="153">
        <f t="shared" si="2"/>
        <v>3.9592983128085915</v>
      </c>
    </row>
    <row r="32" spans="1:10" ht="12" customHeight="1" x14ac:dyDescent="0.25">
      <c r="A32" s="12">
        <v>1994</v>
      </c>
      <c r="B32" s="12">
        <v>263.43599999999998</v>
      </c>
      <c r="C32" s="128">
        <v>1076.0999999999999</v>
      </c>
      <c r="D32" s="152">
        <v>19.300670296</v>
      </c>
      <c r="E32" s="152">
        <v>518.60660359999997</v>
      </c>
      <c r="F32" s="128">
        <f t="shared" si="0"/>
        <v>1614.0072738959998</v>
      </c>
      <c r="G32" s="152">
        <v>6.6645991039999988</v>
      </c>
      <c r="H32" s="152">
        <v>607.44914489999996</v>
      </c>
      <c r="I32" s="128">
        <f t="shared" si="1"/>
        <v>999.89352989199983</v>
      </c>
      <c r="J32" s="153">
        <f t="shared" si="2"/>
        <v>3.7955842401645938</v>
      </c>
    </row>
    <row r="33" spans="1:10" ht="12" customHeight="1" x14ac:dyDescent="0.25">
      <c r="A33" s="12">
        <v>1995</v>
      </c>
      <c r="B33" s="12">
        <v>266.55700000000002</v>
      </c>
      <c r="C33" s="128">
        <v>953.54</v>
      </c>
      <c r="D33" s="152">
        <v>16.464848343999996</v>
      </c>
      <c r="E33" s="152">
        <v>607.44914489999996</v>
      </c>
      <c r="F33" s="128">
        <f t="shared" si="0"/>
        <v>1577.4539932439998</v>
      </c>
      <c r="G33" s="152">
        <v>4.4210714399999995</v>
      </c>
      <c r="H33" s="152">
        <v>632.88501809999991</v>
      </c>
      <c r="I33" s="128">
        <f t="shared" si="1"/>
        <v>940.14790370399976</v>
      </c>
      <c r="J33" s="153">
        <f t="shared" si="2"/>
        <v>3.5270051197454944</v>
      </c>
    </row>
    <row r="34" spans="1:10" ht="12" customHeight="1" x14ac:dyDescent="0.25">
      <c r="A34" s="11">
        <v>1996</v>
      </c>
      <c r="B34" s="70">
        <v>269.66699999999997</v>
      </c>
      <c r="C34" s="100">
        <v>1073.4000000000001</v>
      </c>
      <c r="D34" s="100">
        <v>17.117612791999999</v>
      </c>
      <c r="E34" s="148">
        <v>632.88501809999991</v>
      </c>
      <c r="F34" s="101">
        <f t="shared" si="0"/>
        <v>1723.4026308920002</v>
      </c>
      <c r="G34" s="102">
        <v>4.5895861760000001</v>
      </c>
      <c r="H34" s="102">
        <v>681.64163470000017</v>
      </c>
      <c r="I34" s="100">
        <f t="shared" si="1"/>
        <v>1037.171410016</v>
      </c>
      <c r="J34" s="166">
        <f t="shared" si="2"/>
        <v>3.8461191395906806</v>
      </c>
    </row>
    <row r="35" spans="1:10" ht="12" customHeight="1" x14ac:dyDescent="0.25">
      <c r="A35" s="11">
        <v>1997</v>
      </c>
      <c r="B35" s="70">
        <v>272.91199999999998</v>
      </c>
      <c r="C35" s="100">
        <v>943.86</v>
      </c>
      <c r="D35" s="100">
        <v>23.579993928</v>
      </c>
      <c r="E35" s="148">
        <v>681.64163470000017</v>
      </c>
      <c r="F35" s="101">
        <f t="shared" si="0"/>
        <v>1649.0816286280001</v>
      </c>
      <c r="G35" s="102">
        <v>5.0082079999999998</v>
      </c>
      <c r="H35" s="102">
        <v>651.32541040000012</v>
      </c>
      <c r="I35" s="100">
        <f t="shared" si="1"/>
        <v>992.748010228</v>
      </c>
      <c r="J35" s="166">
        <f t="shared" si="2"/>
        <v>3.6376121615319228</v>
      </c>
    </row>
    <row r="36" spans="1:10" ht="12" customHeight="1" x14ac:dyDescent="0.25">
      <c r="A36" s="11">
        <v>1998</v>
      </c>
      <c r="B36" s="70">
        <v>276.11500000000001</v>
      </c>
      <c r="C36" s="100">
        <v>940.56</v>
      </c>
      <c r="D36" s="100">
        <v>31.725585783999996</v>
      </c>
      <c r="E36" s="148">
        <v>651.32541040000012</v>
      </c>
      <c r="F36" s="101">
        <f t="shared" si="0"/>
        <v>1623.6109961840002</v>
      </c>
      <c r="G36" s="102">
        <v>6.7533741119999995</v>
      </c>
      <c r="H36" s="102">
        <v>581.09381469999994</v>
      </c>
      <c r="I36" s="100">
        <f t="shared" si="1"/>
        <v>1035.7638073720002</v>
      </c>
      <c r="J36" s="166">
        <f t="shared" si="2"/>
        <v>3.7512044161744207</v>
      </c>
    </row>
    <row r="37" spans="1:10" ht="12" customHeight="1" x14ac:dyDescent="0.25">
      <c r="A37" s="11">
        <v>1999</v>
      </c>
      <c r="B37" s="70">
        <v>279.29500000000002</v>
      </c>
      <c r="C37" s="100">
        <v>1056.24</v>
      </c>
      <c r="D37" s="100">
        <v>34.154677735999996</v>
      </c>
      <c r="E37" s="148">
        <v>581.09381469999994</v>
      </c>
      <c r="F37" s="101">
        <f t="shared" si="0"/>
        <v>1671.4884924359999</v>
      </c>
      <c r="G37" s="102">
        <v>6.9675529679999988</v>
      </c>
      <c r="H37" s="102">
        <v>640.6816323999999</v>
      </c>
      <c r="I37" s="100">
        <f t="shared" si="1"/>
        <v>1023.8393070679999</v>
      </c>
      <c r="J37" s="166">
        <f t="shared" si="2"/>
        <v>3.6657989117886101</v>
      </c>
    </row>
    <row r="38" spans="1:10" ht="12" customHeight="1" x14ac:dyDescent="0.25">
      <c r="A38" s="11">
        <v>2000</v>
      </c>
      <c r="B38" s="70">
        <v>282.38499999999999</v>
      </c>
      <c r="C38" s="100">
        <v>1181.74</v>
      </c>
      <c r="D38" s="100">
        <v>29.203067327999996</v>
      </c>
      <c r="E38" s="148">
        <v>640.6816323999999</v>
      </c>
      <c r="F38" s="101">
        <f t="shared" si="0"/>
        <v>1851.624699728</v>
      </c>
      <c r="G38" s="102">
        <v>9.3158592640000002</v>
      </c>
      <c r="H38" s="102">
        <v>709.04399999999998</v>
      </c>
      <c r="I38" s="100">
        <f t="shared" si="1"/>
        <v>1133.2648404639999</v>
      </c>
      <c r="J38" s="166">
        <f t="shared" si="2"/>
        <v>4.0131906456221111</v>
      </c>
    </row>
    <row r="39" spans="1:10" ht="12" customHeight="1" x14ac:dyDescent="0.25">
      <c r="A39" s="12">
        <v>2001</v>
      </c>
      <c r="B39" s="154">
        <v>285.30901899999998</v>
      </c>
      <c r="C39" s="128">
        <v>868.24</v>
      </c>
      <c r="D39" s="152">
        <v>32.068628808</v>
      </c>
      <c r="E39" s="152">
        <v>709.04399999999998</v>
      </c>
      <c r="F39" s="128">
        <f t="shared" si="0"/>
        <v>1609.352628808</v>
      </c>
      <c r="G39" s="152">
        <v>9.6992662799999998</v>
      </c>
      <c r="H39" s="152">
        <v>520.94399999999996</v>
      </c>
      <c r="I39" s="128">
        <f t="shared" si="1"/>
        <v>1078.7093625279999</v>
      </c>
      <c r="J39" s="153">
        <f t="shared" si="2"/>
        <v>3.7808456469719944</v>
      </c>
    </row>
    <row r="40" spans="1:10" ht="12" customHeight="1" x14ac:dyDescent="0.25">
      <c r="A40" s="12">
        <v>2002</v>
      </c>
      <c r="B40" s="154">
        <v>288.10481800000002</v>
      </c>
      <c r="C40" s="128">
        <v>1069.42</v>
      </c>
      <c r="D40" s="152">
        <v>27.265780119999999</v>
      </c>
      <c r="E40" s="152">
        <v>520.94399999999996</v>
      </c>
      <c r="F40" s="128">
        <f t="shared" si="0"/>
        <v>1617.6297801200001</v>
      </c>
      <c r="G40" s="152">
        <v>8.0662031439999993</v>
      </c>
      <c r="H40" s="152">
        <v>641.65200000000004</v>
      </c>
      <c r="I40" s="128">
        <f t="shared" si="1"/>
        <v>967.91157697600011</v>
      </c>
      <c r="J40" s="153">
        <f t="shared" si="2"/>
        <v>3.3595813624192847</v>
      </c>
    </row>
    <row r="41" spans="1:10" ht="12" customHeight="1" x14ac:dyDescent="0.25">
      <c r="A41" s="12">
        <v>2003</v>
      </c>
      <c r="B41" s="154">
        <v>290.81963400000001</v>
      </c>
      <c r="C41" s="128">
        <v>1006.94</v>
      </c>
      <c r="D41" s="152">
        <v>32.08436828</v>
      </c>
      <c r="E41" s="152">
        <v>641.65200000000004</v>
      </c>
      <c r="F41" s="128">
        <f t="shared" si="0"/>
        <v>1680.6763682800001</v>
      </c>
      <c r="G41" s="152">
        <v>6.6320101520000003</v>
      </c>
      <c r="H41" s="152">
        <v>604.16399999999999</v>
      </c>
      <c r="I41" s="128">
        <f t="shared" si="1"/>
        <v>1069.8803581280001</v>
      </c>
      <c r="J41" s="153">
        <f t="shared" si="2"/>
        <v>3.6788450057948978</v>
      </c>
    </row>
    <row r="42" spans="1:10" ht="12" customHeight="1" x14ac:dyDescent="0.25">
      <c r="A42" s="12">
        <v>2004</v>
      </c>
      <c r="B42" s="154">
        <v>293.46318500000001</v>
      </c>
      <c r="C42" s="128">
        <v>1147.92</v>
      </c>
      <c r="D42" s="152">
        <v>35.396643544</v>
      </c>
      <c r="E42" s="152">
        <v>604.16399999999999</v>
      </c>
      <c r="F42" s="128">
        <f t="shared" si="0"/>
        <v>1787.480643544</v>
      </c>
      <c r="G42" s="152">
        <v>3.3005322479999997</v>
      </c>
      <c r="H42" s="152">
        <v>688.75200000000007</v>
      </c>
      <c r="I42" s="128">
        <f t="shared" si="1"/>
        <v>1095.4281112959998</v>
      </c>
      <c r="J42" s="153">
        <f t="shared" si="2"/>
        <v>3.7327616112937632</v>
      </c>
    </row>
    <row r="43" spans="1:10" ht="12" customHeight="1" x14ac:dyDescent="0.25">
      <c r="A43" s="12">
        <v>2005</v>
      </c>
      <c r="B43" s="154">
        <v>296.186216</v>
      </c>
      <c r="C43" s="128">
        <v>1160.6200000000001</v>
      </c>
      <c r="D43" s="152">
        <v>34.238477287999999</v>
      </c>
      <c r="E43" s="152">
        <v>688.75200000000007</v>
      </c>
      <c r="F43" s="128">
        <f t="shared" si="0"/>
        <v>1883.6104772880003</v>
      </c>
      <c r="G43" s="152">
        <v>2.5140606079999999</v>
      </c>
      <c r="H43" s="152">
        <v>696.37200000000007</v>
      </c>
      <c r="I43" s="128">
        <f t="shared" si="1"/>
        <v>1184.7244166800003</v>
      </c>
      <c r="J43" s="153">
        <f t="shared" si="2"/>
        <v>3.9999309646469179</v>
      </c>
    </row>
    <row r="44" spans="1:10" ht="12" customHeight="1" x14ac:dyDescent="0.25">
      <c r="A44" s="11">
        <v>2006</v>
      </c>
      <c r="B44" s="155">
        <v>298.99582500000002</v>
      </c>
      <c r="C44" s="100">
        <v>1080.22</v>
      </c>
      <c r="D44" s="100">
        <v>55.103732840749998</v>
      </c>
      <c r="E44" s="148">
        <v>696.37200000000007</v>
      </c>
      <c r="F44" s="101">
        <f t="shared" si="0"/>
        <v>1831.69573284075</v>
      </c>
      <c r="G44" s="102">
        <v>6.1345480542499988</v>
      </c>
      <c r="H44" s="102">
        <v>648.13199999999995</v>
      </c>
      <c r="I44" s="100">
        <f t="shared" si="1"/>
        <v>1177.4291847865002</v>
      </c>
      <c r="J44" s="166">
        <f t="shared" si="2"/>
        <v>3.9379452364811449</v>
      </c>
    </row>
    <row r="45" spans="1:10" ht="12" customHeight="1" x14ac:dyDescent="0.25">
      <c r="A45" s="11">
        <v>2007</v>
      </c>
      <c r="B45" s="156">
        <v>302.003917</v>
      </c>
      <c r="C45" s="100">
        <v>967.52</v>
      </c>
      <c r="D45" s="100">
        <v>39.546082239949996</v>
      </c>
      <c r="E45" s="148">
        <v>648.13199999999995</v>
      </c>
      <c r="F45" s="101">
        <f t="shared" si="0"/>
        <v>1655.1980822399501</v>
      </c>
      <c r="G45" s="102">
        <v>13.369096769049998</v>
      </c>
      <c r="H45" s="102">
        <v>580.51199999999994</v>
      </c>
      <c r="I45" s="100">
        <f t="shared" si="1"/>
        <v>1061.3169854709001</v>
      </c>
      <c r="J45" s="166">
        <f t="shared" si="2"/>
        <v>3.5142490733684761</v>
      </c>
    </row>
    <row r="46" spans="1:10" ht="12" customHeight="1" x14ac:dyDescent="0.25">
      <c r="A46" s="11">
        <v>2008</v>
      </c>
      <c r="B46" s="156">
        <v>304.79776099999998</v>
      </c>
      <c r="C46" s="100">
        <v>1046.08</v>
      </c>
      <c r="D46" s="100">
        <v>32.408137217775</v>
      </c>
      <c r="E46" s="148">
        <v>580.51199999999994</v>
      </c>
      <c r="F46" s="101">
        <f t="shared" si="0"/>
        <v>1659.0001372177749</v>
      </c>
      <c r="G46" s="102">
        <v>15.801988635400001</v>
      </c>
      <c r="H46" s="102">
        <v>627.64799999999991</v>
      </c>
      <c r="I46" s="100">
        <f t="shared" si="1"/>
        <v>1015.550148582375</v>
      </c>
      <c r="J46" s="166">
        <f t="shared" si="2"/>
        <v>3.3318819181955046</v>
      </c>
    </row>
    <row r="47" spans="1:10" ht="12" customHeight="1" x14ac:dyDescent="0.25">
      <c r="A47" s="11">
        <v>2009</v>
      </c>
      <c r="B47" s="156">
        <v>307.43940600000002</v>
      </c>
      <c r="C47" s="100">
        <v>1189.28</v>
      </c>
      <c r="D47" s="100">
        <v>28.861429990800005</v>
      </c>
      <c r="E47" s="148">
        <v>627.64799999999991</v>
      </c>
      <c r="F47" s="101">
        <f t="shared" si="0"/>
        <v>1845.7894299907998</v>
      </c>
      <c r="G47" s="102">
        <v>16.953084120225</v>
      </c>
      <c r="H47" s="102">
        <v>713.56799999999998</v>
      </c>
      <c r="I47" s="100">
        <f t="shared" si="1"/>
        <v>1115.2683458705749</v>
      </c>
      <c r="J47" s="166">
        <f t="shared" si="2"/>
        <v>3.6276037622534791</v>
      </c>
    </row>
    <row r="48" spans="1:10" ht="12" customHeight="1" x14ac:dyDescent="0.25">
      <c r="A48" s="11">
        <v>2010</v>
      </c>
      <c r="B48" s="156">
        <v>309.74127900000002</v>
      </c>
      <c r="C48" s="100">
        <v>1019.56</v>
      </c>
      <c r="D48" s="100">
        <v>33.100652452174998</v>
      </c>
      <c r="E48" s="148">
        <v>713.56799999999998</v>
      </c>
      <c r="F48" s="101">
        <f t="shared" si="0"/>
        <v>1766.2286524521749</v>
      </c>
      <c r="G48" s="102">
        <v>17.147112726425</v>
      </c>
      <c r="H48" s="102">
        <v>611.73599999999999</v>
      </c>
      <c r="I48" s="100">
        <f t="shared" si="1"/>
        <v>1137.3455397257499</v>
      </c>
      <c r="J48" s="166">
        <f t="shared" si="2"/>
        <v>3.6719211058909256</v>
      </c>
    </row>
    <row r="49" spans="1:10" ht="12" customHeight="1" x14ac:dyDescent="0.25">
      <c r="A49" s="12">
        <v>2011</v>
      </c>
      <c r="B49" s="154">
        <v>311.97391399999998</v>
      </c>
      <c r="C49" s="128">
        <v>913.08</v>
      </c>
      <c r="D49" s="152">
        <v>27.571468247949998</v>
      </c>
      <c r="E49" s="152">
        <v>611.73599999999999</v>
      </c>
      <c r="F49" s="128">
        <f t="shared" si="0"/>
        <v>1552.38746824795</v>
      </c>
      <c r="G49" s="152">
        <v>17.2798225831</v>
      </c>
      <c r="H49" s="152">
        <v>547.84799999999996</v>
      </c>
      <c r="I49" s="128">
        <f t="shared" si="1"/>
        <v>987.25964566485004</v>
      </c>
      <c r="J49" s="153">
        <f t="shared" si="2"/>
        <v>3.1645583215808553</v>
      </c>
    </row>
    <row r="50" spans="1:10" ht="12" customHeight="1" x14ac:dyDescent="0.25">
      <c r="A50" s="12">
        <v>2012</v>
      </c>
      <c r="B50" s="154">
        <v>314.16755799999999</v>
      </c>
      <c r="C50" s="128">
        <v>911.66</v>
      </c>
      <c r="D50" s="152">
        <v>29.864862783799996</v>
      </c>
      <c r="E50" s="152">
        <v>547.84799999999996</v>
      </c>
      <c r="F50" s="128">
        <f t="shared" si="0"/>
        <v>1489.3728627838</v>
      </c>
      <c r="G50" s="152">
        <v>20.701786898925</v>
      </c>
      <c r="H50" s="152">
        <v>546.99599999999998</v>
      </c>
      <c r="I50" s="128">
        <f t="shared" si="1"/>
        <v>921.6750758848749</v>
      </c>
      <c r="J50" s="153">
        <f t="shared" si="2"/>
        <v>2.9337054460756096</v>
      </c>
    </row>
    <row r="51" spans="1:10" ht="12" customHeight="1" x14ac:dyDescent="0.25">
      <c r="A51" s="12">
        <v>2013</v>
      </c>
      <c r="B51" s="154">
        <v>316.29476599999998</v>
      </c>
      <c r="C51" s="128">
        <v>850.22</v>
      </c>
      <c r="D51" s="152">
        <v>37.135699543799994</v>
      </c>
      <c r="E51" s="152">
        <v>546.99599999999998</v>
      </c>
      <c r="F51" s="128">
        <f t="shared" si="0"/>
        <v>1434.3516995437999</v>
      </c>
      <c r="G51" s="152">
        <v>16.413856114424998</v>
      </c>
      <c r="H51" s="152">
        <v>510.13200000000001</v>
      </c>
      <c r="I51" s="128">
        <f t="shared" ref="I51:I57" si="3">F51-G51-H51</f>
        <v>907.80584342937482</v>
      </c>
      <c r="J51" s="153">
        <f t="shared" si="2"/>
        <v>2.8701260375246767</v>
      </c>
    </row>
    <row r="52" spans="1:10" ht="12" customHeight="1" x14ac:dyDescent="0.25">
      <c r="A52" s="13">
        <v>2014</v>
      </c>
      <c r="B52" s="157">
        <v>318.576955</v>
      </c>
      <c r="C52" s="128">
        <v>889.52</v>
      </c>
      <c r="D52" s="152">
        <v>38.761818988474992</v>
      </c>
      <c r="E52" s="152">
        <v>510.13200000000001</v>
      </c>
      <c r="F52" s="128">
        <f t="shared" si="0"/>
        <v>1438.413818988475</v>
      </c>
      <c r="G52" s="152">
        <v>18.476272612875</v>
      </c>
      <c r="H52" s="152">
        <v>533.71199999999999</v>
      </c>
      <c r="I52" s="128">
        <f t="shared" si="3"/>
        <v>886.22554637560006</v>
      </c>
      <c r="J52" s="153">
        <f t="shared" si="2"/>
        <v>2.7818256545756741</v>
      </c>
    </row>
    <row r="53" spans="1:10" ht="12" customHeight="1" x14ac:dyDescent="0.25">
      <c r="A53" s="13">
        <v>2015</v>
      </c>
      <c r="B53" s="157">
        <v>320.87070299999999</v>
      </c>
      <c r="C53" s="128">
        <v>995.62</v>
      </c>
      <c r="D53" s="152">
        <v>32.124198696424997</v>
      </c>
      <c r="E53" s="152">
        <v>533.71199999999999</v>
      </c>
      <c r="F53" s="128">
        <f t="shared" si="0"/>
        <v>1561.456198696425</v>
      </c>
      <c r="G53" s="152">
        <v>17.426369186049996</v>
      </c>
      <c r="H53" s="152">
        <v>597.37199999999996</v>
      </c>
      <c r="I53" s="128">
        <f t="shared" si="3"/>
        <v>946.65782951037511</v>
      </c>
      <c r="J53" s="153">
        <f t="shared" si="2"/>
        <v>2.9502781670608771</v>
      </c>
    </row>
    <row r="54" spans="1:10" ht="12" customHeight="1" x14ac:dyDescent="0.25">
      <c r="A54" s="14">
        <v>2016</v>
      </c>
      <c r="B54" s="155">
        <v>323.16101099999997</v>
      </c>
      <c r="C54" s="100">
        <v>1027.7248075565433</v>
      </c>
      <c r="D54" s="100">
        <v>38.205243379049996</v>
      </c>
      <c r="E54" s="148">
        <v>597.37199999999996</v>
      </c>
      <c r="F54" s="101">
        <f t="shared" si="0"/>
        <v>1663.3020509355933</v>
      </c>
      <c r="G54" s="102">
        <v>15.011615830749999</v>
      </c>
      <c r="H54" s="102">
        <v>616.63488453392597</v>
      </c>
      <c r="I54" s="100">
        <f t="shared" si="3"/>
        <v>1031.6555505709173</v>
      </c>
      <c r="J54" s="166">
        <f t="shared" si="2"/>
        <v>3.1923886714505834</v>
      </c>
    </row>
    <row r="55" spans="1:10" ht="12" customHeight="1" x14ac:dyDescent="0.25">
      <c r="A55" s="15">
        <v>2017</v>
      </c>
      <c r="B55" s="155">
        <v>325.20603</v>
      </c>
      <c r="C55" s="100">
        <v>928.62879260033992</v>
      </c>
      <c r="D55" s="100">
        <v>40.060150019999995</v>
      </c>
      <c r="E55" s="148">
        <v>616.63488453392597</v>
      </c>
      <c r="F55" s="101">
        <f t="shared" si="0"/>
        <v>1585.3238271542659</v>
      </c>
      <c r="G55" s="102">
        <v>13.113019132949999</v>
      </c>
      <c r="H55" s="102">
        <v>557.17727556020395</v>
      </c>
      <c r="I55" s="100">
        <f t="shared" si="3"/>
        <v>1015.0335324611119</v>
      </c>
      <c r="J55" s="166">
        <f t="shared" si="2"/>
        <v>3.1212014502348309</v>
      </c>
    </row>
    <row r="56" spans="1:10" ht="12" customHeight="1" x14ac:dyDescent="0.25">
      <c r="A56" s="14">
        <v>2018</v>
      </c>
      <c r="B56" s="155">
        <v>326.92397599999998</v>
      </c>
      <c r="C56" s="100">
        <v>857.92402282651312</v>
      </c>
      <c r="D56" s="100">
        <v>48.404868125</v>
      </c>
      <c r="E56" s="148">
        <v>557.17727556020395</v>
      </c>
      <c r="F56" s="101">
        <f t="shared" si="0"/>
        <v>1463.5061665117171</v>
      </c>
      <c r="G56" s="102">
        <v>13.4389997577</v>
      </c>
      <c r="H56" s="102">
        <v>514.75441369590783</v>
      </c>
      <c r="I56" s="100">
        <f t="shared" si="3"/>
        <v>935.31275305810925</v>
      </c>
      <c r="J56" s="166">
        <f t="shared" si="2"/>
        <v>2.8609487884672897</v>
      </c>
    </row>
    <row r="57" spans="1:10" ht="12" customHeight="1" thickBot="1" x14ac:dyDescent="0.3">
      <c r="A57" s="72">
        <v>2019</v>
      </c>
      <c r="B57" s="60">
        <v>328.475998</v>
      </c>
      <c r="C57" s="168">
        <v>850.14400000000001</v>
      </c>
      <c r="D57" s="169">
        <v>48.313591375000001</v>
      </c>
      <c r="E57" s="170">
        <v>514.75441369590783</v>
      </c>
      <c r="F57" s="169">
        <f t="shared" si="0"/>
        <v>1413.2120050709077</v>
      </c>
      <c r="G57" s="170">
        <v>10.4931644675</v>
      </c>
      <c r="H57" s="170">
        <v>602.03206816066495</v>
      </c>
      <c r="I57" s="169">
        <f t="shared" si="3"/>
        <v>800.68677244274272</v>
      </c>
      <c r="J57" s="171">
        <f t="shared" si="2"/>
        <v>2.4375807587705167</v>
      </c>
    </row>
    <row r="58" spans="1:10" ht="12" customHeight="1" thickTop="1" x14ac:dyDescent="0.25">
      <c r="A58" s="334" t="s">
        <v>58</v>
      </c>
      <c r="B58" s="335"/>
      <c r="C58" s="335"/>
      <c r="D58" s="335"/>
      <c r="E58" s="335"/>
      <c r="F58" s="335"/>
      <c r="G58" s="335"/>
      <c r="H58" s="335"/>
      <c r="I58" s="335"/>
      <c r="J58" s="336"/>
    </row>
    <row r="59" spans="1:10" ht="12" customHeight="1" x14ac:dyDescent="0.25">
      <c r="A59" s="337"/>
      <c r="B59" s="337"/>
      <c r="C59" s="337"/>
      <c r="D59" s="337"/>
      <c r="E59" s="337"/>
      <c r="F59" s="337"/>
      <c r="G59" s="337"/>
      <c r="H59" s="337"/>
      <c r="I59" s="337"/>
      <c r="J59" s="337"/>
    </row>
    <row r="60" spans="1:10" ht="12" customHeight="1" x14ac:dyDescent="0.25">
      <c r="A60" s="344" t="s">
        <v>145</v>
      </c>
      <c r="B60" s="344"/>
      <c r="C60" s="344"/>
      <c r="D60" s="344"/>
      <c r="E60" s="344"/>
      <c r="F60" s="344"/>
      <c r="G60" s="344"/>
      <c r="H60" s="344"/>
      <c r="I60" s="344"/>
      <c r="J60" s="344"/>
    </row>
    <row r="61" spans="1:10" ht="12" customHeight="1" x14ac:dyDescent="0.25">
      <c r="A61" s="344"/>
      <c r="B61" s="344"/>
      <c r="C61" s="344"/>
      <c r="D61" s="344"/>
      <c r="E61" s="344"/>
      <c r="F61" s="344"/>
      <c r="G61" s="344"/>
      <c r="H61" s="344"/>
      <c r="I61" s="344"/>
      <c r="J61" s="344"/>
    </row>
    <row r="62" spans="1:10" ht="12" customHeight="1" x14ac:dyDescent="0.25">
      <c r="A62" s="344"/>
      <c r="B62" s="344"/>
      <c r="C62" s="344"/>
      <c r="D62" s="344"/>
      <c r="E62" s="344"/>
      <c r="F62" s="344"/>
      <c r="G62" s="344"/>
      <c r="H62" s="344"/>
      <c r="I62" s="344"/>
      <c r="J62" s="344"/>
    </row>
    <row r="63" spans="1:10" ht="12" customHeight="1" x14ac:dyDescent="0.25">
      <c r="A63" s="344"/>
      <c r="B63" s="344"/>
      <c r="C63" s="344"/>
      <c r="D63" s="344"/>
      <c r="E63" s="344"/>
      <c r="F63" s="344"/>
      <c r="G63" s="344"/>
      <c r="H63" s="344"/>
      <c r="I63" s="344"/>
      <c r="J63" s="344"/>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21">
    <mergeCell ref="A65:J65"/>
    <mergeCell ref="A58:J58"/>
    <mergeCell ref="A59:J59"/>
    <mergeCell ref="A60: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6E37-C27E-4AB5-AD8F-D963670F9426}">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97</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15</v>
      </c>
      <c r="F3" s="311" t="s">
        <v>24</v>
      </c>
      <c r="G3" s="311" t="s">
        <v>17</v>
      </c>
      <c r="H3" s="311" t="s">
        <v>18</v>
      </c>
      <c r="I3" s="347" t="s">
        <v>25</v>
      </c>
      <c r="J3" s="229" t="s">
        <v>19</v>
      </c>
    </row>
    <row r="4" spans="1:10" ht="12" customHeight="1" x14ac:dyDescent="0.25">
      <c r="A4" s="326"/>
      <c r="B4" s="332"/>
      <c r="C4" s="292"/>
      <c r="D4" s="311"/>
      <c r="E4" s="311"/>
      <c r="F4" s="311"/>
      <c r="G4" s="311"/>
      <c r="H4" s="311"/>
      <c r="I4" s="348"/>
      <c r="J4" s="441"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11">
        <v>1970</v>
      </c>
      <c r="B8" s="11">
        <v>205.05199999999999</v>
      </c>
      <c r="C8" s="102">
        <v>264.89999999999998</v>
      </c>
      <c r="D8" s="102" t="s">
        <v>29</v>
      </c>
      <c r="E8" s="148">
        <v>190.63843999999997</v>
      </c>
      <c r="F8" s="148">
        <f t="shared" ref="F8:F57" si="0">SUM(C8,D8,E8)</f>
        <v>455.53843999999992</v>
      </c>
      <c r="G8" s="102">
        <v>1.7239800000000001</v>
      </c>
      <c r="H8" s="102">
        <v>168.24440000000001</v>
      </c>
      <c r="I8" s="102">
        <f t="shared" ref="I8:I57" si="1">F8-SUM(G8,H8)</f>
        <v>285.5700599999999</v>
      </c>
      <c r="J8" s="166">
        <f>IF(I8=0,0,IF(B8=0,0,I8/B8))</f>
        <v>1.3926714199325045</v>
      </c>
    </row>
    <row r="9" spans="1:10" ht="12" customHeight="1" x14ac:dyDescent="0.25">
      <c r="A9" s="12">
        <v>1971</v>
      </c>
      <c r="B9" s="12">
        <v>207.661</v>
      </c>
      <c r="C9" s="128">
        <v>279.60000000000002</v>
      </c>
      <c r="D9" s="152" t="s">
        <v>29</v>
      </c>
      <c r="E9" s="152">
        <v>168.24440000000001</v>
      </c>
      <c r="F9" s="128">
        <f t="shared" si="0"/>
        <v>447.84440000000006</v>
      </c>
      <c r="G9" s="152">
        <v>0.97231999999999985</v>
      </c>
      <c r="H9" s="152">
        <v>158.25805999999997</v>
      </c>
      <c r="I9" s="128">
        <f t="shared" si="1"/>
        <v>288.6140200000001</v>
      </c>
      <c r="J9" s="153">
        <f t="shared" ref="J9:J57" si="2">IF(I9=0,0,IF(B9=0,0,I9/B9))</f>
        <v>1.3898325636494098</v>
      </c>
    </row>
    <row r="10" spans="1:10" ht="12" customHeight="1" x14ac:dyDescent="0.25">
      <c r="A10" s="12">
        <v>1972</v>
      </c>
      <c r="B10" s="12">
        <v>209.89599999999999</v>
      </c>
      <c r="C10" s="128">
        <v>302.60000000000002</v>
      </c>
      <c r="D10" s="152" t="s">
        <v>29</v>
      </c>
      <c r="E10" s="152">
        <v>158.25805999999997</v>
      </c>
      <c r="F10" s="128">
        <f t="shared" si="0"/>
        <v>460.85806000000002</v>
      </c>
      <c r="G10" s="152">
        <v>1.4702799999999998</v>
      </c>
      <c r="H10" s="152">
        <v>175.83179999999999</v>
      </c>
      <c r="I10" s="128">
        <f t="shared" si="1"/>
        <v>283.55598000000003</v>
      </c>
      <c r="J10" s="153">
        <f t="shared" si="2"/>
        <v>1.350935606204978</v>
      </c>
    </row>
    <row r="11" spans="1:10" ht="12" customHeight="1" x14ac:dyDescent="0.25">
      <c r="A11" s="12">
        <v>1973</v>
      </c>
      <c r="B11" s="12">
        <v>211.90899999999999</v>
      </c>
      <c r="C11" s="128">
        <v>388.3</v>
      </c>
      <c r="D11" s="152" t="s">
        <v>29</v>
      </c>
      <c r="E11" s="152">
        <v>175.83179999999999</v>
      </c>
      <c r="F11" s="128">
        <f t="shared" si="0"/>
        <v>564.1318</v>
      </c>
      <c r="G11" s="152">
        <v>2.8650399999999996</v>
      </c>
      <c r="H11" s="152">
        <v>204.81496000000001</v>
      </c>
      <c r="I11" s="128">
        <f t="shared" si="1"/>
        <v>356.45179999999999</v>
      </c>
      <c r="J11" s="153">
        <f t="shared" si="2"/>
        <v>1.682098447918682</v>
      </c>
    </row>
    <row r="12" spans="1:10" ht="12" customHeight="1" x14ac:dyDescent="0.25">
      <c r="A12" s="12">
        <v>1974</v>
      </c>
      <c r="B12" s="12">
        <v>213.85400000000001</v>
      </c>
      <c r="C12" s="128">
        <v>324.7</v>
      </c>
      <c r="D12" s="152" t="s">
        <v>29</v>
      </c>
      <c r="E12" s="152">
        <v>204.81496000000001</v>
      </c>
      <c r="F12" s="128">
        <f t="shared" si="0"/>
        <v>529.51495999999997</v>
      </c>
      <c r="G12" s="152">
        <v>3.4396999999999998</v>
      </c>
      <c r="H12" s="152">
        <v>211.39936</v>
      </c>
      <c r="I12" s="128">
        <f t="shared" si="1"/>
        <v>314.67589999999996</v>
      </c>
      <c r="J12" s="153">
        <f t="shared" si="2"/>
        <v>1.4714520186669406</v>
      </c>
    </row>
    <row r="13" spans="1:10" ht="12" customHeight="1" x14ac:dyDescent="0.25">
      <c r="A13" s="12">
        <v>1975</v>
      </c>
      <c r="B13" s="12">
        <v>215.97300000000001</v>
      </c>
      <c r="C13" s="128">
        <v>269.2</v>
      </c>
      <c r="D13" s="152" t="s">
        <v>29</v>
      </c>
      <c r="E13" s="152">
        <v>211.39936</v>
      </c>
      <c r="F13" s="128">
        <f t="shared" si="0"/>
        <v>480.59935999999999</v>
      </c>
      <c r="G13" s="152">
        <v>3.2921999999999998</v>
      </c>
      <c r="H13" s="152">
        <v>230.93425999999999</v>
      </c>
      <c r="I13" s="128">
        <f t="shared" si="1"/>
        <v>246.37289999999999</v>
      </c>
      <c r="J13" s="153">
        <f t="shared" si="2"/>
        <v>1.1407578725118417</v>
      </c>
    </row>
    <row r="14" spans="1:10" ht="12" customHeight="1" x14ac:dyDescent="0.25">
      <c r="A14" s="11">
        <v>1976</v>
      </c>
      <c r="B14" s="11">
        <v>218.035</v>
      </c>
      <c r="C14" s="102">
        <v>248.2</v>
      </c>
      <c r="D14" s="102" t="s">
        <v>29</v>
      </c>
      <c r="E14" s="148">
        <v>230.93425999999999</v>
      </c>
      <c r="F14" s="148">
        <f t="shared" si="0"/>
        <v>479.13425999999998</v>
      </c>
      <c r="G14" s="102">
        <v>5.6215200000000003</v>
      </c>
      <c r="H14" s="102">
        <v>145.66746000000001</v>
      </c>
      <c r="I14" s="102">
        <f t="shared" si="1"/>
        <v>327.84528</v>
      </c>
      <c r="J14" s="166">
        <f t="shared" si="2"/>
        <v>1.503636021739629</v>
      </c>
    </row>
    <row r="15" spans="1:10" ht="12" customHeight="1" x14ac:dyDescent="0.25">
      <c r="A15" s="11">
        <v>1977</v>
      </c>
      <c r="B15" s="11">
        <v>220.23899999999998</v>
      </c>
      <c r="C15" s="102">
        <v>313.10000000000002</v>
      </c>
      <c r="D15" s="102" t="s">
        <v>29</v>
      </c>
      <c r="E15" s="148">
        <v>145.66746000000001</v>
      </c>
      <c r="F15" s="148">
        <f t="shared" si="0"/>
        <v>458.76746000000003</v>
      </c>
      <c r="G15" s="102">
        <v>5.7701999999999991</v>
      </c>
      <c r="H15" s="102">
        <v>153.09201999999999</v>
      </c>
      <c r="I15" s="102">
        <f t="shared" si="1"/>
        <v>299.90524000000005</v>
      </c>
      <c r="J15" s="166">
        <f t="shared" si="2"/>
        <v>1.3617263064216605</v>
      </c>
    </row>
    <row r="16" spans="1:10" ht="12" customHeight="1" x14ac:dyDescent="0.25">
      <c r="A16" s="11">
        <v>1978</v>
      </c>
      <c r="B16" s="11">
        <v>222.58500000000001</v>
      </c>
      <c r="C16" s="102">
        <v>347.1</v>
      </c>
      <c r="D16" s="102" t="s">
        <v>29</v>
      </c>
      <c r="E16" s="148">
        <v>153.09201999999999</v>
      </c>
      <c r="F16" s="148">
        <f t="shared" si="0"/>
        <v>500.19202000000001</v>
      </c>
      <c r="G16" s="102" t="s">
        <v>29</v>
      </c>
      <c r="H16" s="102">
        <v>195.00208000000001</v>
      </c>
      <c r="I16" s="102">
        <f t="shared" si="1"/>
        <v>305.18993999999998</v>
      </c>
      <c r="J16" s="166">
        <f t="shared" si="2"/>
        <v>1.3711163825055595</v>
      </c>
    </row>
    <row r="17" spans="1:10" ht="12" customHeight="1" x14ac:dyDescent="0.25">
      <c r="A17" s="11">
        <v>1979</v>
      </c>
      <c r="B17" s="11">
        <v>225.05500000000001</v>
      </c>
      <c r="C17" s="102">
        <v>334.8</v>
      </c>
      <c r="D17" s="102" t="s">
        <v>29</v>
      </c>
      <c r="E17" s="148">
        <v>195.00208000000001</v>
      </c>
      <c r="F17" s="148">
        <f t="shared" si="0"/>
        <v>529.80208000000005</v>
      </c>
      <c r="G17" s="102" t="s">
        <v>29</v>
      </c>
      <c r="H17" s="102">
        <v>213.90685999999999</v>
      </c>
      <c r="I17" s="102">
        <f t="shared" si="1"/>
        <v>315.89522000000005</v>
      </c>
      <c r="J17" s="166">
        <f t="shared" si="2"/>
        <v>1.4036356446202041</v>
      </c>
    </row>
    <row r="18" spans="1:10" ht="12" customHeight="1" x14ac:dyDescent="0.25">
      <c r="A18" s="11">
        <v>1980</v>
      </c>
      <c r="B18" s="11">
        <v>227.726</v>
      </c>
      <c r="C18" s="102">
        <v>321.18</v>
      </c>
      <c r="D18" s="102" t="s">
        <v>29</v>
      </c>
      <c r="E18" s="148">
        <v>213.90685999999999</v>
      </c>
      <c r="F18" s="148">
        <f t="shared" si="0"/>
        <v>535.08686</v>
      </c>
      <c r="G18" s="102" t="s">
        <v>29</v>
      </c>
      <c r="H18" s="102">
        <v>224.61418</v>
      </c>
      <c r="I18" s="102">
        <f t="shared" si="1"/>
        <v>310.47267999999997</v>
      </c>
      <c r="J18" s="166">
        <f t="shared" si="2"/>
        <v>1.3633607054091319</v>
      </c>
    </row>
    <row r="19" spans="1:10" ht="12" customHeight="1" x14ac:dyDescent="0.25">
      <c r="A19" s="12">
        <v>1981</v>
      </c>
      <c r="B19" s="12">
        <v>229.96600000000001</v>
      </c>
      <c r="C19" s="128">
        <v>369.02</v>
      </c>
      <c r="D19" s="152" t="s">
        <v>29</v>
      </c>
      <c r="E19" s="152">
        <v>224.61418</v>
      </c>
      <c r="F19" s="128">
        <f t="shared" si="0"/>
        <v>593.63418000000001</v>
      </c>
      <c r="G19" s="152" t="s">
        <v>29</v>
      </c>
      <c r="H19" s="152">
        <v>209.75798</v>
      </c>
      <c r="I19" s="128">
        <f t="shared" si="1"/>
        <v>383.87620000000004</v>
      </c>
      <c r="J19" s="153">
        <f t="shared" si="2"/>
        <v>1.6692737187236375</v>
      </c>
    </row>
    <row r="20" spans="1:10" ht="12" customHeight="1" x14ac:dyDescent="0.25">
      <c r="A20" s="12">
        <v>1982</v>
      </c>
      <c r="B20" s="12">
        <v>232.18799999999999</v>
      </c>
      <c r="C20" s="128">
        <v>387.62</v>
      </c>
      <c r="D20" s="152" t="s">
        <v>29</v>
      </c>
      <c r="E20" s="152">
        <v>209.75798</v>
      </c>
      <c r="F20" s="128">
        <f t="shared" si="0"/>
        <v>597.37797999999998</v>
      </c>
      <c r="G20" s="152" t="s">
        <v>29</v>
      </c>
      <c r="H20" s="152">
        <v>240.95599999999999</v>
      </c>
      <c r="I20" s="128">
        <f t="shared" si="1"/>
        <v>356.42197999999996</v>
      </c>
      <c r="J20" s="153">
        <f t="shared" si="2"/>
        <v>1.535057711854187</v>
      </c>
    </row>
    <row r="21" spans="1:10" ht="12" customHeight="1" x14ac:dyDescent="0.25">
      <c r="A21" s="12">
        <v>1983</v>
      </c>
      <c r="B21" s="12">
        <v>234.30699999999999</v>
      </c>
      <c r="C21" s="128">
        <v>356.92</v>
      </c>
      <c r="D21" s="152" t="s">
        <v>29</v>
      </c>
      <c r="E21" s="152">
        <v>240.95599999999999</v>
      </c>
      <c r="F21" s="128">
        <f t="shared" si="0"/>
        <v>597.87599999999998</v>
      </c>
      <c r="G21" s="152" t="s">
        <v>29</v>
      </c>
      <c r="H21" s="152">
        <v>250.16589999999999</v>
      </c>
      <c r="I21" s="128">
        <f t="shared" si="1"/>
        <v>347.71010000000001</v>
      </c>
      <c r="J21" s="153">
        <f t="shared" si="2"/>
        <v>1.483993649357467</v>
      </c>
    </row>
    <row r="22" spans="1:10" ht="12" customHeight="1" x14ac:dyDescent="0.25">
      <c r="A22" s="12">
        <v>1984</v>
      </c>
      <c r="B22" s="12">
        <v>236.34800000000001</v>
      </c>
      <c r="C22" s="128">
        <v>403.16</v>
      </c>
      <c r="D22" s="152" t="s">
        <v>29</v>
      </c>
      <c r="E22" s="152">
        <v>250.16589999999999</v>
      </c>
      <c r="F22" s="128">
        <f t="shared" si="0"/>
        <v>653.32590000000005</v>
      </c>
      <c r="G22" s="152" t="s">
        <v>29</v>
      </c>
      <c r="H22" s="152">
        <v>223.91561999999999</v>
      </c>
      <c r="I22" s="128">
        <f t="shared" si="1"/>
        <v>429.41028000000006</v>
      </c>
      <c r="J22" s="153">
        <f t="shared" si="2"/>
        <v>1.8168559920117793</v>
      </c>
    </row>
    <row r="23" spans="1:10" ht="12" customHeight="1" x14ac:dyDescent="0.25">
      <c r="A23" s="12">
        <v>1985</v>
      </c>
      <c r="B23" s="12">
        <v>238.46600000000001</v>
      </c>
      <c r="C23" s="128">
        <v>425.6</v>
      </c>
      <c r="D23" s="152" t="s">
        <v>29</v>
      </c>
      <c r="E23" s="152">
        <v>223.91561999999999</v>
      </c>
      <c r="F23" s="128">
        <f t="shared" si="0"/>
        <v>649.51562000000001</v>
      </c>
      <c r="G23" s="152" t="s">
        <v>29</v>
      </c>
      <c r="H23" s="152">
        <v>202.82300000000001</v>
      </c>
      <c r="I23" s="128">
        <f t="shared" si="1"/>
        <v>446.69262000000003</v>
      </c>
      <c r="J23" s="153">
        <f t="shared" si="2"/>
        <v>1.8731920693096711</v>
      </c>
    </row>
    <row r="24" spans="1:10" ht="12" customHeight="1" x14ac:dyDescent="0.25">
      <c r="A24" s="11">
        <v>1986</v>
      </c>
      <c r="B24" s="11">
        <v>240.65100000000001</v>
      </c>
      <c r="C24" s="102">
        <v>378.6</v>
      </c>
      <c r="D24" s="102" t="s">
        <v>29</v>
      </c>
      <c r="E24" s="148">
        <v>202.82300000000001</v>
      </c>
      <c r="F24" s="148">
        <f t="shared" si="0"/>
        <v>581.423</v>
      </c>
      <c r="G24" s="102" t="s">
        <v>29</v>
      </c>
      <c r="H24" s="102">
        <v>215.483</v>
      </c>
      <c r="I24" s="102">
        <f t="shared" si="1"/>
        <v>365.94</v>
      </c>
      <c r="J24" s="166">
        <f t="shared" si="2"/>
        <v>1.5206253038632709</v>
      </c>
    </row>
    <row r="25" spans="1:10" ht="12" customHeight="1" x14ac:dyDescent="0.25">
      <c r="A25" s="11">
        <v>1987</v>
      </c>
      <c r="B25" s="11">
        <v>242.804</v>
      </c>
      <c r="C25" s="102">
        <v>410.06</v>
      </c>
      <c r="D25" s="102" t="s">
        <v>29</v>
      </c>
      <c r="E25" s="148">
        <v>215.483</v>
      </c>
      <c r="F25" s="148">
        <f t="shared" si="0"/>
        <v>625.54300000000001</v>
      </c>
      <c r="G25" s="102" t="s">
        <v>29</v>
      </c>
      <c r="H25" s="102">
        <v>218.82</v>
      </c>
      <c r="I25" s="102">
        <f t="shared" si="1"/>
        <v>406.72300000000001</v>
      </c>
      <c r="J25" s="166">
        <f t="shared" si="2"/>
        <v>1.6751083178201347</v>
      </c>
    </row>
    <row r="26" spans="1:10" ht="12" customHeight="1" x14ac:dyDescent="0.25">
      <c r="A26" s="11">
        <v>1988</v>
      </c>
      <c r="B26" s="11">
        <v>245.02099999999999</v>
      </c>
      <c r="C26" s="102">
        <v>375.3</v>
      </c>
      <c r="D26" s="102" t="s">
        <v>29</v>
      </c>
      <c r="E26" s="148">
        <v>218.82</v>
      </c>
      <c r="F26" s="148">
        <f t="shared" si="0"/>
        <v>594.12</v>
      </c>
      <c r="G26" s="102" t="s">
        <v>29</v>
      </c>
      <c r="H26" s="102">
        <v>172.77600000000001</v>
      </c>
      <c r="I26" s="102">
        <f t="shared" si="1"/>
        <v>421.34399999999999</v>
      </c>
      <c r="J26" s="166">
        <f t="shared" si="2"/>
        <v>1.7196240322258094</v>
      </c>
    </row>
    <row r="27" spans="1:10" ht="12" customHeight="1" x14ac:dyDescent="0.25">
      <c r="A27" s="11">
        <v>1989</v>
      </c>
      <c r="B27" s="11">
        <v>247.34200000000001</v>
      </c>
      <c r="C27" s="102">
        <v>545.62</v>
      </c>
      <c r="D27" s="102">
        <v>30.262686462799991</v>
      </c>
      <c r="E27" s="148">
        <v>172.77600000000001</v>
      </c>
      <c r="F27" s="148">
        <f t="shared" si="0"/>
        <v>748.65868646280001</v>
      </c>
      <c r="G27" s="102">
        <v>5.7648167455999992</v>
      </c>
      <c r="H27" s="102">
        <v>245.08799999999999</v>
      </c>
      <c r="I27" s="102">
        <f t="shared" si="1"/>
        <v>497.80586971720004</v>
      </c>
      <c r="J27" s="166">
        <f t="shared" si="2"/>
        <v>2.0126216724907215</v>
      </c>
    </row>
    <row r="28" spans="1:10" ht="12" customHeight="1" x14ac:dyDescent="0.25">
      <c r="A28" s="11">
        <v>1990</v>
      </c>
      <c r="B28" s="11">
        <v>250.13200000000001</v>
      </c>
      <c r="C28" s="102">
        <v>536.96</v>
      </c>
      <c r="D28" s="102">
        <v>14.964475619999998</v>
      </c>
      <c r="E28" s="148">
        <v>245.08799999999999</v>
      </c>
      <c r="F28" s="148">
        <f t="shared" si="0"/>
        <v>797.01247562000003</v>
      </c>
      <c r="G28" s="102">
        <v>12.7573694</v>
      </c>
      <c r="H28" s="102">
        <v>298.75711999999993</v>
      </c>
      <c r="I28" s="102">
        <f t="shared" si="1"/>
        <v>485.49798622000009</v>
      </c>
      <c r="J28" s="166">
        <f t="shared" si="2"/>
        <v>1.9409671142436797</v>
      </c>
    </row>
    <row r="29" spans="1:10" ht="12" customHeight="1" x14ac:dyDescent="0.25">
      <c r="A29" s="12">
        <v>1991</v>
      </c>
      <c r="B29" s="12">
        <v>253.49299999999999</v>
      </c>
      <c r="C29" s="128">
        <v>456.2</v>
      </c>
      <c r="D29" s="152">
        <v>10.414164339999997</v>
      </c>
      <c r="E29" s="152">
        <v>298.75711999999993</v>
      </c>
      <c r="F29" s="128">
        <f t="shared" si="0"/>
        <v>765.37128433999987</v>
      </c>
      <c r="G29" s="152">
        <v>11.08089738</v>
      </c>
      <c r="H29" s="152">
        <v>293.50966</v>
      </c>
      <c r="I29" s="128">
        <f t="shared" si="1"/>
        <v>460.78072695999987</v>
      </c>
      <c r="J29" s="153">
        <f t="shared" si="2"/>
        <v>1.8177256451262949</v>
      </c>
    </row>
    <row r="30" spans="1:10" ht="12" customHeight="1" x14ac:dyDescent="0.25">
      <c r="A30" s="12">
        <v>1992</v>
      </c>
      <c r="B30" s="12">
        <v>256.89400000000001</v>
      </c>
      <c r="C30" s="128">
        <v>383.12</v>
      </c>
      <c r="D30" s="152">
        <v>6.0203600000000002</v>
      </c>
      <c r="E30" s="152">
        <v>293.50966</v>
      </c>
      <c r="F30" s="128">
        <f t="shared" si="0"/>
        <v>682.65002000000004</v>
      </c>
      <c r="G30" s="152">
        <v>11.801179999999999</v>
      </c>
      <c r="H30" s="152">
        <v>224.74869999999996</v>
      </c>
      <c r="I30" s="128">
        <f t="shared" si="1"/>
        <v>446.10014000000012</v>
      </c>
      <c r="J30" s="153">
        <f t="shared" si="2"/>
        <v>1.7365144378615309</v>
      </c>
    </row>
    <row r="31" spans="1:10" ht="12" customHeight="1" x14ac:dyDescent="0.25">
      <c r="A31" s="12">
        <v>1993</v>
      </c>
      <c r="B31" s="12">
        <v>260.255</v>
      </c>
      <c r="C31" s="128">
        <v>445.6</v>
      </c>
      <c r="D31" s="152">
        <v>12.284440740000001</v>
      </c>
      <c r="E31" s="152">
        <v>224.74869999999996</v>
      </c>
      <c r="F31" s="128">
        <f t="shared" si="0"/>
        <v>682.63314073999993</v>
      </c>
      <c r="G31" s="152">
        <v>12.094044200000001</v>
      </c>
      <c r="H31" s="152">
        <v>218.40619999999998</v>
      </c>
      <c r="I31" s="128">
        <f t="shared" si="1"/>
        <v>452.13289653999993</v>
      </c>
      <c r="J31" s="153">
        <f t="shared" si="2"/>
        <v>1.7372688191965571</v>
      </c>
    </row>
    <row r="32" spans="1:10" ht="12" customHeight="1" x14ac:dyDescent="0.25">
      <c r="A32" s="12">
        <v>1994</v>
      </c>
      <c r="B32" s="12">
        <v>263.43599999999998</v>
      </c>
      <c r="C32" s="128">
        <v>557.55999999999995</v>
      </c>
      <c r="D32" s="152">
        <v>10.8974475</v>
      </c>
      <c r="E32" s="152">
        <v>218.40619999999998</v>
      </c>
      <c r="F32" s="128">
        <f t="shared" si="0"/>
        <v>786.86364749999996</v>
      </c>
      <c r="G32" s="152">
        <v>12.026209539999998</v>
      </c>
      <c r="H32" s="152">
        <v>265.12357999999995</v>
      </c>
      <c r="I32" s="128">
        <f t="shared" si="1"/>
        <v>509.71385795999998</v>
      </c>
      <c r="J32" s="153">
        <f t="shared" si="2"/>
        <v>1.9348678918598825</v>
      </c>
    </row>
    <row r="33" spans="1:10" ht="12" customHeight="1" x14ac:dyDescent="0.25">
      <c r="A33" s="12">
        <v>1995</v>
      </c>
      <c r="B33" s="12">
        <v>266.55700000000002</v>
      </c>
      <c r="C33" s="128">
        <v>457.54</v>
      </c>
      <c r="D33" s="152">
        <v>6.7097041999999991</v>
      </c>
      <c r="E33" s="152">
        <v>265.12357999999995</v>
      </c>
      <c r="F33" s="128">
        <f t="shared" si="0"/>
        <v>729.37328419999994</v>
      </c>
      <c r="G33" s="152">
        <v>20.582329359999999</v>
      </c>
      <c r="H33" s="152">
        <v>264.67045999999999</v>
      </c>
      <c r="I33" s="128">
        <f t="shared" si="1"/>
        <v>444.12049483999994</v>
      </c>
      <c r="J33" s="153">
        <f t="shared" si="2"/>
        <v>1.6661370545136684</v>
      </c>
    </row>
    <row r="34" spans="1:10" ht="12" customHeight="1" x14ac:dyDescent="0.25">
      <c r="A34" s="11">
        <v>1996</v>
      </c>
      <c r="B34" s="70">
        <v>269.66699999999997</v>
      </c>
      <c r="C34" s="102">
        <v>496.44</v>
      </c>
      <c r="D34" s="102">
        <v>10.396860819999999</v>
      </c>
      <c r="E34" s="148">
        <v>264.67045999999999</v>
      </c>
      <c r="F34" s="148">
        <f t="shared" si="0"/>
        <v>771.5073208199999</v>
      </c>
      <c r="G34" s="102">
        <v>18.126957040000001</v>
      </c>
      <c r="H34" s="102">
        <v>239.07625999999999</v>
      </c>
      <c r="I34" s="102">
        <f t="shared" si="1"/>
        <v>514.30410377999988</v>
      </c>
      <c r="J34" s="166">
        <f t="shared" si="2"/>
        <v>1.9071822053866432</v>
      </c>
    </row>
    <row r="35" spans="1:10" ht="12" customHeight="1" x14ac:dyDescent="0.25">
      <c r="A35" s="11">
        <v>1997</v>
      </c>
      <c r="B35" s="70">
        <v>272.91199999999998</v>
      </c>
      <c r="C35" s="102">
        <v>514.64</v>
      </c>
      <c r="D35" s="102">
        <v>14.217043559999999</v>
      </c>
      <c r="E35" s="148">
        <v>239.07625999999999</v>
      </c>
      <c r="F35" s="148">
        <f t="shared" si="0"/>
        <v>767.93330356000001</v>
      </c>
      <c r="G35" s="102">
        <v>17.748363479999998</v>
      </c>
      <c r="H35" s="102">
        <v>272.17998</v>
      </c>
      <c r="I35" s="102">
        <f t="shared" si="1"/>
        <v>478.00496007999999</v>
      </c>
      <c r="J35" s="166">
        <f t="shared" si="2"/>
        <v>1.7514985053057397</v>
      </c>
    </row>
    <row r="36" spans="1:10" ht="12" customHeight="1" x14ac:dyDescent="0.25">
      <c r="A36" s="11">
        <v>1998</v>
      </c>
      <c r="B36" s="70">
        <v>276.11500000000001</v>
      </c>
      <c r="C36" s="102">
        <v>521.41999999999996</v>
      </c>
      <c r="D36" s="102">
        <v>18.380626359999997</v>
      </c>
      <c r="E36" s="148">
        <v>272.17998</v>
      </c>
      <c r="F36" s="148">
        <f t="shared" si="0"/>
        <v>811.98060635999991</v>
      </c>
      <c r="G36" s="102">
        <v>22.20117608</v>
      </c>
      <c r="H36" s="102">
        <v>251.81199999999998</v>
      </c>
      <c r="I36" s="102">
        <f t="shared" si="1"/>
        <v>537.96743027999992</v>
      </c>
      <c r="J36" s="166">
        <f t="shared" si="2"/>
        <v>1.9483455454430216</v>
      </c>
    </row>
    <row r="37" spans="1:10" ht="12" customHeight="1" x14ac:dyDescent="0.25">
      <c r="A37" s="11">
        <v>1999</v>
      </c>
      <c r="B37" s="70">
        <v>279.29500000000002</v>
      </c>
      <c r="C37" s="102">
        <v>500.62</v>
      </c>
      <c r="D37" s="102">
        <v>35.697842619999996</v>
      </c>
      <c r="E37" s="148">
        <v>251.81199999999998</v>
      </c>
      <c r="F37" s="148">
        <f t="shared" si="0"/>
        <v>788.12984261999998</v>
      </c>
      <c r="G37" s="102">
        <v>19.108714680000002</v>
      </c>
      <c r="H37" s="102">
        <v>219.94019999999998</v>
      </c>
      <c r="I37" s="102">
        <f t="shared" si="1"/>
        <v>549.08092794000004</v>
      </c>
      <c r="J37" s="166">
        <f t="shared" si="2"/>
        <v>1.9659533036395209</v>
      </c>
    </row>
    <row r="38" spans="1:10" ht="12" customHeight="1" x14ac:dyDescent="0.25">
      <c r="A38" s="11">
        <v>2000</v>
      </c>
      <c r="B38" s="70">
        <v>282.38499999999999</v>
      </c>
      <c r="C38" s="102">
        <v>485.24</v>
      </c>
      <c r="D38" s="102">
        <v>42.600075619999998</v>
      </c>
      <c r="E38" s="148">
        <v>219.94019999999998</v>
      </c>
      <c r="F38" s="148">
        <f t="shared" si="0"/>
        <v>747.78027562</v>
      </c>
      <c r="G38" s="102">
        <v>22.407689059999999</v>
      </c>
      <c r="H38" s="102">
        <v>207.63162</v>
      </c>
      <c r="I38" s="102">
        <f t="shared" si="1"/>
        <v>517.74096656000006</v>
      </c>
      <c r="J38" s="166">
        <f t="shared" si="2"/>
        <v>1.8334577493847055</v>
      </c>
    </row>
    <row r="39" spans="1:10" ht="12" customHeight="1" x14ac:dyDescent="0.25">
      <c r="A39" s="12">
        <v>2001</v>
      </c>
      <c r="B39" s="154">
        <v>285.30901899999998</v>
      </c>
      <c r="C39" s="128">
        <v>508.04</v>
      </c>
      <c r="D39" s="152">
        <v>39.885292099999994</v>
      </c>
      <c r="E39" s="152">
        <v>207.63162</v>
      </c>
      <c r="F39" s="128">
        <f t="shared" si="0"/>
        <v>755.55691209999998</v>
      </c>
      <c r="G39" s="152">
        <v>28.081356799999998</v>
      </c>
      <c r="H39" s="152">
        <v>189.77704</v>
      </c>
      <c r="I39" s="128">
        <f t="shared" si="1"/>
        <v>537.69851529999994</v>
      </c>
      <c r="J39" s="153">
        <f t="shared" si="2"/>
        <v>1.8846180088684823</v>
      </c>
    </row>
    <row r="40" spans="1:10" ht="12" customHeight="1" x14ac:dyDescent="0.25">
      <c r="A40" s="12">
        <v>2002</v>
      </c>
      <c r="B40" s="154">
        <v>288.10481800000002</v>
      </c>
      <c r="C40" s="128">
        <v>518</v>
      </c>
      <c r="D40" s="152">
        <v>56.829637799999993</v>
      </c>
      <c r="E40" s="152">
        <v>189.77704</v>
      </c>
      <c r="F40" s="128">
        <f t="shared" si="0"/>
        <v>764.60667779999994</v>
      </c>
      <c r="G40" s="152">
        <v>36.653149379999995</v>
      </c>
      <c r="H40" s="152">
        <v>221.12610000000001</v>
      </c>
      <c r="I40" s="128">
        <f t="shared" si="1"/>
        <v>506.82742841999993</v>
      </c>
      <c r="J40" s="153">
        <f t="shared" si="2"/>
        <v>1.7591772048046759</v>
      </c>
    </row>
    <row r="41" spans="1:10" ht="12" customHeight="1" x14ac:dyDescent="0.25">
      <c r="A41" s="12">
        <v>2003</v>
      </c>
      <c r="B41" s="154">
        <v>290.81963400000001</v>
      </c>
      <c r="C41" s="128">
        <v>448.34000000000003</v>
      </c>
      <c r="D41" s="152">
        <v>72.999291080000006</v>
      </c>
      <c r="E41" s="152">
        <v>221.12610000000001</v>
      </c>
      <c r="F41" s="128">
        <f t="shared" si="0"/>
        <v>742.46539108000002</v>
      </c>
      <c r="G41" s="152">
        <v>25.243848559999996</v>
      </c>
      <c r="H41" s="152">
        <v>176.22237999999999</v>
      </c>
      <c r="I41" s="128">
        <f t="shared" si="1"/>
        <v>540.99916252000003</v>
      </c>
      <c r="J41" s="153">
        <f t="shared" si="2"/>
        <v>1.860256665201635</v>
      </c>
    </row>
    <row r="42" spans="1:10" ht="12" customHeight="1" x14ac:dyDescent="0.25">
      <c r="A42" s="12">
        <v>2004</v>
      </c>
      <c r="B42" s="154">
        <v>293.46318500000001</v>
      </c>
      <c r="C42" s="128">
        <v>523.84</v>
      </c>
      <c r="D42" s="152">
        <v>103.60587856000001</v>
      </c>
      <c r="E42" s="152">
        <v>176.22237999999999</v>
      </c>
      <c r="F42" s="128">
        <f t="shared" si="0"/>
        <v>803.66825855999991</v>
      </c>
      <c r="G42" s="152">
        <v>27.748992099999999</v>
      </c>
      <c r="H42" s="152">
        <v>205.50172000000001</v>
      </c>
      <c r="I42" s="128">
        <f t="shared" si="1"/>
        <v>570.41754645999993</v>
      </c>
      <c r="J42" s="153">
        <f t="shared" si="2"/>
        <v>1.9437448225745928</v>
      </c>
    </row>
    <row r="43" spans="1:10" ht="12" customHeight="1" x14ac:dyDescent="0.25">
      <c r="A43" s="12">
        <v>2005</v>
      </c>
      <c r="B43" s="154">
        <v>296.186216</v>
      </c>
      <c r="C43" s="128">
        <v>477.88</v>
      </c>
      <c r="D43" s="152">
        <v>92.707189700000001</v>
      </c>
      <c r="E43" s="152">
        <v>205.50172000000001</v>
      </c>
      <c r="F43" s="128">
        <f t="shared" si="0"/>
        <v>776.08890969999993</v>
      </c>
      <c r="G43" s="152">
        <v>15.17584076</v>
      </c>
      <c r="H43" s="152">
        <v>228.51879999999997</v>
      </c>
      <c r="I43" s="128">
        <f t="shared" si="1"/>
        <v>532.39426893999996</v>
      </c>
      <c r="J43" s="153">
        <f t="shared" si="2"/>
        <v>1.7974984661001239</v>
      </c>
    </row>
    <row r="44" spans="1:10" ht="12" customHeight="1" x14ac:dyDescent="0.25">
      <c r="A44" s="11">
        <v>2006</v>
      </c>
      <c r="B44" s="155">
        <v>298.99582500000002</v>
      </c>
      <c r="C44" s="102">
        <v>491.68</v>
      </c>
      <c r="D44" s="102">
        <v>100.40278227</v>
      </c>
      <c r="E44" s="148">
        <v>228.51879999999997</v>
      </c>
      <c r="F44" s="148">
        <f t="shared" si="0"/>
        <v>820.60158226999999</v>
      </c>
      <c r="G44" s="102">
        <v>16.785434430000002</v>
      </c>
      <c r="H44" s="102">
        <v>234.25773000000004</v>
      </c>
      <c r="I44" s="102">
        <f t="shared" si="1"/>
        <v>569.55841783999995</v>
      </c>
      <c r="J44" s="166">
        <f t="shared" si="2"/>
        <v>1.9049042502182092</v>
      </c>
    </row>
    <row r="45" spans="1:10" ht="12" customHeight="1" x14ac:dyDescent="0.25">
      <c r="A45" s="11">
        <v>2007</v>
      </c>
      <c r="B45" s="156">
        <v>302.003917</v>
      </c>
      <c r="C45" s="102">
        <v>539.94000000000005</v>
      </c>
      <c r="D45" s="102">
        <v>116.55901653000001</v>
      </c>
      <c r="E45" s="148">
        <v>234.25773000000004</v>
      </c>
      <c r="F45" s="148">
        <f t="shared" si="0"/>
        <v>890.7567465300001</v>
      </c>
      <c r="G45" s="102">
        <v>17.250289110000001</v>
      </c>
      <c r="H45" s="102">
        <v>239.73780000000002</v>
      </c>
      <c r="I45" s="102">
        <f t="shared" si="1"/>
        <v>633.76865742000007</v>
      </c>
      <c r="J45" s="166">
        <f t="shared" si="2"/>
        <v>2.098544494772232</v>
      </c>
    </row>
    <row r="46" spans="1:10" ht="12" customHeight="1" x14ac:dyDescent="0.25">
      <c r="A46" s="11">
        <v>2008</v>
      </c>
      <c r="B46" s="156">
        <v>304.79776099999998</v>
      </c>
      <c r="C46" s="102">
        <v>558.04</v>
      </c>
      <c r="D46" s="102">
        <v>117.29043861420601</v>
      </c>
      <c r="E46" s="148">
        <v>239.73780000000002</v>
      </c>
      <c r="F46" s="148">
        <f t="shared" si="0"/>
        <v>915.06823861420594</v>
      </c>
      <c r="G46" s="102">
        <v>16.850000000000001</v>
      </c>
      <c r="H46" s="102">
        <v>267.83744999999999</v>
      </c>
      <c r="I46" s="102">
        <f t="shared" si="1"/>
        <v>630.38078861420593</v>
      </c>
      <c r="J46" s="166">
        <f t="shared" si="2"/>
        <v>2.0681936328731956</v>
      </c>
    </row>
    <row r="47" spans="1:10" ht="12" customHeight="1" x14ac:dyDescent="0.25">
      <c r="A47" s="11">
        <v>2009</v>
      </c>
      <c r="B47" s="156">
        <v>307.43940600000002</v>
      </c>
      <c r="C47" s="102">
        <v>443.6</v>
      </c>
      <c r="D47" s="102">
        <v>106.20419170559218</v>
      </c>
      <c r="E47" s="148">
        <v>267.83744999999999</v>
      </c>
      <c r="F47" s="148">
        <f t="shared" si="0"/>
        <v>817.64164170559218</v>
      </c>
      <c r="G47" s="102">
        <v>18.13</v>
      </c>
      <c r="H47" s="102">
        <v>223.88255999999998</v>
      </c>
      <c r="I47" s="102">
        <f t="shared" si="1"/>
        <v>575.62908170559217</v>
      </c>
      <c r="J47" s="166">
        <f t="shared" si="2"/>
        <v>1.8723334435065626</v>
      </c>
    </row>
    <row r="48" spans="1:10" ht="12" customHeight="1" x14ac:dyDescent="0.25">
      <c r="A48" s="11">
        <v>2010</v>
      </c>
      <c r="B48" s="156">
        <v>309.74127900000002</v>
      </c>
      <c r="C48" s="102">
        <v>504.6</v>
      </c>
      <c r="D48" s="102">
        <v>109.20532281166199</v>
      </c>
      <c r="E48" s="148">
        <v>223.88255999999998</v>
      </c>
      <c r="F48" s="148">
        <f t="shared" si="0"/>
        <v>837.68788281166201</v>
      </c>
      <c r="G48" s="102">
        <v>19.705822851422401</v>
      </c>
      <c r="H48" s="102">
        <v>205.39329000000001</v>
      </c>
      <c r="I48" s="102">
        <f t="shared" si="1"/>
        <v>612.58876996023957</v>
      </c>
      <c r="J48" s="166">
        <f t="shared" si="2"/>
        <v>1.9777433990651261</v>
      </c>
    </row>
    <row r="49" spans="1:10" ht="12" customHeight="1" x14ac:dyDescent="0.25">
      <c r="A49" s="12">
        <v>2011</v>
      </c>
      <c r="B49" s="154">
        <v>311.97391399999998</v>
      </c>
      <c r="C49" s="128">
        <v>418.66</v>
      </c>
      <c r="D49" s="152">
        <v>118.67352855443579</v>
      </c>
      <c r="E49" s="152">
        <v>205.39329000000001</v>
      </c>
      <c r="F49" s="128">
        <f t="shared" si="0"/>
        <v>742.72681855443579</v>
      </c>
      <c r="G49" s="152">
        <v>22.922541057655799</v>
      </c>
      <c r="H49" s="152">
        <v>238.36584000000005</v>
      </c>
      <c r="I49" s="128">
        <f t="shared" si="1"/>
        <v>481.43843749677995</v>
      </c>
      <c r="J49" s="153">
        <f t="shared" si="2"/>
        <v>1.5432009405016471</v>
      </c>
    </row>
    <row r="50" spans="1:10" ht="12" customHeight="1" x14ac:dyDescent="0.25">
      <c r="A50" s="12">
        <v>2012</v>
      </c>
      <c r="B50" s="154">
        <v>314.16755799999999</v>
      </c>
      <c r="C50" s="128">
        <v>549.70000000000005</v>
      </c>
      <c r="D50" s="152">
        <v>125.3443584264564</v>
      </c>
      <c r="E50" s="152">
        <v>238.36584000000005</v>
      </c>
      <c r="F50" s="128">
        <f t="shared" si="0"/>
        <v>913.41019842645653</v>
      </c>
      <c r="G50" s="152">
        <v>19.507250633633401</v>
      </c>
      <c r="H50" s="152">
        <v>297.55770000000001</v>
      </c>
      <c r="I50" s="128">
        <f t="shared" si="1"/>
        <v>596.3452477928231</v>
      </c>
      <c r="J50" s="153">
        <f t="shared" si="2"/>
        <v>1.8981757747018013</v>
      </c>
    </row>
    <row r="51" spans="1:10" ht="12" customHeight="1" x14ac:dyDescent="0.25">
      <c r="A51" s="12">
        <v>2013</v>
      </c>
      <c r="B51" s="154">
        <v>316.29476599999998</v>
      </c>
      <c r="C51" s="128">
        <v>483.34</v>
      </c>
      <c r="D51" s="152">
        <v>119.1773310726108</v>
      </c>
      <c r="E51" s="152">
        <v>297.55770000000001</v>
      </c>
      <c r="F51" s="128">
        <f t="shared" si="0"/>
        <v>900.07503107261073</v>
      </c>
      <c r="G51" s="152">
        <v>20.090354788257599</v>
      </c>
      <c r="H51" s="152">
        <v>216.80631000000002</v>
      </c>
      <c r="I51" s="128">
        <f t="shared" si="1"/>
        <v>663.17836628435316</v>
      </c>
      <c r="J51" s="153">
        <f t="shared" si="2"/>
        <v>2.0967098971354878</v>
      </c>
    </row>
    <row r="52" spans="1:10" ht="12" customHeight="1" x14ac:dyDescent="0.25">
      <c r="A52" s="13">
        <v>2014</v>
      </c>
      <c r="B52" s="157">
        <v>318.576955</v>
      </c>
      <c r="C52" s="128">
        <v>472.96</v>
      </c>
      <c r="D52" s="152">
        <v>117.67726351016459</v>
      </c>
      <c r="E52" s="152">
        <v>216.80631000000002</v>
      </c>
      <c r="F52" s="128">
        <f t="shared" si="0"/>
        <v>807.44357351016458</v>
      </c>
      <c r="G52" s="152">
        <v>27.180404639348399</v>
      </c>
      <c r="H52" s="152">
        <v>218.5479</v>
      </c>
      <c r="I52" s="128">
        <f t="shared" si="1"/>
        <v>561.7152688708162</v>
      </c>
      <c r="J52" s="153">
        <f t="shared" si="2"/>
        <v>1.7632011985010536</v>
      </c>
    </row>
    <row r="53" spans="1:10" ht="12" customHeight="1" x14ac:dyDescent="0.25">
      <c r="A53" s="13">
        <v>2015</v>
      </c>
      <c r="B53" s="157">
        <v>320.87070299999999</v>
      </c>
      <c r="C53" s="128">
        <v>534.18000000000006</v>
      </c>
      <c r="D53" s="152">
        <v>122.9237717789136</v>
      </c>
      <c r="E53" s="152">
        <v>218.5479</v>
      </c>
      <c r="F53" s="128">
        <f t="shared" si="0"/>
        <v>875.65167177891374</v>
      </c>
      <c r="G53" s="152">
        <v>28.191369582717002</v>
      </c>
      <c r="H53" s="152">
        <v>238.95303000000001</v>
      </c>
      <c r="I53" s="128">
        <f t="shared" si="1"/>
        <v>608.50727219619671</v>
      </c>
      <c r="J53" s="153">
        <f t="shared" si="2"/>
        <v>1.8964251535179786</v>
      </c>
    </row>
    <row r="54" spans="1:10" ht="12" customHeight="1" x14ac:dyDescent="0.25">
      <c r="A54" s="14">
        <v>2016</v>
      </c>
      <c r="B54" s="155">
        <v>323.16101099999997</v>
      </c>
      <c r="C54" s="102">
        <v>551.4051924434566</v>
      </c>
      <c r="D54" s="102">
        <v>128.3527403733828</v>
      </c>
      <c r="E54" s="148">
        <v>238.95303000000001</v>
      </c>
      <c r="F54" s="148">
        <f t="shared" si="0"/>
        <v>918.71096281683947</v>
      </c>
      <c r="G54" s="102">
        <v>28.473873403509604</v>
      </c>
      <c r="H54" s="102">
        <v>248.61558000000002</v>
      </c>
      <c r="I54" s="102">
        <f t="shared" si="1"/>
        <v>641.62150941332982</v>
      </c>
      <c r="J54" s="166">
        <f t="shared" si="2"/>
        <v>1.9854545801421877</v>
      </c>
    </row>
    <row r="55" spans="1:10" ht="12" customHeight="1" x14ac:dyDescent="0.25">
      <c r="A55" s="15">
        <v>2017</v>
      </c>
      <c r="B55" s="155">
        <v>325.20603</v>
      </c>
      <c r="C55" s="102">
        <v>498.23720739966006</v>
      </c>
      <c r="D55" s="102">
        <v>130.37023361669338</v>
      </c>
      <c r="E55" s="148">
        <v>248.61558000000002</v>
      </c>
      <c r="F55" s="148">
        <f t="shared" si="0"/>
        <v>877.22302101635353</v>
      </c>
      <c r="G55" s="102">
        <v>30.895365488486398</v>
      </c>
      <c r="H55" s="102">
        <v>229.19058000000004</v>
      </c>
      <c r="I55" s="102">
        <f t="shared" si="1"/>
        <v>617.13707552786707</v>
      </c>
      <c r="J55" s="166">
        <f t="shared" si="2"/>
        <v>1.8976802967886761</v>
      </c>
    </row>
    <row r="56" spans="1:10" ht="12" customHeight="1" x14ac:dyDescent="0.25">
      <c r="A56" s="14">
        <v>2018</v>
      </c>
      <c r="B56" s="155">
        <v>326.92397599999998</v>
      </c>
      <c r="C56" s="102">
        <v>460.30197717348676</v>
      </c>
      <c r="D56" s="102">
        <v>129.99811109400002</v>
      </c>
      <c r="E56" s="148">
        <v>229.19058000000004</v>
      </c>
      <c r="F56" s="148">
        <f t="shared" si="0"/>
        <v>819.49066826748685</v>
      </c>
      <c r="G56" s="102">
        <v>30.319265014770597</v>
      </c>
      <c r="H56" s="102">
        <v>184.52862000000002</v>
      </c>
      <c r="I56" s="102">
        <f t="shared" si="1"/>
        <v>604.6427832527163</v>
      </c>
      <c r="J56" s="166">
        <f t="shared" si="2"/>
        <v>1.8494904859860029</v>
      </c>
    </row>
    <row r="57" spans="1:10" ht="12" customHeight="1" thickBot="1" x14ac:dyDescent="0.3">
      <c r="A57" s="72">
        <v>2019</v>
      </c>
      <c r="B57" s="60">
        <v>328.475998</v>
      </c>
      <c r="C57" s="168">
        <v>456.12799999999999</v>
      </c>
      <c r="D57" s="169">
        <v>127.25622883200001</v>
      </c>
      <c r="E57" s="170">
        <v>184.52862000000002</v>
      </c>
      <c r="F57" s="169">
        <f t="shared" si="0"/>
        <v>767.91284883200001</v>
      </c>
      <c r="G57" s="170">
        <v>28.141516758000002</v>
      </c>
      <c r="H57" s="170">
        <v>189.33936</v>
      </c>
      <c r="I57" s="169">
        <f t="shared" si="1"/>
        <v>550.43197207399999</v>
      </c>
      <c r="J57" s="171">
        <f t="shared" si="2"/>
        <v>1.6757144370530233</v>
      </c>
    </row>
    <row r="58" spans="1:10" s="287" customFormat="1" ht="12" customHeight="1" thickTop="1" x14ac:dyDescent="0.25">
      <c r="A58" s="353" t="s">
        <v>61</v>
      </c>
      <c r="B58" s="354"/>
      <c r="C58" s="354"/>
      <c r="D58" s="354"/>
      <c r="E58" s="354"/>
      <c r="F58" s="354"/>
      <c r="G58" s="354"/>
      <c r="H58" s="354"/>
      <c r="I58" s="354"/>
      <c r="J58" s="354"/>
    </row>
    <row r="59" spans="1:10" ht="12" customHeight="1" x14ac:dyDescent="0.25">
      <c r="A59" s="359" t="s">
        <v>60</v>
      </c>
      <c r="B59" s="360"/>
      <c r="C59" s="360"/>
      <c r="D59" s="360"/>
      <c r="E59" s="360"/>
      <c r="F59" s="360"/>
      <c r="G59" s="360"/>
      <c r="H59" s="360"/>
      <c r="I59" s="360"/>
      <c r="J59" s="360"/>
    </row>
    <row r="60" spans="1:10" ht="12" customHeight="1" x14ac:dyDescent="0.25">
      <c r="A60" s="436"/>
      <c r="B60" s="363"/>
      <c r="C60" s="363"/>
      <c r="D60" s="363"/>
      <c r="E60" s="363"/>
      <c r="F60" s="363"/>
      <c r="G60" s="363"/>
      <c r="H60" s="363"/>
      <c r="I60" s="363"/>
      <c r="J60" s="363"/>
    </row>
    <row r="61" spans="1:10" ht="12" customHeight="1" x14ac:dyDescent="0.25">
      <c r="A61" s="438" t="s">
        <v>146</v>
      </c>
      <c r="B61" s="391"/>
      <c r="C61" s="391"/>
      <c r="D61" s="391"/>
      <c r="E61" s="391"/>
      <c r="F61" s="391"/>
      <c r="G61" s="391"/>
      <c r="H61" s="391"/>
      <c r="I61" s="391"/>
      <c r="J61" s="391"/>
    </row>
    <row r="62" spans="1:10" ht="12" customHeight="1" x14ac:dyDescent="0.25">
      <c r="A62" s="438"/>
      <c r="B62" s="391"/>
      <c r="C62" s="391"/>
      <c r="D62" s="391"/>
      <c r="E62" s="391"/>
      <c r="F62" s="391"/>
      <c r="G62" s="391"/>
      <c r="H62" s="391"/>
      <c r="I62" s="391"/>
      <c r="J62" s="391"/>
    </row>
    <row r="63" spans="1:10" ht="12" customHeight="1" x14ac:dyDescent="0.25">
      <c r="A63" s="438"/>
      <c r="B63" s="391"/>
      <c r="C63" s="391"/>
      <c r="D63" s="391"/>
      <c r="E63" s="391"/>
      <c r="F63" s="391"/>
      <c r="G63" s="391"/>
      <c r="H63" s="391"/>
      <c r="I63" s="391"/>
      <c r="J63" s="391"/>
    </row>
    <row r="64" spans="1:10" ht="12" customHeight="1" x14ac:dyDescent="0.25">
      <c r="A64" s="442"/>
      <c r="B64" s="393"/>
      <c r="C64" s="393"/>
      <c r="D64" s="393"/>
      <c r="E64" s="393"/>
      <c r="F64" s="393"/>
      <c r="G64" s="393"/>
      <c r="H64" s="393"/>
      <c r="I64" s="393"/>
      <c r="J64" s="393"/>
    </row>
    <row r="65" spans="1:10" ht="12" customHeight="1" x14ac:dyDescent="0.25">
      <c r="A65" s="320" t="s">
        <v>45</v>
      </c>
      <c r="B65" s="320"/>
      <c r="C65" s="320"/>
      <c r="D65" s="320"/>
      <c r="E65" s="320"/>
      <c r="F65" s="320"/>
      <c r="G65" s="320"/>
      <c r="H65" s="320"/>
      <c r="I65" s="320"/>
      <c r="J65" s="320"/>
    </row>
  </sheetData>
  <mergeCells count="22">
    <mergeCell ref="A58:J58"/>
    <mergeCell ref="A64:J64"/>
    <mergeCell ref="A65:J65"/>
    <mergeCell ref="A59:J59"/>
    <mergeCell ref="A60:J60"/>
    <mergeCell ref="A61:J63"/>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58C6D-7A24-4B0B-A4CF-46A43EE8EC72}">
  <dimension ref="A1:J67"/>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4" customWidth="1"/>
    <col min="10" max="10" width="14.28515625" customWidth="1"/>
  </cols>
  <sheetData>
    <row r="1" spans="1:10" ht="12" customHeight="1" thickBot="1" x14ac:dyDescent="0.3">
      <c r="A1" s="324" t="s">
        <v>99</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f>SUM(SnapBeansCanning!C8,SnapBeansFreezing!C8)</f>
        <v>1140.3</v>
      </c>
      <c r="D8" s="102">
        <f>SUM(SnapBeansCanning!D8,SnapBeansFreezing!D8)</f>
        <v>0.45639200000000002</v>
      </c>
      <c r="E8" s="148">
        <f>SUM(SnapBeansCanning!E8,SnapBeansFreezing!E8)</f>
        <v>919.13843999999995</v>
      </c>
      <c r="F8" s="148">
        <f>SUM(C8,D8,E8)</f>
        <v>2059.894832</v>
      </c>
      <c r="G8" s="102">
        <f>SUM(SnapBeansCanning!G8,SnapBeansFreezing!G8)</f>
        <v>5.3648632000000003</v>
      </c>
      <c r="H8" s="102">
        <f>SUM(SnapBeansCanning!H8,SnapBeansFreezing!H8)</f>
        <v>812.28132508198098</v>
      </c>
      <c r="I8" s="102">
        <f>F8-G8-H8</f>
        <v>1242.2486437180191</v>
      </c>
      <c r="J8" s="114">
        <f>IF(I8=0,0,IF(B8=0,0,I8/B8))</f>
        <v>6.0582127641672319</v>
      </c>
    </row>
    <row r="9" spans="1:10" ht="12" customHeight="1" x14ac:dyDescent="0.25">
      <c r="A9" s="12">
        <v>1971</v>
      </c>
      <c r="B9" s="12">
        <v>207.661</v>
      </c>
      <c r="C9" s="128">
        <f>SUM(SnapBeansCanning!C9,SnapBeansFreezing!C9)</f>
        <v>1193.3200000000002</v>
      </c>
      <c r="D9" s="152">
        <f>SUM(SnapBeansCanning!D9,SnapBeansFreezing!D9)</f>
        <v>0.67234159999999998</v>
      </c>
      <c r="E9" s="128">
        <f>SUM(SnapBeansCanning!E9,SnapBeansFreezing!E9)</f>
        <v>812.28132508198098</v>
      </c>
      <c r="F9" s="128">
        <f t="shared" ref="F9:F58" si="0">SUM(C9,D9,E9)</f>
        <v>2006.273666681981</v>
      </c>
      <c r="G9" s="152">
        <f>SUM(SnapBeansCanning!G9,SnapBeansFreezing!G9)</f>
        <v>3.1961808</v>
      </c>
      <c r="H9" s="128">
        <f>SUM(SnapBeansCanning!H9,SnapBeansFreezing!H9)</f>
        <v>767.11849070524511</v>
      </c>
      <c r="I9" s="128">
        <f t="shared" ref="I9:I58" si="1">F9-G9-H9</f>
        <v>1235.9589951767357</v>
      </c>
      <c r="J9" s="153">
        <f t="shared" ref="J9:J58" si="2">IF(I9=0,0,IF(B9=0,0,I9/B9))</f>
        <v>5.9518108608584939</v>
      </c>
    </row>
    <row r="10" spans="1:10" ht="12" customHeight="1" x14ac:dyDescent="0.25">
      <c r="A10" s="12">
        <v>1972</v>
      </c>
      <c r="B10" s="12">
        <v>209.89599999999999</v>
      </c>
      <c r="C10" s="128">
        <f>SUM(SnapBeansCanning!C10,SnapBeansFreezing!C10)</f>
        <v>1226.8000000000002</v>
      </c>
      <c r="D10" s="152">
        <f>SUM(SnapBeansCanning!D10,SnapBeansFreezing!D10)</f>
        <v>0.75429279999999999</v>
      </c>
      <c r="E10" s="128">
        <f>SUM(SnapBeansCanning!E10,SnapBeansFreezing!E10)</f>
        <v>767.11849070524511</v>
      </c>
      <c r="F10" s="128">
        <f t="shared" si="0"/>
        <v>1994.6727835052452</v>
      </c>
      <c r="G10" s="152">
        <f>SUM(SnapBeansCanning!G10,SnapBeansFreezing!G10)</f>
        <v>4.1180655999999995</v>
      </c>
      <c r="H10" s="128">
        <f>SUM(SnapBeansCanning!H10,SnapBeansFreezing!H10)</f>
        <v>738.15257971233927</v>
      </c>
      <c r="I10" s="128">
        <f t="shared" si="1"/>
        <v>1252.402138192906</v>
      </c>
      <c r="J10" s="153">
        <f t="shared" si="2"/>
        <v>5.9667746798076484</v>
      </c>
    </row>
    <row r="11" spans="1:10" ht="12" customHeight="1" x14ac:dyDescent="0.25">
      <c r="A11" s="12">
        <v>1973</v>
      </c>
      <c r="B11" s="12">
        <v>211.90899999999999</v>
      </c>
      <c r="C11" s="128">
        <f>SUM(SnapBeansCanning!C11,SnapBeansFreezing!C11)</f>
        <v>1483.3</v>
      </c>
      <c r="D11" s="152">
        <f>SUM(SnapBeansCanning!D11,SnapBeansFreezing!D11)</f>
        <v>1.1240344</v>
      </c>
      <c r="E11" s="128">
        <f>SUM(SnapBeansCanning!E11,SnapBeansFreezing!E11)</f>
        <v>738.15257971233927</v>
      </c>
      <c r="F11" s="128">
        <f t="shared" si="0"/>
        <v>2222.5766141123395</v>
      </c>
      <c r="G11" s="152">
        <f>SUM(SnapBeansCanning!G11,SnapBeansFreezing!G11)</f>
        <v>5.9654439999999997</v>
      </c>
      <c r="H11" s="128">
        <f>SUM(SnapBeansCanning!H11,SnapBeansFreezing!H11)</f>
        <v>821.09836787607776</v>
      </c>
      <c r="I11" s="128">
        <f t="shared" si="1"/>
        <v>1395.5128022362619</v>
      </c>
      <c r="J11" s="153">
        <f t="shared" si="2"/>
        <v>6.5854343243385696</v>
      </c>
    </row>
    <row r="12" spans="1:10" ht="12" customHeight="1" x14ac:dyDescent="0.25">
      <c r="A12" s="12">
        <v>1974</v>
      </c>
      <c r="B12" s="12">
        <v>213.85400000000001</v>
      </c>
      <c r="C12" s="128">
        <f>SUM(SnapBeansCanning!C12,SnapBeansFreezing!C12)</f>
        <v>1496.7</v>
      </c>
      <c r="D12" s="152">
        <f>SUM(SnapBeansCanning!D12,SnapBeansFreezing!D12)</f>
        <v>1.0188008</v>
      </c>
      <c r="E12" s="128">
        <f>SUM(SnapBeansCanning!E12,SnapBeansFreezing!E12)</f>
        <v>821.09836787607776</v>
      </c>
      <c r="F12" s="128">
        <f t="shared" si="0"/>
        <v>2318.8171686760779</v>
      </c>
      <c r="G12" s="152">
        <f>SUM(SnapBeansCanning!G12,SnapBeansFreezing!G12)</f>
        <v>9.1686656000000006</v>
      </c>
      <c r="H12" s="128">
        <f>SUM(SnapBeansCanning!H12,SnapBeansFreezing!H12)</f>
        <v>953.40837811646554</v>
      </c>
      <c r="I12" s="128">
        <f t="shared" si="1"/>
        <v>1356.2401249596123</v>
      </c>
      <c r="J12" s="153">
        <f t="shared" si="2"/>
        <v>6.3418973924247952</v>
      </c>
    </row>
    <row r="13" spans="1:10" ht="12" customHeight="1" x14ac:dyDescent="0.25">
      <c r="A13" s="12">
        <v>1975</v>
      </c>
      <c r="B13" s="12">
        <v>215.97300000000001</v>
      </c>
      <c r="C13" s="128">
        <f>SUM(SnapBeansCanning!C13,SnapBeansFreezing!C13)</f>
        <v>1330.4</v>
      </c>
      <c r="D13" s="152">
        <f>SUM(SnapBeansCanning!D13,SnapBeansFreezing!D13)</f>
        <v>0.79516160000000002</v>
      </c>
      <c r="E13" s="128">
        <f>SUM(SnapBeansCanning!E13,SnapBeansFreezing!E13)</f>
        <v>953.40837811646554</v>
      </c>
      <c r="F13" s="128">
        <f t="shared" si="0"/>
        <v>2284.6035397164655</v>
      </c>
      <c r="G13" s="152">
        <f>SUM(SnapBeansCanning!G13,SnapBeansFreezing!G13)</f>
        <v>7.6702879999999993</v>
      </c>
      <c r="H13" s="128">
        <f>SUM(SnapBeansCanning!H13,SnapBeansFreezing!H13)</f>
        <v>1070.1999613901426</v>
      </c>
      <c r="I13" s="128">
        <f t="shared" si="1"/>
        <v>1206.7332903263232</v>
      </c>
      <c r="J13" s="153">
        <f t="shared" si="2"/>
        <v>5.5874266242832347</v>
      </c>
    </row>
    <row r="14" spans="1:10" ht="12" customHeight="1" x14ac:dyDescent="0.25">
      <c r="A14" s="11">
        <v>1976</v>
      </c>
      <c r="B14" s="11">
        <v>218.035</v>
      </c>
      <c r="C14" s="102">
        <f>SUM(SnapBeansCanning!C14,SnapBeansFreezing!C14)</f>
        <v>1181.4000000000001</v>
      </c>
      <c r="D14" s="102">
        <f>SUM(SnapBeansCanning!D14,SnapBeansFreezing!D14)</f>
        <v>0.82449600000000001</v>
      </c>
      <c r="E14" s="148">
        <f>SUM(SnapBeansCanning!E14,SnapBeansFreezing!E14)</f>
        <v>1070.1999613901426</v>
      </c>
      <c r="F14" s="148">
        <f t="shared" si="0"/>
        <v>2252.4244573901424</v>
      </c>
      <c r="G14" s="102">
        <f>SUM(SnapBeansCanning!G14,SnapBeansFreezing!G14)</f>
        <v>30.809588000000002</v>
      </c>
      <c r="H14" s="102">
        <f>SUM(SnapBeansCanning!H14,SnapBeansFreezing!H14)</f>
        <v>830.73437971911176</v>
      </c>
      <c r="I14" s="102">
        <f t="shared" si="1"/>
        <v>1390.8804896710305</v>
      </c>
      <c r="J14" s="114">
        <f t="shared" si="2"/>
        <v>6.3791615551220247</v>
      </c>
    </row>
    <row r="15" spans="1:10" ht="12" customHeight="1" x14ac:dyDescent="0.25">
      <c r="A15" s="11">
        <v>1977</v>
      </c>
      <c r="B15" s="11">
        <v>220.23899999999998</v>
      </c>
      <c r="C15" s="102">
        <f>SUM(SnapBeansCanning!C15,SnapBeansFreezing!C15)</f>
        <v>1350.9</v>
      </c>
      <c r="D15" s="102">
        <f>SUM(SnapBeansCanning!D15,SnapBeansFreezing!D15)</f>
        <v>0.7741576</v>
      </c>
      <c r="E15" s="148">
        <f>SUM(SnapBeansCanning!E15,SnapBeansFreezing!E15)</f>
        <v>830.73437971911176</v>
      </c>
      <c r="F15" s="148">
        <f t="shared" si="0"/>
        <v>2182.4085373191119</v>
      </c>
      <c r="G15" s="102">
        <f>SUM(SnapBeansCanning!G15,SnapBeansFreezing!G15)</f>
        <v>23.725344799999998</v>
      </c>
      <c r="H15" s="102">
        <f>SUM(SnapBeansCanning!H15,SnapBeansFreezing!H15)</f>
        <v>798.08432006973271</v>
      </c>
      <c r="I15" s="102">
        <f t="shared" si="1"/>
        <v>1360.5988724493791</v>
      </c>
      <c r="J15" s="114">
        <f t="shared" si="2"/>
        <v>6.1778289605809107</v>
      </c>
    </row>
    <row r="16" spans="1:10" ht="12" customHeight="1" x14ac:dyDescent="0.25">
      <c r="A16" s="11">
        <v>1978</v>
      </c>
      <c r="B16" s="11">
        <v>222.58500000000001</v>
      </c>
      <c r="C16" s="102">
        <f>SUM(SnapBeansCanning!C16,SnapBeansFreezing!C16)</f>
        <v>1433.1999999999998</v>
      </c>
      <c r="D16" s="102">
        <f>SUM(SnapBeansCanning!D16,SnapBeansFreezing!D16)</f>
        <v>1.2071248000000001</v>
      </c>
      <c r="E16" s="148">
        <f>SUM(SnapBeansCanning!E16,SnapBeansFreezing!E16)</f>
        <v>798.08432006973271</v>
      </c>
      <c r="F16" s="148">
        <f t="shared" si="0"/>
        <v>2232.4914448697327</v>
      </c>
      <c r="G16" s="102">
        <f>SUM(SnapBeansCanning!G16,SnapBeansFreezing!G16)</f>
        <v>17.730224</v>
      </c>
      <c r="H16" s="102">
        <f>SUM(SnapBeansCanning!H16,SnapBeansFreezing!H16)</f>
        <v>836.66830958281525</v>
      </c>
      <c r="I16" s="102">
        <f t="shared" si="1"/>
        <v>1378.0929112869176</v>
      </c>
      <c r="J16" s="114">
        <f t="shared" si="2"/>
        <v>6.1913107859330934</v>
      </c>
    </row>
    <row r="17" spans="1:10" ht="12" customHeight="1" x14ac:dyDescent="0.25">
      <c r="A17" s="11">
        <v>1979</v>
      </c>
      <c r="B17" s="11">
        <v>225.05500000000001</v>
      </c>
      <c r="C17" s="102">
        <f>SUM(SnapBeansCanning!C17,SnapBeansFreezing!C17)</f>
        <v>1538.26</v>
      </c>
      <c r="D17" s="102">
        <f>SUM(SnapBeansCanning!D17,SnapBeansFreezing!D17)</f>
        <v>1.5889704</v>
      </c>
      <c r="E17" s="148">
        <f>SUM(SnapBeansCanning!E17,SnapBeansFreezing!E17)</f>
        <v>836.66830958281525</v>
      </c>
      <c r="F17" s="148">
        <f t="shared" si="0"/>
        <v>2376.5172799828151</v>
      </c>
      <c r="G17" s="102">
        <f>SUM(SnapBeansCanning!G17,SnapBeansFreezing!G17)</f>
        <v>15.2093168</v>
      </c>
      <c r="H17" s="102">
        <f>SUM(SnapBeansCanning!H17,SnapBeansFreezing!H17)</f>
        <v>979.67571532807324</v>
      </c>
      <c r="I17" s="102">
        <f t="shared" si="1"/>
        <v>1381.6322478547418</v>
      </c>
      <c r="J17" s="114">
        <f t="shared" si="2"/>
        <v>6.1390871025071281</v>
      </c>
    </row>
    <row r="18" spans="1:10" ht="12" customHeight="1" x14ac:dyDescent="0.25">
      <c r="A18" s="11">
        <v>1980</v>
      </c>
      <c r="B18" s="11">
        <v>227.726</v>
      </c>
      <c r="C18" s="102">
        <f>SUM(SnapBeansCanning!C18,SnapBeansFreezing!C18)</f>
        <v>1408.46</v>
      </c>
      <c r="D18" s="102">
        <f>SUM(SnapBeansCanning!D18,SnapBeansFreezing!D18)</f>
        <v>1.3898239999999999</v>
      </c>
      <c r="E18" s="148">
        <f>SUM(SnapBeansCanning!E18,SnapBeansFreezing!E18)</f>
        <v>979.67571532807324</v>
      </c>
      <c r="F18" s="148">
        <f t="shared" si="0"/>
        <v>2389.5255393280731</v>
      </c>
      <c r="G18" s="102">
        <f>SUM(SnapBeansCanning!G18,SnapBeansFreezing!G18)</f>
        <v>13.815291999999999</v>
      </c>
      <c r="H18" s="102">
        <f>SUM(SnapBeansCanning!H18,SnapBeansFreezing!H18)</f>
        <v>1028.2202796163451</v>
      </c>
      <c r="I18" s="102">
        <f t="shared" si="1"/>
        <v>1347.4899677117278</v>
      </c>
      <c r="J18" s="114">
        <f t="shared" si="2"/>
        <v>5.9171546846285787</v>
      </c>
    </row>
    <row r="19" spans="1:10" ht="12" customHeight="1" x14ac:dyDescent="0.25">
      <c r="A19" s="12">
        <v>1981</v>
      </c>
      <c r="B19" s="12">
        <v>229.96600000000001</v>
      </c>
      <c r="C19" s="128">
        <f>SUM(SnapBeansCanning!C19,SnapBeansFreezing!C19)</f>
        <v>1344.3400000000001</v>
      </c>
      <c r="D19" s="152">
        <f>SUM(SnapBeansCanning!D19,SnapBeansFreezing!D19)</f>
        <v>1.1297303999999999</v>
      </c>
      <c r="E19" s="128">
        <f>SUM(SnapBeansCanning!E19,SnapBeansFreezing!E19)</f>
        <v>1028.2202796163451</v>
      </c>
      <c r="F19" s="128">
        <f t="shared" si="0"/>
        <v>2373.6900100163452</v>
      </c>
      <c r="G19" s="152">
        <f>SUM(SnapBeansCanning!G19,SnapBeansFreezing!G19)</f>
        <v>14.969230400000001</v>
      </c>
      <c r="H19" s="128">
        <f>SUM(SnapBeansCanning!H19,SnapBeansFreezing!H19)</f>
        <v>908.45197003957651</v>
      </c>
      <c r="I19" s="128">
        <f t="shared" si="1"/>
        <v>1450.2688095767687</v>
      </c>
      <c r="J19" s="153">
        <f t="shared" si="2"/>
        <v>6.3064488210290595</v>
      </c>
    </row>
    <row r="20" spans="1:10" ht="12" customHeight="1" x14ac:dyDescent="0.25">
      <c r="A20" s="12">
        <v>1982</v>
      </c>
      <c r="B20" s="12">
        <v>232.18799999999999</v>
      </c>
      <c r="C20" s="128">
        <f>SUM(SnapBeansCanning!C20,SnapBeansFreezing!C20)</f>
        <v>1287.72</v>
      </c>
      <c r="D20" s="152">
        <f>SUM(SnapBeansCanning!D20,SnapBeansFreezing!D20)</f>
        <v>0.88715200000000005</v>
      </c>
      <c r="E20" s="128">
        <f>SUM(SnapBeansCanning!E20,SnapBeansFreezing!E20)</f>
        <v>908.45197003957651</v>
      </c>
      <c r="F20" s="128">
        <f t="shared" si="0"/>
        <v>2197.0591220395763</v>
      </c>
      <c r="G20" s="152">
        <f>SUM(SnapBeansCanning!G20,SnapBeansFreezing!G20)</f>
        <v>17.887219999999999</v>
      </c>
      <c r="H20" s="128">
        <f>SUM(SnapBeansCanning!H20,SnapBeansFreezing!H20)</f>
        <v>848.67234617353699</v>
      </c>
      <c r="I20" s="128">
        <f t="shared" si="1"/>
        <v>1330.4995558660394</v>
      </c>
      <c r="J20" s="153">
        <f t="shared" si="2"/>
        <v>5.7302683853861502</v>
      </c>
    </row>
    <row r="21" spans="1:10" ht="12" customHeight="1" x14ac:dyDescent="0.25">
      <c r="A21" s="12">
        <v>1983</v>
      </c>
      <c r="B21" s="12">
        <v>234.30699999999999</v>
      </c>
      <c r="C21" s="128">
        <f>SUM(SnapBeansCanning!C21,SnapBeansFreezing!C21)</f>
        <v>1174.82</v>
      </c>
      <c r="D21" s="152">
        <f>SUM(SnapBeansCanning!D21,SnapBeansFreezing!D21)</f>
        <v>1.6089064</v>
      </c>
      <c r="E21" s="128">
        <f>SUM(SnapBeansCanning!E21,SnapBeansFreezing!E21)</f>
        <v>848.67234617353699</v>
      </c>
      <c r="F21" s="128">
        <f t="shared" si="0"/>
        <v>2025.1012525735368</v>
      </c>
      <c r="G21" s="152">
        <f>SUM(SnapBeansCanning!G21,SnapBeansFreezing!G21)</f>
        <v>11.131764</v>
      </c>
      <c r="H21" s="128">
        <f>SUM(SnapBeansCanning!H21,SnapBeansFreezing!H21)</f>
        <v>715.7987301724512</v>
      </c>
      <c r="I21" s="128">
        <f t="shared" si="1"/>
        <v>1298.1707584010855</v>
      </c>
      <c r="J21" s="153">
        <f t="shared" si="2"/>
        <v>5.5404693773599831</v>
      </c>
    </row>
    <row r="22" spans="1:10" ht="12" customHeight="1" x14ac:dyDescent="0.25">
      <c r="A22" s="12">
        <v>1984</v>
      </c>
      <c r="B22" s="12">
        <v>236.34800000000001</v>
      </c>
      <c r="C22" s="128">
        <f>SUM(SnapBeansCanning!C22,SnapBeansFreezing!C22)</f>
        <v>1332.22</v>
      </c>
      <c r="D22" s="152">
        <f>SUM(SnapBeansCanning!D22,SnapBeansFreezing!D22)</f>
        <v>3.6356856</v>
      </c>
      <c r="E22" s="128">
        <f>SUM(SnapBeansCanning!E22,SnapBeansFreezing!E22)</f>
        <v>715.7987301724512</v>
      </c>
      <c r="F22" s="128">
        <f t="shared" si="0"/>
        <v>2051.6544157724511</v>
      </c>
      <c r="G22" s="152">
        <f>SUM(SnapBeansCanning!G22,SnapBeansFreezing!G22)</f>
        <v>11.330768000000001</v>
      </c>
      <c r="H22" s="128">
        <f>SUM(SnapBeansCanning!H22,SnapBeansFreezing!H22)</f>
        <v>742.46198065196086</v>
      </c>
      <c r="I22" s="128">
        <f t="shared" si="1"/>
        <v>1297.8616671204902</v>
      </c>
      <c r="J22" s="153">
        <f t="shared" si="2"/>
        <v>5.4913164787537454</v>
      </c>
    </row>
    <row r="23" spans="1:10" ht="12" customHeight="1" x14ac:dyDescent="0.25">
      <c r="A23" s="12">
        <v>1985</v>
      </c>
      <c r="B23" s="12">
        <v>238.46600000000001</v>
      </c>
      <c r="C23" s="128">
        <f>SUM(SnapBeansCanning!C23,SnapBeansFreezing!C23)</f>
        <v>1404.02</v>
      </c>
      <c r="D23" s="152">
        <f>SUM(SnapBeansCanning!D23,SnapBeansFreezing!D23)</f>
        <v>11.679861600000001</v>
      </c>
      <c r="E23" s="128">
        <f>SUM(SnapBeansCanning!E23,SnapBeansFreezing!E23)</f>
        <v>742.46198065196086</v>
      </c>
      <c r="F23" s="128">
        <f t="shared" si="0"/>
        <v>2158.1618422519609</v>
      </c>
      <c r="G23" s="152">
        <f>SUM(SnapBeansCanning!G23,SnapBeansFreezing!G23)</f>
        <v>10.849527200000001</v>
      </c>
      <c r="H23" s="128">
        <f>SUM(SnapBeansCanning!H23,SnapBeansFreezing!H23)</f>
        <v>804.72150062158823</v>
      </c>
      <c r="I23" s="128">
        <f t="shared" si="1"/>
        <v>1342.5908144303726</v>
      </c>
      <c r="J23" s="153">
        <f t="shared" si="2"/>
        <v>5.6301142067647909</v>
      </c>
    </row>
    <row r="24" spans="1:10" ht="12" customHeight="1" x14ac:dyDescent="0.25">
      <c r="A24" s="11">
        <v>1986</v>
      </c>
      <c r="B24" s="11">
        <v>240.65100000000001</v>
      </c>
      <c r="C24" s="102">
        <f>SUM(SnapBeansCanning!C24,SnapBeansFreezing!C24)</f>
        <v>1218.8000000000002</v>
      </c>
      <c r="D24" s="102">
        <f>SUM(SnapBeansCanning!D24,SnapBeansFreezing!D24)</f>
        <v>10.27772</v>
      </c>
      <c r="E24" s="148">
        <f>SUM(SnapBeansCanning!E24,SnapBeansFreezing!E24)</f>
        <v>804.72150062158823</v>
      </c>
      <c r="F24" s="148">
        <f t="shared" si="0"/>
        <v>2033.7992206215886</v>
      </c>
      <c r="G24" s="102">
        <f>SUM(SnapBeansCanning!G24,SnapBeansFreezing!G24)</f>
        <v>12.3</v>
      </c>
      <c r="H24" s="102">
        <f>SUM(SnapBeansCanning!H24,SnapBeansFreezing!H24)</f>
        <v>727.16480000000001</v>
      </c>
      <c r="I24" s="102">
        <f t="shared" si="1"/>
        <v>1294.3344206215886</v>
      </c>
      <c r="J24" s="114">
        <f t="shared" si="2"/>
        <v>5.3784709833808648</v>
      </c>
    </row>
    <row r="25" spans="1:10" ht="12" customHeight="1" x14ac:dyDescent="0.25">
      <c r="A25" s="11">
        <v>1987</v>
      </c>
      <c r="B25" s="11">
        <v>242.804</v>
      </c>
      <c r="C25" s="102">
        <f>SUM(SnapBeansCanning!C25,SnapBeansFreezing!C25)</f>
        <v>1371.66</v>
      </c>
      <c r="D25" s="102">
        <f>SUM(SnapBeansCanning!D25,SnapBeansFreezing!D25)</f>
        <v>3.5</v>
      </c>
      <c r="E25" s="148">
        <f>SUM(SnapBeansCanning!E25,SnapBeansFreezing!E25)</f>
        <v>727.16480000000001</v>
      </c>
      <c r="F25" s="148">
        <f t="shared" si="0"/>
        <v>2102.3248000000003</v>
      </c>
      <c r="G25" s="102">
        <f>SUM(SnapBeansCanning!G25,SnapBeansFreezing!G25)</f>
        <v>10.199999999999999</v>
      </c>
      <c r="H25" s="102">
        <f>SUM(SnapBeansCanning!H25,SnapBeansFreezing!H25)</f>
        <v>772.70159999999987</v>
      </c>
      <c r="I25" s="102">
        <f t="shared" si="1"/>
        <v>1319.4232000000006</v>
      </c>
      <c r="J25" s="114">
        <f t="shared" si="2"/>
        <v>5.4341081695523989</v>
      </c>
    </row>
    <row r="26" spans="1:10" ht="12" customHeight="1" x14ac:dyDescent="0.25">
      <c r="A26" s="11">
        <v>1988</v>
      </c>
      <c r="B26" s="11">
        <v>245.02099999999999</v>
      </c>
      <c r="C26" s="102">
        <f>SUM(SnapBeansCanning!C26,SnapBeansFreezing!C26)</f>
        <v>1176.56</v>
      </c>
      <c r="D26" s="102">
        <f>SUM(SnapBeansCanning!D26,SnapBeansFreezing!D26)</f>
        <v>4.3</v>
      </c>
      <c r="E26" s="148">
        <f>SUM(SnapBeansCanning!E26,SnapBeansFreezing!E26)</f>
        <v>772.70159999999987</v>
      </c>
      <c r="F26" s="148">
        <f t="shared" si="0"/>
        <v>1953.5615999999998</v>
      </c>
      <c r="G26" s="102">
        <f>SUM(SnapBeansCanning!G26,SnapBeansFreezing!G26)</f>
        <v>11.8</v>
      </c>
      <c r="H26" s="102">
        <f>SUM(SnapBeansCanning!H26,SnapBeansFreezing!H26)</f>
        <v>593.4375</v>
      </c>
      <c r="I26" s="102">
        <f t="shared" si="1"/>
        <v>1348.3240999999998</v>
      </c>
      <c r="J26" s="114">
        <f t="shared" si="2"/>
        <v>5.5028919970125001</v>
      </c>
    </row>
    <row r="27" spans="1:10" ht="12" customHeight="1" x14ac:dyDescent="0.25">
      <c r="A27" s="11">
        <v>1989</v>
      </c>
      <c r="B27" s="11">
        <v>247.34200000000001</v>
      </c>
      <c r="C27" s="102">
        <f>SUM(SnapBeansCanning!C27,SnapBeansFreezing!C27)</f>
        <v>1739.4</v>
      </c>
      <c r="D27" s="102">
        <f>SUM(SnapBeansCanning!D27,SnapBeansFreezing!D27)</f>
        <v>35.876278870799993</v>
      </c>
      <c r="E27" s="148">
        <f>SUM(SnapBeansCanning!E27,SnapBeansFreezing!E27)</f>
        <v>593.4375</v>
      </c>
      <c r="F27" s="148">
        <f t="shared" si="0"/>
        <v>2368.7137788708001</v>
      </c>
      <c r="G27" s="102">
        <f>SUM(SnapBeansCanning!G27,SnapBeansFreezing!G27)</f>
        <v>16.115348912959998</v>
      </c>
      <c r="H27" s="102">
        <f>SUM(SnapBeansCanning!H27,SnapBeansFreezing!H27)</f>
        <v>898.08799999999997</v>
      </c>
      <c r="I27" s="102">
        <f t="shared" si="1"/>
        <v>1454.51042995784</v>
      </c>
      <c r="J27" s="114">
        <f t="shared" si="2"/>
        <v>5.8805638749498259</v>
      </c>
    </row>
    <row r="28" spans="1:10" ht="12" customHeight="1" x14ac:dyDescent="0.25">
      <c r="A28" s="11">
        <v>1990</v>
      </c>
      <c r="B28" s="11">
        <v>250.13200000000001</v>
      </c>
      <c r="C28" s="102">
        <f>SUM(SnapBeansCanning!C28,SnapBeansFreezing!C28)</f>
        <v>1574.94</v>
      </c>
      <c r="D28" s="102">
        <f>SUM(SnapBeansCanning!D28,SnapBeansFreezing!D28)</f>
        <v>20.188785587999998</v>
      </c>
      <c r="E28" s="148">
        <f>SUM(SnapBeansCanning!E28,SnapBeansFreezing!E28)</f>
        <v>898.08799999999997</v>
      </c>
      <c r="F28" s="148">
        <f t="shared" si="0"/>
        <v>2493.2167855879998</v>
      </c>
      <c r="G28" s="102">
        <f>SUM(SnapBeansCanning!G28,SnapBeansFreezing!G28)</f>
        <v>20.804464599999999</v>
      </c>
      <c r="H28" s="102">
        <f>SUM(SnapBeansCanning!H28,SnapBeansFreezing!H28)</f>
        <v>1063.6235021</v>
      </c>
      <c r="I28" s="102">
        <f t="shared" si="1"/>
        <v>1408.7888188879999</v>
      </c>
      <c r="J28" s="114">
        <f t="shared" si="2"/>
        <v>5.6321814837285906</v>
      </c>
    </row>
    <row r="29" spans="1:10" ht="12" customHeight="1" x14ac:dyDescent="0.25">
      <c r="A29" s="12">
        <v>1991</v>
      </c>
      <c r="B29" s="12">
        <v>253.49299999999999</v>
      </c>
      <c r="C29" s="128">
        <f>SUM(SnapBeansCanning!C29,SnapBeansFreezing!C29)</f>
        <v>1535.64</v>
      </c>
      <c r="D29" s="152">
        <f>SUM(SnapBeansCanning!D29,SnapBeansFreezing!D29)</f>
        <v>14.607598699999997</v>
      </c>
      <c r="E29" s="128">
        <f>SUM(SnapBeansCanning!E29,SnapBeansFreezing!E29)</f>
        <v>1063.6235021</v>
      </c>
      <c r="F29" s="128">
        <f t="shared" si="0"/>
        <v>2613.8711008</v>
      </c>
      <c r="G29" s="152">
        <f>SUM(SnapBeansCanning!G29,SnapBeansFreezing!G29)</f>
        <v>28.923057035999999</v>
      </c>
      <c r="H29" s="128">
        <f>SUM(SnapBeansCanning!H29,SnapBeansFreezing!H29)</f>
        <v>1097.9932705000001</v>
      </c>
      <c r="I29" s="128">
        <f t="shared" si="1"/>
        <v>1486.9547732639999</v>
      </c>
      <c r="J29" s="153">
        <f t="shared" si="2"/>
        <v>5.8658612792621492</v>
      </c>
    </row>
    <row r="30" spans="1:10" ht="12" customHeight="1" x14ac:dyDescent="0.25">
      <c r="A30" s="12">
        <v>1992</v>
      </c>
      <c r="B30" s="12">
        <v>256.89400000000001</v>
      </c>
      <c r="C30" s="128">
        <f>SUM(SnapBeansCanning!C30,SnapBeansFreezing!C30)</f>
        <v>1291.8</v>
      </c>
      <c r="D30" s="152">
        <f>SUM(SnapBeansCanning!D30,SnapBeansFreezing!D30)</f>
        <v>11.245779976</v>
      </c>
      <c r="E30" s="128">
        <f>SUM(SnapBeansCanning!E30,SnapBeansFreezing!E30)</f>
        <v>1097.9932705000001</v>
      </c>
      <c r="F30" s="128">
        <f t="shared" si="0"/>
        <v>2401.0390504759998</v>
      </c>
      <c r="G30" s="152">
        <f>SUM(SnapBeansCanning!G30,SnapBeansFreezing!G30)</f>
        <v>21.854930431999996</v>
      </c>
      <c r="H30" s="128">
        <f>SUM(SnapBeansCanning!H30,SnapBeansFreezing!H30)</f>
        <v>910.61510239999996</v>
      </c>
      <c r="I30" s="128">
        <f t="shared" si="1"/>
        <v>1468.5690176439998</v>
      </c>
      <c r="J30" s="153">
        <f t="shared" si="2"/>
        <v>5.7166341667925282</v>
      </c>
    </row>
    <row r="31" spans="1:10" ht="12" customHeight="1" x14ac:dyDescent="0.25">
      <c r="A31" s="12">
        <v>1993</v>
      </c>
      <c r="B31" s="12">
        <v>260.255</v>
      </c>
      <c r="C31" s="128">
        <f>SUM(SnapBeansCanning!C31,SnapBeansFreezing!C31)</f>
        <v>1303.3800000000001</v>
      </c>
      <c r="D31" s="152">
        <f>SUM(SnapBeansCanning!D31,SnapBeansFreezing!D31)</f>
        <v>25.173769620000002</v>
      </c>
      <c r="E31" s="128">
        <f>SUM(SnapBeansCanning!E31,SnapBeansFreezing!E31)</f>
        <v>910.61510239999996</v>
      </c>
      <c r="F31" s="128">
        <f t="shared" si="0"/>
        <v>2239.16887202</v>
      </c>
      <c r="G31" s="152">
        <f>SUM(SnapBeansCanning!G31,SnapBeansFreezing!G31)</f>
        <v>19.59598948</v>
      </c>
      <c r="H31" s="128">
        <f>SUM(SnapBeansCanning!H31,SnapBeansFreezing!H31)</f>
        <v>737.01280359999998</v>
      </c>
      <c r="I31" s="128">
        <f t="shared" si="1"/>
        <v>1482.56007894</v>
      </c>
      <c r="J31" s="153">
        <f t="shared" si="2"/>
        <v>5.696567132005149</v>
      </c>
    </row>
    <row r="32" spans="1:10" ht="12" customHeight="1" x14ac:dyDescent="0.25">
      <c r="A32" s="12">
        <v>1994</v>
      </c>
      <c r="B32" s="12">
        <v>263.43599999999998</v>
      </c>
      <c r="C32" s="128">
        <f>SUM(SnapBeansCanning!C32,SnapBeansFreezing!C32)</f>
        <v>1633.6599999999999</v>
      </c>
      <c r="D32" s="152">
        <f>SUM(SnapBeansCanning!D32,SnapBeansFreezing!D32)</f>
        <v>30.198117795999998</v>
      </c>
      <c r="E32" s="128">
        <f>SUM(SnapBeansCanning!E32,SnapBeansFreezing!E32)</f>
        <v>737.01280359999998</v>
      </c>
      <c r="F32" s="128">
        <f t="shared" si="0"/>
        <v>2400.8709213959996</v>
      </c>
      <c r="G32" s="152">
        <f>SUM(SnapBeansCanning!G32,SnapBeansFreezing!G32)</f>
        <v>18.690808643999997</v>
      </c>
      <c r="H32" s="128">
        <f>SUM(SnapBeansCanning!H32,SnapBeansFreezing!H32)</f>
        <v>872.57272489999991</v>
      </c>
      <c r="I32" s="128">
        <f t="shared" si="1"/>
        <v>1509.6073878519999</v>
      </c>
      <c r="J32" s="153">
        <f t="shared" si="2"/>
        <v>5.7304521320244763</v>
      </c>
    </row>
    <row r="33" spans="1:10" ht="12" customHeight="1" x14ac:dyDescent="0.25">
      <c r="A33" s="12">
        <v>1995</v>
      </c>
      <c r="B33" s="12">
        <v>266.55700000000002</v>
      </c>
      <c r="C33" s="128">
        <f>SUM(SnapBeansCanning!C33,SnapBeansFreezing!C33)</f>
        <v>1411.08</v>
      </c>
      <c r="D33" s="152">
        <f>SUM(SnapBeansCanning!D33,SnapBeansFreezing!D33)</f>
        <v>23.174552543999994</v>
      </c>
      <c r="E33" s="128">
        <f>SUM(SnapBeansCanning!E33,SnapBeansFreezing!E33)</f>
        <v>872.57272489999991</v>
      </c>
      <c r="F33" s="128">
        <f t="shared" si="0"/>
        <v>2306.8272774440002</v>
      </c>
      <c r="G33" s="152">
        <f>SUM(SnapBeansCanning!G33,SnapBeansFreezing!G33)</f>
        <v>25.003400799999998</v>
      </c>
      <c r="H33" s="128">
        <f>SUM(SnapBeansCanning!H33,SnapBeansFreezing!H33)</f>
        <v>897.55547809999985</v>
      </c>
      <c r="I33" s="128">
        <f t="shared" si="1"/>
        <v>1384.2683985440005</v>
      </c>
      <c r="J33" s="153">
        <f t="shared" si="2"/>
        <v>5.1931421742591661</v>
      </c>
    </row>
    <row r="34" spans="1:10" ht="12" customHeight="1" x14ac:dyDescent="0.25">
      <c r="A34" s="11">
        <v>1996</v>
      </c>
      <c r="B34" s="70">
        <v>269.66699999999997</v>
      </c>
      <c r="C34" s="102">
        <f>SUM(SnapBeansCanning!C34,SnapBeansFreezing!C34)</f>
        <v>1569.8400000000001</v>
      </c>
      <c r="D34" s="102">
        <f>SUM(SnapBeansCanning!D34,SnapBeansFreezing!D34)</f>
        <v>27.514473611999996</v>
      </c>
      <c r="E34" s="148">
        <f>SUM(SnapBeansCanning!E34,SnapBeansFreezing!E34)</f>
        <v>897.55547809999985</v>
      </c>
      <c r="F34" s="148">
        <f t="shared" si="0"/>
        <v>2494.9099517120003</v>
      </c>
      <c r="G34" s="102">
        <f>SUM(SnapBeansCanning!G34,SnapBeansFreezing!G34)</f>
        <v>22.716543216000002</v>
      </c>
      <c r="H34" s="102">
        <f>SUM(SnapBeansCanning!H34,SnapBeansFreezing!H34)</f>
        <v>920.71789470000022</v>
      </c>
      <c r="I34" s="102">
        <f t="shared" si="1"/>
        <v>1551.4755137960001</v>
      </c>
      <c r="J34" s="114">
        <f t="shared" si="2"/>
        <v>5.7533013449773245</v>
      </c>
    </row>
    <row r="35" spans="1:10" ht="12" customHeight="1" x14ac:dyDescent="0.25">
      <c r="A35" s="11">
        <v>1997</v>
      </c>
      <c r="B35" s="70">
        <v>272.91199999999998</v>
      </c>
      <c r="C35" s="102">
        <f>SUM(SnapBeansCanning!C35,SnapBeansFreezing!C35)</f>
        <v>1458.5</v>
      </c>
      <c r="D35" s="102">
        <f>SUM(SnapBeansCanning!D35,SnapBeansFreezing!D35)</f>
        <v>37.797037488000001</v>
      </c>
      <c r="E35" s="148">
        <f>SUM(SnapBeansCanning!E35,SnapBeansFreezing!E35)</f>
        <v>920.71789470000022</v>
      </c>
      <c r="F35" s="148">
        <f t="shared" si="0"/>
        <v>2417.0149321880003</v>
      </c>
      <c r="G35" s="102">
        <f>SUM(SnapBeansCanning!G35,SnapBeansFreezing!G35)</f>
        <v>22.756571479999998</v>
      </c>
      <c r="H35" s="102">
        <f>SUM(SnapBeansCanning!H35,SnapBeansFreezing!H35)</f>
        <v>923.50539040000012</v>
      </c>
      <c r="I35" s="102">
        <f t="shared" si="1"/>
        <v>1470.7529703080004</v>
      </c>
      <c r="J35" s="114">
        <f t="shared" si="2"/>
        <v>5.3891106668376638</v>
      </c>
    </row>
    <row r="36" spans="1:10" ht="12" customHeight="1" x14ac:dyDescent="0.25">
      <c r="A36" s="11">
        <v>1998</v>
      </c>
      <c r="B36" s="70">
        <v>276.11500000000001</v>
      </c>
      <c r="C36" s="102">
        <f>SUM(SnapBeansCanning!C36,SnapBeansFreezing!C36)</f>
        <v>1461.98</v>
      </c>
      <c r="D36" s="102">
        <f>SUM(SnapBeansCanning!D36,SnapBeansFreezing!D36)</f>
        <v>50.106212143999997</v>
      </c>
      <c r="E36" s="148">
        <f>SUM(SnapBeansCanning!E36,SnapBeansFreezing!E36)</f>
        <v>923.50539040000012</v>
      </c>
      <c r="F36" s="148">
        <f t="shared" si="0"/>
        <v>2435.5916025440001</v>
      </c>
      <c r="G36" s="102">
        <f>SUM(SnapBeansCanning!G36,SnapBeansFreezing!G36)</f>
        <v>28.954550191999999</v>
      </c>
      <c r="H36" s="102">
        <f>SUM(SnapBeansCanning!H36,SnapBeansFreezing!H36)</f>
        <v>832.90581469999995</v>
      </c>
      <c r="I36" s="102">
        <f t="shared" si="1"/>
        <v>1573.7312376519999</v>
      </c>
      <c r="J36" s="114">
        <f t="shared" si="2"/>
        <v>5.699549961617441</v>
      </c>
    </row>
    <row r="37" spans="1:10" ht="12" customHeight="1" x14ac:dyDescent="0.25">
      <c r="A37" s="11">
        <v>1999</v>
      </c>
      <c r="B37" s="70">
        <v>279.29500000000002</v>
      </c>
      <c r="C37" s="102">
        <f>SUM(SnapBeansCanning!C37,SnapBeansFreezing!C37)</f>
        <v>1556.8600000000001</v>
      </c>
      <c r="D37" s="102">
        <f>SUM(SnapBeansCanning!D37,SnapBeansFreezing!D37)</f>
        <v>69.852520355999985</v>
      </c>
      <c r="E37" s="148">
        <f>SUM(SnapBeansCanning!E37,SnapBeansFreezing!E37)</f>
        <v>832.90581469999995</v>
      </c>
      <c r="F37" s="148">
        <f t="shared" si="0"/>
        <v>2459.618335056</v>
      </c>
      <c r="G37" s="102">
        <f>SUM(SnapBeansCanning!G37,SnapBeansFreezing!G37)</f>
        <v>26.076267648000002</v>
      </c>
      <c r="H37" s="102">
        <f>SUM(SnapBeansCanning!H37,SnapBeansFreezing!H37)</f>
        <v>860.6218323999999</v>
      </c>
      <c r="I37" s="102">
        <f t="shared" si="1"/>
        <v>1572.9202350080002</v>
      </c>
      <c r="J37" s="114">
        <f t="shared" si="2"/>
        <v>5.6317522154281319</v>
      </c>
    </row>
    <row r="38" spans="1:10" ht="12" customHeight="1" x14ac:dyDescent="0.25">
      <c r="A38" s="11">
        <v>2000</v>
      </c>
      <c r="B38" s="70">
        <v>282.38499999999999</v>
      </c>
      <c r="C38" s="102">
        <f>SUM(SnapBeansCanning!C38,SnapBeansFreezing!C38)</f>
        <v>1666.98</v>
      </c>
      <c r="D38" s="102">
        <f>SUM(SnapBeansCanning!D38,SnapBeansFreezing!D38)</f>
        <v>71.803142947999987</v>
      </c>
      <c r="E38" s="148">
        <f>SUM(SnapBeansCanning!E38,SnapBeansFreezing!E38)</f>
        <v>860.6218323999999</v>
      </c>
      <c r="F38" s="148">
        <f t="shared" si="0"/>
        <v>2599.4049753479999</v>
      </c>
      <c r="G38" s="102">
        <f>SUM(SnapBeansCanning!G38,SnapBeansFreezing!G38)</f>
        <v>31.723548323999999</v>
      </c>
      <c r="H38" s="102">
        <f>SUM(SnapBeansCanning!H38,SnapBeansFreezing!H38)</f>
        <v>916.67561999999998</v>
      </c>
      <c r="I38" s="102">
        <f t="shared" si="1"/>
        <v>1651.0058070239998</v>
      </c>
      <c r="J38" s="114">
        <f t="shared" si="2"/>
        <v>5.8466483950068167</v>
      </c>
    </row>
    <row r="39" spans="1:10" ht="12" customHeight="1" x14ac:dyDescent="0.25">
      <c r="A39" s="12">
        <v>2001</v>
      </c>
      <c r="B39" s="154">
        <v>285.30901899999998</v>
      </c>
      <c r="C39" s="128">
        <f>SUM(SnapBeansCanning!C39,SnapBeansFreezing!C39)</f>
        <v>1376.28</v>
      </c>
      <c r="D39" s="152">
        <f>SUM(SnapBeansCanning!D39,SnapBeansFreezing!D39)</f>
        <v>71.953920907999986</v>
      </c>
      <c r="E39" s="128">
        <f>SUM(SnapBeansCanning!E39,SnapBeansFreezing!E39)</f>
        <v>916.67561999999998</v>
      </c>
      <c r="F39" s="128">
        <f t="shared" si="0"/>
        <v>2364.9095409080001</v>
      </c>
      <c r="G39" s="152">
        <f>SUM(SnapBeansCanning!G39,SnapBeansFreezing!G39)</f>
        <v>37.780623079999998</v>
      </c>
      <c r="H39" s="128">
        <f>SUM(SnapBeansCanning!H39,SnapBeansFreezing!H39)</f>
        <v>710.7210399999999</v>
      </c>
      <c r="I39" s="128">
        <f t="shared" si="1"/>
        <v>1616.407877828</v>
      </c>
      <c r="J39" s="153">
        <f t="shared" si="2"/>
        <v>5.665463655840477</v>
      </c>
    </row>
    <row r="40" spans="1:10" ht="12" customHeight="1" x14ac:dyDescent="0.25">
      <c r="A40" s="12">
        <v>2002</v>
      </c>
      <c r="B40" s="154">
        <v>288.10481800000002</v>
      </c>
      <c r="C40" s="128">
        <f>SUM(SnapBeansCanning!C40,SnapBeansFreezing!C40)</f>
        <v>1587.42</v>
      </c>
      <c r="D40" s="152">
        <f>SUM(SnapBeansCanning!D40,SnapBeansFreezing!D40)</f>
        <v>84.095417919999988</v>
      </c>
      <c r="E40" s="128">
        <f>SUM(SnapBeansCanning!E40,SnapBeansFreezing!E40)</f>
        <v>710.7210399999999</v>
      </c>
      <c r="F40" s="128">
        <f t="shared" si="0"/>
        <v>2382.2364579200002</v>
      </c>
      <c r="G40" s="152">
        <f>SUM(SnapBeansCanning!G40,SnapBeansFreezing!G40)</f>
        <v>44.719352523999994</v>
      </c>
      <c r="H40" s="128">
        <f>SUM(SnapBeansCanning!H40,SnapBeansFreezing!H40)</f>
        <v>862.77809999999999</v>
      </c>
      <c r="I40" s="128">
        <f t="shared" si="1"/>
        <v>1474.7390053960003</v>
      </c>
      <c r="J40" s="153">
        <f t="shared" si="2"/>
        <v>5.1187585672239617</v>
      </c>
    </row>
    <row r="41" spans="1:10" ht="12" customHeight="1" x14ac:dyDescent="0.25">
      <c r="A41" s="12">
        <v>2003</v>
      </c>
      <c r="B41" s="154">
        <v>290.81963400000001</v>
      </c>
      <c r="C41" s="128">
        <f>SUM(SnapBeansCanning!C41,SnapBeansFreezing!C41)</f>
        <v>1455.2800000000002</v>
      </c>
      <c r="D41" s="152">
        <f>SUM(SnapBeansCanning!D41,SnapBeansFreezing!D41)</f>
        <v>105.08365936000001</v>
      </c>
      <c r="E41" s="128">
        <f>SUM(SnapBeansCanning!E41,SnapBeansFreezing!E41)</f>
        <v>862.77809999999999</v>
      </c>
      <c r="F41" s="128">
        <f t="shared" si="0"/>
        <v>2423.1417593599999</v>
      </c>
      <c r="G41" s="152">
        <f>SUM(SnapBeansCanning!G41,SnapBeansFreezing!G41)</f>
        <v>31.875858711999996</v>
      </c>
      <c r="H41" s="128">
        <f>SUM(SnapBeansCanning!H41,SnapBeansFreezing!H41)</f>
        <v>780.38637999999992</v>
      </c>
      <c r="I41" s="128">
        <f t="shared" si="1"/>
        <v>1610.8795206479999</v>
      </c>
      <c r="J41" s="153">
        <f t="shared" si="2"/>
        <v>5.5391016709965317</v>
      </c>
    </row>
    <row r="42" spans="1:10" ht="12" customHeight="1" x14ac:dyDescent="0.25">
      <c r="A42" s="12">
        <v>2004</v>
      </c>
      <c r="B42" s="154">
        <v>293.46318500000001</v>
      </c>
      <c r="C42" s="128">
        <f>SUM(SnapBeansCanning!C42,SnapBeansFreezing!C42)</f>
        <v>1671.7600000000002</v>
      </c>
      <c r="D42" s="152">
        <f>SUM(SnapBeansCanning!D42,SnapBeansFreezing!D42)</f>
        <v>139.00252210400001</v>
      </c>
      <c r="E42" s="128">
        <f>SUM(SnapBeansCanning!E42,SnapBeansFreezing!E42)</f>
        <v>780.38637999999992</v>
      </c>
      <c r="F42" s="128">
        <f t="shared" si="0"/>
        <v>2591.1489021040002</v>
      </c>
      <c r="G42" s="152">
        <f>SUM(SnapBeansCanning!G42,SnapBeansFreezing!G42)</f>
        <v>31.049524347999998</v>
      </c>
      <c r="H42" s="128">
        <f>SUM(SnapBeansCanning!H42,SnapBeansFreezing!H42)</f>
        <v>894.25372000000004</v>
      </c>
      <c r="I42" s="128">
        <f t="shared" si="1"/>
        <v>1665.845657756</v>
      </c>
      <c r="J42" s="153">
        <f t="shared" si="2"/>
        <v>5.6765064338683571</v>
      </c>
    </row>
    <row r="43" spans="1:10" ht="12" customHeight="1" x14ac:dyDescent="0.25">
      <c r="A43" s="12">
        <v>2005</v>
      </c>
      <c r="B43" s="154">
        <v>296.186216</v>
      </c>
      <c r="C43" s="128">
        <f>SUM(SnapBeansCanning!C43,SnapBeansFreezing!C43)</f>
        <v>1638.5</v>
      </c>
      <c r="D43" s="152">
        <f>SUM(SnapBeansCanning!D43,SnapBeansFreezing!D43)</f>
        <v>126.945666988</v>
      </c>
      <c r="E43" s="128">
        <f>SUM(SnapBeansCanning!E43,SnapBeansFreezing!E43)</f>
        <v>894.25372000000004</v>
      </c>
      <c r="F43" s="128">
        <f t="shared" si="0"/>
        <v>2659.6993869880002</v>
      </c>
      <c r="G43" s="152">
        <f>SUM(SnapBeansCanning!G43,SnapBeansFreezing!G43)</f>
        <v>17.689901368000001</v>
      </c>
      <c r="H43" s="128">
        <f>SUM(SnapBeansCanning!H43,SnapBeansFreezing!H43)</f>
        <v>924.89080000000001</v>
      </c>
      <c r="I43" s="128">
        <f t="shared" si="1"/>
        <v>1717.1186856200002</v>
      </c>
      <c r="J43" s="153">
        <f t="shared" si="2"/>
        <v>5.7974294307470409</v>
      </c>
    </row>
    <row r="44" spans="1:10" ht="12" customHeight="1" x14ac:dyDescent="0.25">
      <c r="A44" s="11">
        <v>2006</v>
      </c>
      <c r="B44" s="155">
        <v>298.99582500000002</v>
      </c>
      <c r="C44" s="102">
        <f>SUM(SnapBeansCanning!C44,SnapBeansFreezing!C44)</f>
        <v>1571.9</v>
      </c>
      <c r="D44" s="102">
        <f>SUM(SnapBeansCanning!D44,SnapBeansFreezing!D44)</f>
        <v>155.50651511075</v>
      </c>
      <c r="E44" s="148">
        <f>SUM(SnapBeansCanning!E44,SnapBeansFreezing!E44)</f>
        <v>924.89080000000001</v>
      </c>
      <c r="F44" s="148">
        <f t="shared" si="0"/>
        <v>2652.2973151107503</v>
      </c>
      <c r="G44" s="102">
        <f>SUM(SnapBeansCanning!G44,SnapBeansFreezing!G44)</f>
        <v>22.919982484249999</v>
      </c>
      <c r="H44" s="102">
        <f>SUM(SnapBeansCanning!H44,SnapBeansFreezing!H44)</f>
        <v>882.38972999999999</v>
      </c>
      <c r="I44" s="102">
        <f t="shared" si="1"/>
        <v>1746.9876026265006</v>
      </c>
      <c r="J44" s="114">
        <f t="shared" si="2"/>
        <v>5.8428494866993557</v>
      </c>
    </row>
    <row r="45" spans="1:10" ht="12" customHeight="1" x14ac:dyDescent="0.25">
      <c r="A45" s="11">
        <v>2007</v>
      </c>
      <c r="B45" s="156">
        <v>302.003917</v>
      </c>
      <c r="C45" s="102">
        <f>SUM(SnapBeansCanning!C45,SnapBeansFreezing!C45)</f>
        <v>1507.46</v>
      </c>
      <c r="D45" s="102">
        <f>SUM(SnapBeansCanning!D45,SnapBeansFreezing!D45)</f>
        <v>156.10509876995002</v>
      </c>
      <c r="E45" s="148">
        <f>SUM(SnapBeansCanning!E45,SnapBeansFreezing!E45)</f>
        <v>882.38972999999999</v>
      </c>
      <c r="F45" s="148">
        <f t="shared" si="0"/>
        <v>2545.9548287699499</v>
      </c>
      <c r="G45" s="102">
        <f>SUM(SnapBeansCanning!G45,SnapBeansFreezing!G45)</f>
        <v>30.61938587905</v>
      </c>
      <c r="H45" s="102">
        <f>SUM(SnapBeansCanning!H45,SnapBeansFreezing!H45)</f>
        <v>820.24979999999994</v>
      </c>
      <c r="I45" s="102">
        <f t="shared" si="1"/>
        <v>1695.0856428909001</v>
      </c>
      <c r="J45" s="114">
        <f t="shared" si="2"/>
        <v>5.6127935681407077</v>
      </c>
    </row>
    <row r="46" spans="1:10" ht="12" customHeight="1" x14ac:dyDescent="0.25">
      <c r="A46" s="11">
        <v>2008</v>
      </c>
      <c r="B46" s="156">
        <v>304.79776099999998</v>
      </c>
      <c r="C46" s="102">
        <f>SUM(SnapBeansCanning!C46,SnapBeansFreezing!C46)</f>
        <v>1604.12</v>
      </c>
      <c r="D46" s="102">
        <f>SUM(SnapBeansCanning!D46,SnapBeansFreezing!D46)</f>
        <v>149.698575831981</v>
      </c>
      <c r="E46" s="148">
        <f>SUM(SnapBeansCanning!E46,SnapBeansFreezing!E46)</f>
        <v>820.24979999999994</v>
      </c>
      <c r="F46" s="148">
        <f t="shared" si="0"/>
        <v>2574.068375831981</v>
      </c>
      <c r="G46" s="102">
        <f>SUM(SnapBeansCanning!G46,SnapBeansFreezing!G46)</f>
        <v>32.651988635400002</v>
      </c>
      <c r="H46" s="102">
        <f>SUM(SnapBeansCanning!H46,SnapBeansFreezing!H46)</f>
        <v>895.4854499999999</v>
      </c>
      <c r="I46" s="102">
        <f t="shared" si="1"/>
        <v>1645.9309371965812</v>
      </c>
      <c r="J46" s="114">
        <f t="shared" si="2"/>
        <v>5.4000755510687011</v>
      </c>
    </row>
    <row r="47" spans="1:10" ht="12" customHeight="1" x14ac:dyDescent="0.25">
      <c r="A47" s="11">
        <v>2009</v>
      </c>
      <c r="B47" s="156">
        <v>307.43940600000002</v>
      </c>
      <c r="C47" s="102">
        <f>SUM(SnapBeansCanning!C47,SnapBeansFreezing!C47)</f>
        <v>1632.88</v>
      </c>
      <c r="D47" s="102">
        <f>SUM(SnapBeansCanning!D47,SnapBeansFreezing!D47)</f>
        <v>135.06562169639218</v>
      </c>
      <c r="E47" s="148">
        <f>SUM(SnapBeansCanning!E47,SnapBeansFreezing!E47)</f>
        <v>895.4854499999999</v>
      </c>
      <c r="F47" s="148">
        <f t="shared" si="0"/>
        <v>2663.4310716963919</v>
      </c>
      <c r="G47" s="102">
        <f>SUM(SnapBeansCanning!G47,SnapBeansFreezing!G47)</f>
        <v>35.083084120224996</v>
      </c>
      <c r="H47" s="102">
        <f>SUM(SnapBeansCanning!H47,SnapBeansFreezing!H47)</f>
        <v>937.45056</v>
      </c>
      <c r="I47" s="102">
        <f t="shared" si="1"/>
        <v>1690.8974275761668</v>
      </c>
      <c r="J47" s="114">
        <f t="shared" si="2"/>
        <v>5.4999372057600411</v>
      </c>
    </row>
    <row r="48" spans="1:10" ht="12" customHeight="1" x14ac:dyDescent="0.25">
      <c r="A48" s="11">
        <v>2010</v>
      </c>
      <c r="B48" s="156">
        <v>309.74127900000002</v>
      </c>
      <c r="C48" s="102">
        <f>SUM(SnapBeansCanning!C48,SnapBeansFreezing!C48)</f>
        <v>1524.1599999999999</v>
      </c>
      <c r="D48" s="102">
        <f>SUM(SnapBeansCanning!D48,SnapBeansFreezing!D48)</f>
        <v>142.30597526383698</v>
      </c>
      <c r="E48" s="148">
        <f>SUM(SnapBeansCanning!E48,SnapBeansFreezing!E48)</f>
        <v>937.45056</v>
      </c>
      <c r="F48" s="148">
        <f t="shared" si="0"/>
        <v>2603.9165352638365</v>
      </c>
      <c r="G48" s="102">
        <f>SUM(SnapBeansCanning!G48,SnapBeansFreezing!G48)</f>
        <v>36.852935577847404</v>
      </c>
      <c r="H48" s="102">
        <f>SUM(SnapBeansCanning!H48,SnapBeansFreezing!H48)</f>
        <v>817.12928999999997</v>
      </c>
      <c r="I48" s="102">
        <f t="shared" si="1"/>
        <v>1749.9343096859893</v>
      </c>
      <c r="J48" s="114">
        <f t="shared" si="2"/>
        <v>5.6496645049560517</v>
      </c>
    </row>
    <row r="49" spans="1:10" ht="12" customHeight="1" x14ac:dyDescent="0.25">
      <c r="A49" s="12">
        <v>2011</v>
      </c>
      <c r="B49" s="154">
        <v>311.97391399999998</v>
      </c>
      <c r="C49" s="128">
        <f>SUM(SnapBeansCanning!C49,SnapBeansFreezing!C49)</f>
        <v>1331.74</v>
      </c>
      <c r="D49" s="152">
        <f>SUM(SnapBeansCanning!D49,SnapBeansFreezing!D49)</f>
        <v>146.2449968023858</v>
      </c>
      <c r="E49" s="128">
        <f>SUM(SnapBeansCanning!E49,SnapBeansFreezing!E49)</f>
        <v>817.12928999999997</v>
      </c>
      <c r="F49" s="128">
        <f t="shared" si="0"/>
        <v>2295.1142868023858</v>
      </c>
      <c r="G49" s="152">
        <f>SUM(SnapBeansCanning!G49,SnapBeansFreezing!G49)</f>
        <v>40.202363640755799</v>
      </c>
      <c r="H49" s="128">
        <f>SUM(SnapBeansCanning!H49,SnapBeansFreezing!H49)</f>
        <v>786.21384</v>
      </c>
      <c r="I49" s="128">
        <f t="shared" si="1"/>
        <v>1468.6980831616302</v>
      </c>
      <c r="J49" s="153">
        <f t="shared" si="2"/>
        <v>4.7077592620825026</v>
      </c>
    </row>
    <row r="50" spans="1:10" ht="12" customHeight="1" x14ac:dyDescent="0.25">
      <c r="A50" s="12">
        <v>2012</v>
      </c>
      <c r="B50" s="154">
        <v>314.16755799999999</v>
      </c>
      <c r="C50" s="128">
        <f>SUM(SnapBeansCanning!C50,SnapBeansFreezing!C50)</f>
        <v>1461.3600000000001</v>
      </c>
      <c r="D50" s="152">
        <f>SUM(SnapBeansCanning!D50,SnapBeansFreezing!D50)</f>
        <v>155.2092212102564</v>
      </c>
      <c r="E50" s="128">
        <f>SUM(SnapBeansCanning!E50,SnapBeansFreezing!E50)</f>
        <v>786.21384</v>
      </c>
      <c r="F50" s="128">
        <f t="shared" si="0"/>
        <v>2402.7830612102566</v>
      </c>
      <c r="G50" s="152">
        <f>SUM(SnapBeansCanning!G50,SnapBeansFreezing!G50)</f>
        <v>40.209037532558398</v>
      </c>
      <c r="H50" s="128">
        <f>SUM(SnapBeansCanning!H50,SnapBeansFreezing!H50)</f>
        <v>844.55369999999994</v>
      </c>
      <c r="I50" s="128">
        <f t="shared" si="1"/>
        <v>1518.0203236776983</v>
      </c>
      <c r="J50" s="153">
        <f t="shared" si="2"/>
        <v>4.8318812207774124</v>
      </c>
    </row>
    <row r="51" spans="1:10" ht="12" customHeight="1" x14ac:dyDescent="0.25">
      <c r="A51" s="12">
        <v>2013</v>
      </c>
      <c r="B51" s="154">
        <v>316.29476599999998</v>
      </c>
      <c r="C51" s="128">
        <f>SUM(SnapBeansCanning!C51,SnapBeansFreezing!C51)</f>
        <v>1333.56</v>
      </c>
      <c r="D51" s="152">
        <f>SUM(SnapBeansCanning!D51,SnapBeansFreezing!D51)</f>
        <v>156.3130306164108</v>
      </c>
      <c r="E51" s="128">
        <f>SUM(SnapBeansCanning!E51,SnapBeansFreezing!E51)</f>
        <v>844.55369999999994</v>
      </c>
      <c r="F51" s="128">
        <f t="shared" si="0"/>
        <v>2334.4267306164106</v>
      </c>
      <c r="G51" s="152">
        <f>SUM(SnapBeansCanning!G51,SnapBeansFreezing!G51)</f>
        <v>36.504210902682601</v>
      </c>
      <c r="H51" s="128">
        <f>SUM(SnapBeansCanning!H51,SnapBeansFreezing!H51)</f>
        <v>726.93831</v>
      </c>
      <c r="I51" s="128">
        <f t="shared" si="1"/>
        <v>1570.984209713728</v>
      </c>
      <c r="J51" s="153">
        <f t="shared" si="2"/>
        <v>4.9668359346601649</v>
      </c>
    </row>
    <row r="52" spans="1:10" ht="12" customHeight="1" x14ac:dyDescent="0.25">
      <c r="A52" s="13">
        <v>2014</v>
      </c>
      <c r="B52" s="157">
        <v>318.576955</v>
      </c>
      <c r="C52" s="128">
        <f>SUM(SnapBeansCanning!C52,SnapBeansFreezing!C52)</f>
        <v>1362.48</v>
      </c>
      <c r="D52" s="152">
        <f>SUM(SnapBeansCanning!D52,SnapBeansFreezing!D52)</f>
        <v>156.43908249863958</v>
      </c>
      <c r="E52" s="128">
        <f>SUM(SnapBeansCanning!E52,SnapBeansFreezing!E52)</f>
        <v>726.93831</v>
      </c>
      <c r="F52" s="128">
        <f t="shared" si="0"/>
        <v>2245.8573924986395</v>
      </c>
      <c r="G52" s="152">
        <f>SUM(SnapBeansCanning!G52,SnapBeansFreezing!G52)</f>
        <v>45.656677252223403</v>
      </c>
      <c r="H52" s="128">
        <f>SUM(SnapBeansCanning!H52,SnapBeansFreezing!H52)</f>
        <v>752.25990000000002</v>
      </c>
      <c r="I52" s="128">
        <f t="shared" si="1"/>
        <v>1447.9408152464162</v>
      </c>
      <c r="J52" s="153">
        <f t="shared" si="2"/>
        <v>4.5450268530767275</v>
      </c>
    </row>
    <row r="53" spans="1:10" ht="12" customHeight="1" x14ac:dyDescent="0.25">
      <c r="A53" s="13">
        <v>2015</v>
      </c>
      <c r="B53" s="157">
        <v>320.87070299999999</v>
      </c>
      <c r="C53" s="128">
        <f>SUM(SnapBeansCanning!C53,SnapBeansFreezing!C53)</f>
        <v>1529.8000000000002</v>
      </c>
      <c r="D53" s="152">
        <f>SUM(SnapBeansCanning!D53,SnapBeansFreezing!D53)</f>
        <v>155.04797047533862</v>
      </c>
      <c r="E53" s="128">
        <f>SUM(SnapBeansCanning!E53,SnapBeansFreezing!E53)</f>
        <v>752.25990000000002</v>
      </c>
      <c r="F53" s="128">
        <f t="shared" si="0"/>
        <v>2437.107870475339</v>
      </c>
      <c r="G53" s="152">
        <f>SUM(SnapBeansCanning!G53,SnapBeansFreezing!G53)</f>
        <v>45.617738768766998</v>
      </c>
      <c r="H53" s="128">
        <f>SUM(SnapBeansCanning!H53,SnapBeansFreezing!H53)</f>
        <v>836.32502999999997</v>
      </c>
      <c r="I53" s="128">
        <f t="shared" si="1"/>
        <v>1555.1651017065719</v>
      </c>
      <c r="J53" s="153">
        <f t="shared" si="2"/>
        <v>4.8467033205788566</v>
      </c>
    </row>
    <row r="54" spans="1:10" ht="12" customHeight="1" x14ac:dyDescent="0.25">
      <c r="A54" s="14">
        <v>2016</v>
      </c>
      <c r="B54" s="155">
        <v>323.16101099999997</v>
      </c>
      <c r="C54" s="102">
        <f>SUM(SnapBeansCanning!C54,SnapBeansFreezing!C54)</f>
        <v>1579.1299999999999</v>
      </c>
      <c r="D54" s="102">
        <f>SUM(SnapBeansCanning!D54,SnapBeansFreezing!D54)</f>
        <v>166.55798375243279</v>
      </c>
      <c r="E54" s="148">
        <f>SUM(SnapBeansCanning!E54,SnapBeansFreezing!E54)</f>
        <v>836.32502999999997</v>
      </c>
      <c r="F54" s="148">
        <f t="shared" si="0"/>
        <v>2582.0130137524329</v>
      </c>
      <c r="G54" s="102">
        <f>SUM(SnapBeansCanning!G54,SnapBeansFreezing!G54)</f>
        <v>43.485489234259603</v>
      </c>
      <c r="H54" s="102">
        <f>SUM(SnapBeansCanning!H54,SnapBeansFreezing!H54)</f>
        <v>865.25046453392599</v>
      </c>
      <c r="I54" s="102">
        <f t="shared" si="1"/>
        <v>1673.2770599842474</v>
      </c>
      <c r="J54" s="114">
        <f t="shared" si="2"/>
        <v>5.1778432515927717</v>
      </c>
    </row>
    <row r="55" spans="1:10" ht="12" customHeight="1" x14ac:dyDescent="0.25">
      <c r="A55" s="15">
        <v>2017</v>
      </c>
      <c r="B55" s="155">
        <v>325.20603</v>
      </c>
      <c r="C55" s="102">
        <f>SUM(SnapBeansCanning!C55,SnapBeansFreezing!C55)</f>
        <v>1426.866</v>
      </c>
      <c r="D55" s="102">
        <f>SUM(SnapBeansCanning!D55,SnapBeansFreezing!D55)</f>
        <v>170.43038363669336</v>
      </c>
      <c r="E55" s="148">
        <f>SUM(SnapBeansCanning!E55,SnapBeansFreezing!E55)</f>
        <v>865.25046453392599</v>
      </c>
      <c r="F55" s="148">
        <f t="shared" si="0"/>
        <v>2462.5468481706193</v>
      </c>
      <c r="G55" s="102">
        <f>SUM(SnapBeansCanning!G55,SnapBeansFreezing!G55)</f>
        <v>44.008384621436399</v>
      </c>
      <c r="H55" s="102">
        <f>SUM(SnapBeansCanning!H55,SnapBeansFreezing!H55)</f>
        <v>786.36785556020402</v>
      </c>
      <c r="I55" s="102">
        <f t="shared" si="1"/>
        <v>1632.1706079889786</v>
      </c>
      <c r="J55" s="114">
        <f t="shared" si="2"/>
        <v>5.0188817470235056</v>
      </c>
    </row>
    <row r="56" spans="1:10" ht="12" customHeight="1" x14ac:dyDescent="0.25">
      <c r="A56" s="14">
        <v>2018</v>
      </c>
      <c r="B56" s="155">
        <v>326.92397599999998</v>
      </c>
      <c r="C56" s="102">
        <f>SUM(SnapBeansCanning!C56,SnapBeansFreezing!C56)</f>
        <v>1318.2259999999999</v>
      </c>
      <c r="D56" s="102">
        <f>SUM(SnapBeansCanning!D56,SnapBeansFreezing!D56)</f>
        <v>178.40297921900003</v>
      </c>
      <c r="E56" s="148">
        <f>SUM(SnapBeansCanning!E56,SnapBeansFreezing!E56)</f>
        <v>786.36785556020402</v>
      </c>
      <c r="F56" s="148">
        <f t="shared" si="0"/>
        <v>2282.9968347792042</v>
      </c>
      <c r="G56" s="102">
        <f>SUM(SnapBeansCanning!G56,SnapBeansFreezing!G56)</f>
        <v>43.758264772470596</v>
      </c>
      <c r="H56" s="102">
        <f>SUM(SnapBeansCanning!H56,SnapBeansFreezing!H56)</f>
        <v>699.28303369590787</v>
      </c>
      <c r="I56" s="102">
        <f t="shared" si="1"/>
        <v>1539.9555363108257</v>
      </c>
      <c r="J56" s="114">
        <f t="shared" si="2"/>
        <v>4.710439274453293</v>
      </c>
    </row>
    <row r="57" spans="1:10" ht="12" customHeight="1" x14ac:dyDescent="0.25">
      <c r="A57" s="15">
        <v>2019</v>
      </c>
      <c r="B57" s="156">
        <v>328.475998</v>
      </c>
      <c r="C57" s="102">
        <f>SUM(SnapBeansCanning!C57,SnapBeansFreezing!C57)</f>
        <v>1306.2719999999999</v>
      </c>
      <c r="D57" s="102">
        <f>SUM(SnapBeansCanning!D57,SnapBeansFreezing!D57)</f>
        <v>175.56982020700002</v>
      </c>
      <c r="E57" s="148">
        <f>SUM(SnapBeansCanning!E57,SnapBeansFreezing!E57)</f>
        <v>699.28303369590787</v>
      </c>
      <c r="F57" s="148">
        <f t="shared" si="0"/>
        <v>2181.1248539029079</v>
      </c>
      <c r="G57" s="102">
        <f>SUM(SnapBeansCanning!G57,SnapBeansFreezing!G57)</f>
        <v>38.634681225500003</v>
      </c>
      <c r="H57" s="102">
        <f>SUM(SnapBeansCanning!H57,SnapBeansFreezing!H57)</f>
        <v>791.37142816066489</v>
      </c>
      <c r="I57" s="102">
        <f t="shared" si="1"/>
        <v>1351.1187445167429</v>
      </c>
      <c r="J57" s="114">
        <f t="shared" si="2"/>
        <v>4.1132951958235404</v>
      </c>
    </row>
    <row r="58" spans="1:10" ht="12" customHeight="1" thickBot="1" x14ac:dyDescent="0.3">
      <c r="A58" s="72">
        <v>2020</v>
      </c>
      <c r="B58" s="60">
        <v>330.11398000000003</v>
      </c>
      <c r="C58" s="168">
        <v>1195.8140000000001</v>
      </c>
      <c r="D58" s="169">
        <v>204.55653302000002</v>
      </c>
      <c r="E58" s="170">
        <v>189.36600000000004</v>
      </c>
      <c r="F58" s="169">
        <f t="shared" si="0"/>
        <v>1589.73653302</v>
      </c>
      <c r="G58" s="170">
        <v>35.696506245999998</v>
      </c>
      <c r="H58" s="170">
        <v>241.12974000000003</v>
      </c>
      <c r="I58" s="169">
        <f t="shared" si="1"/>
        <v>1312.910286774</v>
      </c>
      <c r="J58" s="171">
        <f t="shared" si="2"/>
        <v>3.9771423396670444</v>
      </c>
    </row>
    <row r="59" spans="1:10" ht="12" customHeight="1" thickTop="1" x14ac:dyDescent="0.25">
      <c r="A59" s="440" t="s">
        <v>98</v>
      </c>
      <c r="B59" s="440"/>
      <c r="C59" s="440"/>
      <c r="D59" s="440"/>
      <c r="E59" s="440"/>
      <c r="F59" s="440"/>
      <c r="G59" s="440"/>
      <c r="H59" s="440"/>
      <c r="I59" s="440"/>
      <c r="J59" s="440"/>
    </row>
    <row r="60" spans="1:10" ht="12" customHeight="1" x14ac:dyDescent="0.25">
      <c r="A60" s="371"/>
      <c r="B60" s="371"/>
      <c r="C60" s="371"/>
      <c r="D60" s="371"/>
      <c r="E60" s="371"/>
      <c r="F60" s="371"/>
      <c r="G60" s="371"/>
      <c r="H60" s="371"/>
      <c r="I60" s="371"/>
      <c r="J60" s="371"/>
    </row>
    <row r="61" spans="1:10" ht="12" customHeight="1" x14ac:dyDescent="0.25">
      <c r="A61" s="344" t="s">
        <v>168</v>
      </c>
      <c r="B61" s="344"/>
      <c r="C61" s="344"/>
      <c r="D61" s="344"/>
      <c r="E61" s="344"/>
      <c r="F61" s="344"/>
      <c r="G61" s="344"/>
      <c r="H61" s="344"/>
      <c r="I61" s="344"/>
      <c r="J61" s="344"/>
    </row>
    <row r="62" spans="1:10" ht="12" customHeight="1" x14ac:dyDescent="0.25">
      <c r="A62" s="344"/>
      <c r="B62" s="344"/>
      <c r="C62" s="344"/>
      <c r="D62" s="344"/>
      <c r="E62" s="344"/>
      <c r="F62" s="344"/>
      <c r="G62" s="344"/>
      <c r="H62" s="344"/>
      <c r="I62" s="344"/>
      <c r="J62" s="344"/>
    </row>
    <row r="63" spans="1:10" ht="12" customHeight="1" x14ac:dyDescent="0.25">
      <c r="A63" s="344"/>
      <c r="B63" s="344"/>
      <c r="C63" s="344"/>
      <c r="D63" s="344"/>
      <c r="E63" s="344"/>
      <c r="F63" s="344"/>
      <c r="G63" s="344"/>
      <c r="H63" s="344"/>
      <c r="I63" s="344"/>
      <c r="J63" s="344"/>
    </row>
    <row r="64" spans="1:10" ht="12" customHeight="1" x14ac:dyDescent="0.25">
      <c r="A64" s="344"/>
      <c r="B64" s="344"/>
      <c r="C64" s="344"/>
      <c r="D64" s="344"/>
      <c r="E64" s="344"/>
      <c r="F64" s="344"/>
      <c r="G64" s="344"/>
      <c r="H64" s="344"/>
      <c r="I64" s="344"/>
      <c r="J64" s="344"/>
    </row>
    <row r="65" spans="1:10" ht="12" customHeight="1" x14ac:dyDescent="0.25">
      <c r="A65" s="344"/>
      <c r="B65" s="344"/>
      <c r="C65" s="344"/>
      <c r="D65" s="344"/>
      <c r="E65" s="344"/>
      <c r="F65" s="344"/>
      <c r="G65" s="344"/>
      <c r="H65" s="344"/>
      <c r="I65" s="344"/>
      <c r="J65" s="344"/>
    </row>
    <row r="67" spans="1:10" ht="12" customHeight="1" x14ac:dyDescent="0.25">
      <c r="A67" s="429" t="s">
        <v>45</v>
      </c>
      <c r="B67" s="430"/>
      <c r="C67" s="430"/>
      <c r="D67" s="430"/>
      <c r="E67" s="430"/>
      <c r="F67" s="430"/>
      <c r="G67" s="430"/>
      <c r="H67" s="430"/>
      <c r="I67" s="430"/>
      <c r="J67" s="431"/>
    </row>
  </sheetData>
  <mergeCells count="20">
    <mergeCell ref="A59:J59"/>
    <mergeCell ref="A60:J60"/>
    <mergeCell ref="A61:J65"/>
    <mergeCell ref="A67:J67"/>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341E4-46BC-4472-9BE6-74348BEDF33B}">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100</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v>148.9</v>
      </c>
      <c r="D8" s="102" t="s">
        <v>29</v>
      </c>
      <c r="E8" s="148">
        <v>83</v>
      </c>
      <c r="F8" s="148">
        <f t="shared" ref="F8:F51" si="0">SUM(C8,D8,E8)</f>
        <v>231.9</v>
      </c>
      <c r="G8" s="102" t="s">
        <v>29</v>
      </c>
      <c r="H8" s="102">
        <v>65.8</v>
      </c>
      <c r="I8" s="102">
        <f t="shared" ref="I8:I50" si="1">F8-SUM(G8,H8)</f>
        <v>166.10000000000002</v>
      </c>
      <c r="J8" s="166">
        <f>IF(I8=0,0,IF(B8=0,0,I8/B8))</f>
        <v>0.8100384292764764</v>
      </c>
    </row>
    <row r="9" spans="1:10" ht="12" customHeight="1" x14ac:dyDescent="0.25">
      <c r="A9" s="12">
        <v>1971</v>
      </c>
      <c r="B9" s="12">
        <v>207.661</v>
      </c>
      <c r="C9" s="128">
        <v>157.1</v>
      </c>
      <c r="D9" s="152" t="s">
        <v>29</v>
      </c>
      <c r="E9" s="152">
        <v>65.8</v>
      </c>
      <c r="F9" s="128">
        <f t="shared" si="0"/>
        <v>222.89999999999998</v>
      </c>
      <c r="G9" s="152" t="s">
        <v>29</v>
      </c>
      <c r="H9" s="152">
        <v>67.599999999999994</v>
      </c>
      <c r="I9" s="128">
        <f t="shared" si="1"/>
        <v>155.29999999999998</v>
      </c>
      <c r="J9" s="153">
        <f t="shared" ref="J9:J57" si="2">IF(I9=0,0,IF(B9=0,0,I9/B9))</f>
        <v>0.74785347272718505</v>
      </c>
    </row>
    <row r="10" spans="1:10" ht="12" customHeight="1" x14ac:dyDescent="0.25">
      <c r="A10" s="12">
        <v>1972</v>
      </c>
      <c r="B10" s="12">
        <v>209.89599999999999</v>
      </c>
      <c r="C10" s="128">
        <v>157.5</v>
      </c>
      <c r="D10" s="152" t="s">
        <v>29</v>
      </c>
      <c r="E10" s="152">
        <v>67.599999999999994</v>
      </c>
      <c r="F10" s="128">
        <f t="shared" si="0"/>
        <v>225.1</v>
      </c>
      <c r="G10" s="152" t="s">
        <v>29</v>
      </c>
      <c r="H10" s="152">
        <v>68.099999999999994</v>
      </c>
      <c r="I10" s="128">
        <f t="shared" si="1"/>
        <v>157</v>
      </c>
      <c r="J10" s="153">
        <f t="shared" si="2"/>
        <v>0.74798948050463088</v>
      </c>
    </row>
    <row r="11" spans="1:10" ht="12" customHeight="1" x14ac:dyDescent="0.25">
      <c r="A11" s="12">
        <v>1973</v>
      </c>
      <c r="B11" s="12">
        <v>211.90899999999999</v>
      </c>
      <c r="C11" s="128">
        <v>157.80000000000001</v>
      </c>
      <c r="D11" s="152" t="s">
        <v>29</v>
      </c>
      <c r="E11" s="152">
        <v>68.099999999999994</v>
      </c>
      <c r="F11" s="128">
        <f t="shared" si="0"/>
        <v>225.9</v>
      </c>
      <c r="G11" s="152" t="s">
        <v>29</v>
      </c>
      <c r="H11" s="152">
        <v>58</v>
      </c>
      <c r="I11" s="128">
        <f t="shared" si="1"/>
        <v>167.9</v>
      </c>
      <c r="J11" s="153">
        <f t="shared" si="2"/>
        <v>0.79232123222704087</v>
      </c>
    </row>
    <row r="12" spans="1:10" ht="12" customHeight="1" x14ac:dyDescent="0.25">
      <c r="A12" s="12">
        <v>1974</v>
      </c>
      <c r="B12" s="12">
        <v>213.85400000000001</v>
      </c>
      <c r="C12" s="128">
        <v>148.70000000000002</v>
      </c>
      <c r="D12" s="152" t="s">
        <v>29</v>
      </c>
      <c r="E12" s="152">
        <v>58</v>
      </c>
      <c r="F12" s="128">
        <f t="shared" si="0"/>
        <v>206.70000000000002</v>
      </c>
      <c r="G12" s="152" t="s">
        <v>29</v>
      </c>
      <c r="H12" s="152">
        <v>86.6</v>
      </c>
      <c r="I12" s="128">
        <f t="shared" si="1"/>
        <v>120.10000000000002</v>
      </c>
      <c r="J12" s="153">
        <f t="shared" si="2"/>
        <v>0.56159809963807095</v>
      </c>
    </row>
    <row r="13" spans="1:10" ht="12" customHeight="1" x14ac:dyDescent="0.25">
      <c r="A13" s="12">
        <v>1975</v>
      </c>
      <c r="B13" s="12">
        <v>215.97300000000001</v>
      </c>
      <c r="C13" s="128">
        <v>181.5</v>
      </c>
      <c r="D13" s="152" t="s">
        <v>29</v>
      </c>
      <c r="E13" s="152">
        <v>86.6</v>
      </c>
      <c r="F13" s="128">
        <f t="shared" si="0"/>
        <v>268.10000000000002</v>
      </c>
      <c r="G13" s="152" t="s">
        <v>29</v>
      </c>
      <c r="H13" s="152">
        <v>111.7</v>
      </c>
      <c r="I13" s="128">
        <f t="shared" si="1"/>
        <v>156.40000000000003</v>
      </c>
      <c r="J13" s="153">
        <f t="shared" si="2"/>
        <v>0.72416459464840521</v>
      </c>
    </row>
    <row r="14" spans="1:10" ht="12" customHeight="1" x14ac:dyDescent="0.25">
      <c r="A14" s="11">
        <v>1976</v>
      </c>
      <c r="B14" s="11">
        <v>218.035</v>
      </c>
      <c r="C14" s="100">
        <v>158.30000000000001</v>
      </c>
      <c r="D14" s="102" t="s">
        <v>29</v>
      </c>
      <c r="E14" s="148">
        <v>111.7</v>
      </c>
      <c r="F14" s="101">
        <f t="shared" si="0"/>
        <v>270</v>
      </c>
      <c r="G14" s="102" t="s">
        <v>29</v>
      </c>
      <c r="H14" s="102">
        <v>83.7</v>
      </c>
      <c r="I14" s="100">
        <f t="shared" si="1"/>
        <v>186.3</v>
      </c>
      <c r="J14" s="166">
        <f t="shared" si="2"/>
        <v>0.85444997362808728</v>
      </c>
    </row>
    <row r="15" spans="1:10" ht="12" customHeight="1" x14ac:dyDescent="0.25">
      <c r="A15" s="11">
        <v>1977</v>
      </c>
      <c r="B15" s="11">
        <v>220.23899999999998</v>
      </c>
      <c r="C15" s="100">
        <v>128</v>
      </c>
      <c r="D15" s="102" t="s">
        <v>29</v>
      </c>
      <c r="E15" s="148">
        <v>83.7</v>
      </c>
      <c r="F15" s="101">
        <f t="shared" si="0"/>
        <v>211.7</v>
      </c>
      <c r="G15" s="102" t="s">
        <v>29</v>
      </c>
      <c r="H15" s="102">
        <v>70.900000000000006</v>
      </c>
      <c r="I15" s="100">
        <f t="shared" si="1"/>
        <v>140.79999999999998</v>
      </c>
      <c r="J15" s="166">
        <f t="shared" si="2"/>
        <v>0.63930548177207491</v>
      </c>
    </row>
    <row r="16" spans="1:10" ht="12" customHeight="1" x14ac:dyDescent="0.25">
      <c r="A16" s="11">
        <v>1978</v>
      </c>
      <c r="B16" s="11">
        <v>222.58500000000001</v>
      </c>
      <c r="C16" s="100">
        <v>125.3</v>
      </c>
      <c r="D16" s="102" t="s">
        <v>29</v>
      </c>
      <c r="E16" s="148">
        <v>70.900000000000006</v>
      </c>
      <c r="F16" s="101">
        <f t="shared" si="0"/>
        <v>196.2</v>
      </c>
      <c r="G16" s="102">
        <v>1.40398294980482</v>
      </c>
      <c r="H16" s="102">
        <v>52.791600000000003</v>
      </c>
      <c r="I16" s="100">
        <f t="shared" si="1"/>
        <v>142.00441705019517</v>
      </c>
      <c r="J16" s="166">
        <f t="shared" si="2"/>
        <v>0.63797837702538429</v>
      </c>
    </row>
    <row r="17" spans="1:10" ht="12" customHeight="1" x14ac:dyDescent="0.25">
      <c r="A17" s="11">
        <v>1979</v>
      </c>
      <c r="B17" s="11">
        <v>225.05500000000001</v>
      </c>
      <c r="C17" s="100">
        <v>105.84</v>
      </c>
      <c r="D17" s="102" t="s">
        <v>29</v>
      </c>
      <c r="E17" s="148">
        <v>52.791600000000003</v>
      </c>
      <c r="F17" s="101">
        <f t="shared" si="0"/>
        <v>158.63159999999999</v>
      </c>
      <c r="G17" s="102">
        <v>0.79817214614411991</v>
      </c>
      <c r="H17" s="102">
        <v>53.502000000000002</v>
      </c>
      <c r="I17" s="100">
        <f t="shared" si="1"/>
        <v>104.33142785385587</v>
      </c>
      <c r="J17" s="166">
        <f t="shared" si="2"/>
        <v>0.46358191488238815</v>
      </c>
    </row>
    <row r="18" spans="1:10" ht="12" customHeight="1" x14ac:dyDescent="0.25">
      <c r="A18" s="11">
        <v>1980</v>
      </c>
      <c r="B18" s="11">
        <v>227.726</v>
      </c>
      <c r="C18" s="100">
        <v>148.16</v>
      </c>
      <c r="D18" s="102" t="s">
        <v>29</v>
      </c>
      <c r="E18" s="148">
        <v>53.502000000000002</v>
      </c>
      <c r="F18" s="101">
        <f t="shared" si="0"/>
        <v>201.66200000000001</v>
      </c>
      <c r="G18" s="102">
        <v>0.30857944665437997</v>
      </c>
      <c r="H18" s="102">
        <v>73.837199999999996</v>
      </c>
      <c r="I18" s="100">
        <f t="shared" si="1"/>
        <v>127.51622055334563</v>
      </c>
      <c r="J18" s="166">
        <f t="shared" si="2"/>
        <v>0.55995459698649097</v>
      </c>
    </row>
    <row r="19" spans="1:10" ht="12" customHeight="1" x14ac:dyDescent="0.25">
      <c r="A19" s="12">
        <v>1981</v>
      </c>
      <c r="B19" s="12">
        <v>229.96600000000001</v>
      </c>
      <c r="C19" s="128">
        <v>114.22</v>
      </c>
      <c r="D19" s="152" t="s">
        <v>29</v>
      </c>
      <c r="E19" s="152">
        <v>73.837199999999996</v>
      </c>
      <c r="F19" s="128">
        <f t="shared" si="0"/>
        <v>188.05719999999999</v>
      </c>
      <c r="G19" s="152">
        <v>0.9814657432672399</v>
      </c>
      <c r="H19" s="152">
        <v>68.376000000000005</v>
      </c>
      <c r="I19" s="128">
        <f t="shared" si="1"/>
        <v>118.69973425673275</v>
      </c>
      <c r="J19" s="153">
        <f t="shared" si="2"/>
        <v>0.51616210334020141</v>
      </c>
    </row>
    <row r="20" spans="1:10" ht="12" customHeight="1" x14ac:dyDescent="0.25">
      <c r="A20" s="12">
        <v>1982</v>
      </c>
      <c r="B20" s="12">
        <v>232.18799999999999</v>
      </c>
      <c r="C20" s="128">
        <v>94.555760726000003</v>
      </c>
      <c r="D20" s="152" t="s">
        <v>29</v>
      </c>
      <c r="E20" s="152">
        <v>68.376000000000005</v>
      </c>
      <c r="F20" s="128">
        <f t="shared" si="0"/>
        <v>162.93176072599999</v>
      </c>
      <c r="G20" s="152">
        <v>0.44168957854581997</v>
      </c>
      <c r="H20" s="152">
        <v>67</v>
      </c>
      <c r="I20" s="128">
        <f t="shared" si="1"/>
        <v>95.490071147454174</v>
      </c>
      <c r="J20" s="153">
        <f t="shared" si="2"/>
        <v>0.41126187032686523</v>
      </c>
    </row>
    <row r="21" spans="1:10" ht="12" customHeight="1" x14ac:dyDescent="0.25">
      <c r="A21" s="12">
        <v>1983</v>
      </c>
      <c r="B21" s="12">
        <v>234.30699999999999</v>
      </c>
      <c r="C21" s="128">
        <v>67.937064894000002</v>
      </c>
      <c r="D21" s="152" t="s">
        <v>29</v>
      </c>
      <c r="E21" s="152" t="s">
        <v>29</v>
      </c>
      <c r="F21" s="128">
        <f t="shared" si="0"/>
        <v>67.937064894000002</v>
      </c>
      <c r="G21" s="152">
        <v>0.24825361388498002</v>
      </c>
      <c r="H21" s="152" t="s">
        <v>29</v>
      </c>
      <c r="I21" s="128">
        <f t="shared" si="1"/>
        <v>67.688811280115019</v>
      </c>
      <c r="J21" s="153">
        <f t="shared" si="2"/>
        <v>0.28888941124300604</v>
      </c>
    </row>
    <row r="22" spans="1:10" ht="12" customHeight="1" x14ac:dyDescent="0.25">
      <c r="A22" s="12">
        <v>1984</v>
      </c>
      <c r="B22" s="12">
        <v>236.34800000000001</v>
      </c>
      <c r="C22" s="128">
        <v>79.722627201999998</v>
      </c>
      <c r="D22" s="152" t="s">
        <v>29</v>
      </c>
      <c r="E22" s="152" t="s">
        <v>29</v>
      </c>
      <c r="F22" s="128">
        <f t="shared" si="0"/>
        <v>79.722627201999998</v>
      </c>
      <c r="G22" s="152">
        <v>0.31197414037195997</v>
      </c>
      <c r="H22" s="152" t="s">
        <v>29</v>
      </c>
      <c r="I22" s="128">
        <f t="shared" si="1"/>
        <v>79.410653061628039</v>
      </c>
      <c r="J22" s="153">
        <f t="shared" si="2"/>
        <v>0.33599037462397835</v>
      </c>
    </row>
    <row r="23" spans="1:10" ht="12" customHeight="1" x14ac:dyDescent="0.25">
      <c r="A23" s="12">
        <v>1985</v>
      </c>
      <c r="B23" s="12">
        <v>238.46600000000001</v>
      </c>
      <c r="C23" s="128">
        <v>103.60908320999999</v>
      </c>
      <c r="D23" s="152" t="s">
        <v>29</v>
      </c>
      <c r="E23" s="152" t="s">
        <v>29</v>
      </c>
      <c r="F23" s="128">
        <f t="shared" si="0"/>
        <v>103.60908320999999</v>
      </c>
      <c r="G23" s="152">
        <v>0.23099808180504</v>
      </c>
      <c r="H23" s="152" t="s">
        <v>29</v>
      </c>
      <c r="I23" s="128">
        <f t="shared" si="1"/>
        <v>103.37808512819495</v>
      </c>
      <c r="J23" s="153">
        <f t="shared" si="2"/>
        <v>0.43351289126414227</v>
      </c>
    </row>
    <row r="24" spans="1:10" ht="12" customHeight="1" x14ac:dyDescent="0.25">
      <c r="A24" s="11">
        <v>1986</v>
      </c>
      <c r="B24" s="11">
        <v>240.65100000000001</v>
      </c>
      <c r="C24" s="100">
        <v>83.562102354000004</v>
      </c>
      <c r="D24" s="102" t="s">
        <v>29</v>
      </c>
      <c r="E24" s="148" t="s">
        <v>29</v>
      </c>
      <c r="F24" s="101">
        <f t="shared" si="0"/>
        <v>83.562102354000004</v>
      </c>
      <c r="G24" s="102">
        <v>0.21598912584831997</v>
      </c>
      <c r="H24" s="102" t="s">
        <v>29</v>
      </c>
      <c r="I24" s="100">
        <f t="shared" si="1"/>
        <v>83.34611322815168</v>
      </c>
      <c r="J24" s="166">
        <f t="shared" si="2"/>
        <v>0.34633603528824597</v>
      </c>
    </row>
    <row r="25" spans="1:10" ht="12" customHeight="1" x14ac:dyDescent="0.25">
      <c r="A25" s="11">
        <v>1987</v>
      </c>
      <c r="B25" s="11">
        <v>242.804</v>
      </c>
      <c r="C25" s="100">
        <v>80.056002116000002</v>
      </c>
      <c r="D25" s="102" t="s">
        <v>29</v>
      </c>
      <c r="E25" s="148" t="s">
        <v>29</v>
      </c>
      <c r="F25" s="101">
        <f t="shared" si="0"/>
        <v>80.056002116000002</v>
      </c>
      <c r="G25" s="102">
        <v>0.20154032415043999</v>
      </c>
      <c r="H25" s="102" t="s">
        <v>29</v>
      </c>
      <c r="I25" s="100">
        <f t="shared" si="1"/>
        <v>79.854461791849559</v>
      </c>
      <c r="J25" s="166">
        <f t="shared" si="2"/>
        <v>0.32888445738887973</v>
      </c>
    </row>
    <row r="26" spans="1:10" ht="12" customHeight="1" x14ac:dyDescent="0.25">
      <c r="A26" s="11">
        <v>1988</v>
      </c>
      <c r="B26" s="11">
        <v>245.02099999999999</v>
      </c>
      <c r="C26" s="100">
        <v>84.61641487</v>
      </c>
      <c r="D26" s="102" t="s">
        <v>29</v>
      </c>
      <c r="E26" s="148" t="s">
        <v>29</v>
      </c>
      <c r="F26" s="101">
        <f t="shared" si="0"/>
        <v>84.61641487</v>
      </c>
      <c r="G26" s="102">
        <v>0.48497177849119993</v>
      </c>
      <c r="H26" s="102" t="s">
        <v>29</v>
      </c>
      <c r="I26" s="100">
        <f t="shared" si="1"/>
        <v>84.1314430915088</v>
      </c>
      <c r="J26" s="166">
        <f t="shared" si="2"/>
        <v>0.34336421405311712</v>
      </c>
    </row>
    <row r="27" spans="1:10" ht="12" customHeight="1" x14ac:dyDescent="0.25">
      <c r="A27" s="11">
        <v>1989</v>
      </c>
      <c r="B27" s="11">
        <v>247.34200000000001</v>
      </c>
      <c r="C27" s="100">
        <v>83.117262805999999</v>
      </c>
      <c r="D27" s="102" t="s">
        <v>29</v>
      </c>
      <c r="E27" s="148" t="s">
        <v>29</v>
      </c>
      <c r="F27" s="101">
        <f t="shared" si="0"/>
        <v>83.117262805999999</v>
      </c>
      <c r="G27" s="102">
        <v>0.48892199456099994</v>
      </c>
      <c r="H27" s="102" t="s">
        <v>29</v>
      </c>
      <c r="I27" s="100">
        <f t="shared" si="1"/>
        <v>82.628340811439003</v>
      </c>
      <c r="J27" s="166">
        <f t="shared" si="2"/>
        <v>0.33406514385522473</v>
      </c>
    </row>
    <row r="28" spans="1:10" ht="12" customHeight="1" x14ac:dyDescent="0.25">
      <c r="A28" s="11">
        <v>1990</v>
      </c>
      <c r="B28" s="11">
        <v>250.13200000000001</v>
      </c>
      <c r="C28" s="100">
        <v>89.970420590000003</v>
      </c>
      <c r="D28" s="102" t="s">
        <v>29</v>
      </c>
      <c r="E28" s="148" t="s">
        <v>29</v>
      </c>
      <c r="F28" s="101">
        <f t="shared" si="0"/>
        <v>89.970420590000003</v>
      </c>
      <c r="G28" s="102" t="s">
        <v>29</v>
      </c>
      <c r="H28" s="102" t="s">
        <v>29</v>
      </c>
      <c r="I28" s="100">
        <f t="shared" si="1"/>
        <v>89.970420590000003</v>
      </c>
      <c r="J28" s="166">
        <f t="shared" si="2"/>
        <v>0.35969176510802298</v>
      </c>
    </row>
    <row r="29" spans="1:10" ht="12" customHeight="1" x14ac:dyDescent="0.25">
      <c r="A29" s="12">
        <v>1991</v>
      </c>
      <c r="B29" s="12">
        <v>253.49299999999999</v>
      </c>
      <c r="C29" s="128">
        <v>85.465932722000005</v>
      </c>
      <c r="D29" s="152" t="s">
        <v>29</v>
      </c>
      <c r="E29" s="152" t="s">
        <v>29</v>
      </c>
      <c r="F29" s="128">
        <f t="shared" si="0"/>
        <v>85.465932722000005</v>
      </c>
      <c r="G29" s="152" t="s">
        <v>29</v>
      </c>
      <c r="H29" s="152" t="s">
        <v>29</v>
      </c>
      <c r="I29" s="128">
        <f t="shared" si="1"/>
        <v>85.465932722000005</v>
      </c>
      <c r="J29" s="153">
        <f t="shared" si="2"/>
        <v>0.33715302877002523</v>
      </c>
    </row>
    <row r="30" spans="1:10" ht="12" customHeight="1" x14ac:dyDescent="0.25">
      <c r="A30" s="12">
        <v>1992</v>
      </c>
      <c r="B30" s="12">
        <v>256.89400000000001</v>
      </c>
      <c r="C30" s="128">
        <v>89.84</v>
      </c>
      <c r="D30" s="152" t="s">
        <v>29</v>
      </c>
      <c r="E30" s="152" t="s">
        <v>29</v>
      </c>
      <c r="F30" s="128">
        <f t="shared" si="0"/>
        <v>89.84</v>
      </c>
      <c r="G30" s="152" t="s">
        <v>29</v>
      </c>
      <c r="H30" s="152" t="s">
        <v>29</v>
      </c>
      <c r="I30" s="128">
        <f t="shared" si="1"/>
        <v>89.84</v>
      </c>
      <c r="J30" s="153">
        <f t="shared" si="2"/>
        <v>0.34971622536921843</v>
      </c>
    </row>
    <row r="31" spans="1:10" ht="12" customHeight="1" x14ac:dyDescent="0.25">
      <c r="A31" s="12">
        <v>1993</v>
      </c>
      <c r="B31" s="12">
        <v>260.255</v>
      </c>
      <c r="C31" s="128">
        <v>115.74</v>
      </c>
      <c r="D31" s="152" t="s">
        <v>29</v>
      </c>
      <c r="E31" s="152" t="s">
        <v>29</v>
      </c>
      <c r="F31" s="128">
        <f t="shared" si="0"/>
        <v>115.74</v>
      </c>
      <c r="G31" s="152" t="s">
        <v>29</v>
      </c>
      <c r="H31" s="152" t="s">
        <v>29</v>
      </c>
      <c r="I31" s="128">
        <f t="shared" si="1"/>
        <v>115.74</v>
      </c>
      <c r="J31" s="153">
        <f t="shared" si="2"/>
        <v>0.44471768073620105</v>
      </c>
    </row>
    <row r="32" spans="1:10" ht="12" customHeight="1" x14ac:dyDescent="0.25">
      <c r="A32" s="12">
        <v>1994</v>
      </c>
      <c r="B32" s="12">
        <v>263.43599999999998</v>
      </c>
      <c r="C32" s="128">
        <v>128.68</v>
      </c>
      <c r="D32" s="152" t="s">
        <v>29</v>
      </c>
      <c r="E32" s="152" t="s">
        <v>29</v>
      </c>
      <c r="F32" s="128">
        <f t="shared" si="0"/>
        <v>128.68</v>
      </c>
      <c r="G32" s="152" t="s">
        <v>29</v>
      </c>
      <c r="H32" s="152" t="s">
        <v>29</v>
      </c>
      <c r="I32" s="128">
        <f t="shared" si="1"/>
        <v>128.68</v>
      </c>
      <c r="J32" s="153">
        <f t="shared" si="2"/>
        <v>0.48846778724244228</v>
      </c>
    </row>
    <row r="33" spans="1:10" ht="12" customHeight="1" x14ac:dyDescent="0.25">
      <c r="A33" s="12">
        <v>1995</v>
      </c>
      <c r="B33" s="12">
        <v>266.55700000000002</v>
      </c>
      <c r="C33" s="128">
        <v>120</v>
      </c>
      <c r="D33" s="152" t="s">
        <v>29</v>
      </c>
      <c r="E33" s="152" t="s">
        <v>29</v>
      </c>
      <c r="F33" s="128">
        <f t="shared" si="0"/>
        <v>120</v>
      </c>
      <c r="G33" s="152" t="s">
        <v>29</v>
      </c>
      <c r="H33" s="152" t="s">
        <v>29</v>
      </c>
      <c r="I33" s="128">
        <f t="shared" si="1"/>
        <v>120</v>
      </c>
      <c r="J33" s="153">
        <f t="shared" si="2"/>
        <v>0.45018513863826498</v>
      </c>
    </row>
    <row r="34" spans="1:10" ht="12" customHeight="1" x14ac:dyDescent="0.25">
      <c r="A34" s="11">
        <v>1996</v>
      </c>
      <c r="B34" s="70">
        <v>269.66699999999997</v>
      </c>
      <c r="C34" s="100">
        <v>118.6</v>
      </c>
      <c r="D34" s="102" t="s">
        <v>29</v>
      </c>
      <c r="E34" s="148" t="s">
        <v>29</v>
      </c>
      <c r="F34" s="101">
        <f t="shared" si="0"/>
        <v>118.6</v>
      </c>
      <c r="G34" s="102" t="s">
        <v>29</v>
      </c>
      <c r="H34" s="102" t="s">
        <v>29</v>
      </c>
      <c r="I34" s="100">
        <f t="shared" si="1"/>
        <v>118.6</v>
      </c>
      <c r="J34" s="166">
        <f t="shared" si="2"/>
        <v>0.4398016813329032</v>
      </c>
    </row>
    <row r="35" spans="1:10" ht="12" customHeight="1" x14ac:dyDescent="0.25">
      <c r="A35" s="11">
        <v>1997</v>
      </c>
      <c r="B35" s="70">
        <v>272.91199999999998</v>
      </c>
      <c r="C35" s="100">
        <v>82.36</v>
      </c>
      <c r="D35" s="102" t="s">
        <v>29</v>
      </c>
      <c r="E35" s="148" t="s">
        <v>29</v>
      </c>
      <c r="F35" s="101">
        <f t="shared" si="0"/>
        <v>82.36</v>
      </c>
      <c r="G35" s="102" t="s">
        <v>29</v>
      </c>
      <c r="H35" s="102" t="s">
        <v>29</v>
      </c>
      <c r="I35" s="100">
        <f t="shared" si="1"/>
        <v>82.36</v>
      </c>
      <c r="J35" s="166">
        <f t="shared" si="2"/>
        <v>0.30178225948291026</v>
      </c>
    </row>
    <row r="36" spans="1:10" ht="12" customHeight="1" x14ac:dyDescent="0.25">
      <c r="A36" s="11">
        <v>1998</v>
      </c>
      <c r="B36" s="70">
        <v>276.11500000000001</v>
      </c>
      <c r="C36" s="100">
        <v>84.12</v>
      </c>
      <c r="D36" s="102" t="s">
        <v>29</v>
      </c>
      <c r="E36" s="148" t="s">
        <v>29</v>
      </c>
      <c r="F36" s="101">
        <f t="shared" si="0"/>
        <v>84.12</v>
      </c>
      <c r="G36" s="102" t="s">
        <v>29</v>
      </c>
      <c r="H36" s="102" t="s">
        <v>29</v>
      </c>
      <c r="I36" s="100">
        <f t="shared" si="1"/>
        <v>84.12</v>
      </c>
      <c r="J36" s="166">
        <f t="shared" si="2"/>
        <v>0.30465566883363815</v>
      </c>
    </row>
    <row r="37" spans="1:10" ht="12" customHeight="1" x14ac:dyDescent="0.25">
      <c r="A37" s="11">
        <v>1999</v>
      </c>
      <c r="B37" s="70">
        <v>279.29500000000002</v>
      </c>
      <c r="C37" s="100">
        <v>81.599999999999994</v>
      </c>
      <c r="D37" s="102" t="s">
        <v>29</v>
      </c>
      <c r="E37" s="148" t="s">
        <v>29</v>
      </c>
      <c r="F37" s="101">
        <f t="shared" si="0"/>
        <v>81.599999999999994</v>
      </c>
      <c r="G37" s="102" t="s">
        <v>29</v>
      </c>
      <c r="H37" s="102" t="s">
        <v>29</v>
      </c>
      <c r="I37" s="100">
        <f t="shared" si="1"/>
        <v>81.599999999999994</v>
      </c>
      <c r="J37" s="166">
        <f t="shared" si="2"/>
        <v>0.29216419914427394</v>
      </c>
    </row>
    <row r="38" spans="1:10" ht="12" customHeight="1" x14ac:dyDescent="0.25">
      <c r="A38" s="11">
        <v>2000</v>
      </c>
      <c r="B38" s="70">
        <v>282.38499999999999</v>
      </c>
      <c r="C38" s="100">
        <v>63.4</v>
      </c>
      <c r="D38" s="102" t="s">
        <v>29</v>
      </c>
      <c r="E38" s="148" t="s">
        <v>29</v>
      </c>
      <c r="F38" s="101">
        <f t="shared" si="0"/>
        <v>63.4</v>
      </c>
      <c r="G38" s="102" t="s">
        <v>29</v>
      </c>
      <c r="H38" s="102" t="s">
        <v>29</v>
      </c>
      <c r="I38" s="100">
        <f t="shared" si="1"/>
        <v>63.4</v>
      </c>
      <c r="J38" s="166">
        <f t="shared" si="2"/>
        <v>0.22451617472599467</v>
      </c>
    </row>
    <row r="39" spans="1:10" ht="12" customHeight="1" x14ac:dyDescent="0.25">
      <c r="A39" s="12">
        <v>2001</v>
      </c>
      <c r="B39" s="154">
        <v>285.30901899999998</v>
      </c>
      <c r="C39" s="128">
        <v>40.1</v>
      </c>
      <c r="D39" s="152" t="s">
        <v>29</v>
      </c>
      <c r="E39" s="152" t="s">
        <v>29</v>
      </c>
      <c r="F39" s="128">
        <f t="shared" si="0"/>
        <v>40.1</v>
      </c>
      <c r="G39" s="152" t="s">
        <v>29</v>
      </c>
      <c r="H39" s="152" t="s">
        <v>29</v>
      </c>
      <c r="I39" s="128">
        <f t="shared" si="1"/>
        <v>40.1</v>
      </c>
      <c r="J39" s="153">
        <f t="shared" si="2"/>
        <v>0.14054935992051484</v>
      </c>
    </row>
    <row r="40" spans="1:10" ht="12" customHeight="1" x14ac:dyDescent="0.25">
      <c r="A40" s="12">
        <v>2002</v>
      </c>
      <c r="B40" s="154">
        <v>288.10481800000002</v>
      </c>
      <c r="C40" s="128">
        <v>19.98</v>
      </c>
      <c r="D40" s="152" t="s">
        <v>29</v>
      </c>
      <c r="E40" s="152" t="s">
        <v>29</v>
      </c>
      <c r="F40" s="128">
        <f t="shared" si="0"/>
        <v>19.98</v>
      </c>
      <c r="G40" s="152" t="s">
        <v>29</v>
      </c>
      <c r="H40" s="152" t="s">
        <v>29</v>
      </c>
      <c r="I40" s="128">
        <f t="shared" si="1"/>
        <v>19.98</v>
      </c>
      <c r="J40" s="153">
        <f t="shared" si="2"/>
        <v>6.9349760058507584E-2</v>
      </c>
    </row>
    <row r="41" spans="1:10" ht="12" customHeight="1" x14ac:dyDescent="0.25">
      <c r="A41" s="12">
        <v>2003</v>
      </c>
      <c r="B41" s="154">
        <v>290.81963400000001</v>
      </c>
      <c r="C41" s="128">
        <v>24.400000000000002</v>
      </c>
      <c r="D41" s="152" t="s">
        <v>29</v>
      </c>
      <c r="E41" s="152" t="s">
        <v>29</v>
      </c>
      <c r="F41" s="128">
        <f t="shared" si="0"/>
        <v>24.400000000000002</v>
      </c>
      <c r="G41" s="152" t="s">
        <v>29</v>
      </c>
      <c r="H41" s="152" t="s">
        <v>29</v>
      </c>
      <c r="I41" s="128">
        <f t="shared" si="1"/>
        <v>24.400000000000002</v>
      </c>
      <c r="J41" s="153">
        <f t="shared" si="2"/>
        <v>8.3900800177748661E-2</v>
      </c>
    </row>
    <row r="42" spans="1:10" ht="12" customHeight="1" x14ac:dyDescent="0.25">
      <c r="A42" s="12">
        <v>2004</v>
      </c>
      <c r="B42" s="154">
        <v>293.46318500000001</v>
      </c>
      <c r="C42" s="128">
        <v>21.6</v>
      </c>
      <c r="D42" s="152" t="s">
        <v>29</v>
      </c>
      <c r="E42" s="152" t="s">
        <v>29</v>
      </c>
      <c r="F42" s="128">
        <f t="shared" si="0"/>
        <v>21.6</v>
      </c>
      <c r="G42" s="152" t="s">
        <v>29</v>
      </c>
      <c r="H42" s="152" t="s">
        <v>29</v>
      </c>
      <c r="I42" s="128">
        <f t="shared" si="1"/>
        <v>21.6</v>
      </c>
      <c r="J42" s="153">
        <f t="shared" si="2"/>
        <v>7.3603780998969262E-2</v>
      </c>
    </row>
    <row r="43" spans="1:10" ht="12" customHeight="1" x14ac:dyDescent="0.25">
      <c r="A43" s="12">
        <v>2005</v>
      </c>
      <c r="B43" s="154">
        <v>296.186216</v>
      </c>
      <c r="C43" s="128">
        <v>17.7</v>
      </c>
      <c r="D43" s="152" t="s">
        <v>29</v>
      </c>
      <c r="E43" s="152" t="s">
        <v>29</v>
      </c>
      <c r="F43" s="128">
        <f t="shared" si="0"/>
        <v>17.7</v>
      </c>
      <c r="G43" s="152" t="s">
        <v>29</v>
      </c>
      <c r="H43" s="152" t="s">
        <v>29</v>
      </c>
      <c r="I43" s="128">
        <f t="shared" si="1"/>
        <v>17.7</v>
      </c>
      <c r="J43" s="153">
        <f t="shared" si="2"/>
        <v>5.9759701984240882E-2</v>
      </c>
    </row>
    <row r="44" spans="1:10" ht="12" customHeight="1" x14ac:dyDescent="0.25">
      <c r="A44" s="11">
        <v>2006</v>
      </c>
      <c r="B44" s="155">
        <v>298.99582500000002</v>
      </c>
      <c r="C44" s="100">
        <v>8.4</v>
      </c>
      <c r="D44" s="102" t="s">
        <v>29</v>
      </c>
      <c r="E44" s="148" t="s">
        <v>29</v>
      </c>
      <c r="F44" s="101">
        <f t="shared" si="0"/>
        <v>8.4</v>
      </c>
      <c r="G44" s="102" t="s">
        <v>29</v>
      </c>
      <c r="H44" s="102" t="s">
        <v>29</v>
      </c>
      <c r="I44" s="100">
        <f t="shared" si="1"/>
        <v>8.4</v>
      </c>
      <c r="J44" s="166">
        <f t="shared" si="2"/>
        <v>2.8094037767918665E-2</v>
      </c>
    </row>
    <row r="45" spans="1:10" ht="12" customHeight="1" x14ac:dyDescent="0.25">
      <c r="A45" s="11">
        <v>2007</v>
      </c>
      <c r="B45" s="156">
        <v>302.003917</v>
      </c>
      <c r="C45" s="100">
        <v>29.400000000000002</v>
      </c>
      <c r="D45" s="102" t="s">
        <v>29</v>
      </c>
      <c r="E45" s="148" t="s">
        <v>29</v>
      </c>
      <c r="F45" s="101">
        <f t="shared" si="0"/>
        <v>29.400000000000002</v>
      </c>
      <c r="G45" s="102" t="s">
        <v>29</v>
      </c>
      <c r="H45" s="102" t="s">
        <v>29</v>
      </c>
      <c r="I45" s="100">
        <f t="shared" si="1"/>
        <v>29.400000000000002</v>
      </c>
      <c r="J45" s="166">
        <f t="shared" si="2"/>
        <v>9.7349730732134848E-2</v>
      </c>
    </row>
    <row r="46" spans="1:10" ht="12" customHeight="1" x14ac:dyDescent="0.25">
      <c r="A46" s="11">
        <v>2008</v>
      </c>
      <c r="B46" s="156">
        <v>304.79776099999998</v>
      </c>
      <c r="C46" s="100">
        <v>27</v>
      </c>
      <c r="D46" s="102" t="s">
        <v>29</v>
      </c>
      <c r="E46" s="148" t="s">
        <v>29</v>
      </c>
      <c r="F46" s="101">
        <f t="shared" si="0"/>
        <v>27</v>
      </c>
      <c r="G46" s="102" t="s">
        <v>29</v>
      </c>
      <c r="H46" s="102" t="s">
        <v>29</v>
      </c>
      <c r="I46" s="100">
        <f t="shared" si="1"/>
        <v>27</v>
      </c>
      <c r="J46" s="166">
        <f t="shared" si="2"/>
        <v>8.8583327880810789E-2</v>
      </c>
    </row>
    <row r="47" spans="1:10" ht="12" customHeight="1" x14ac:dyDescent="0.25">
      <c r="A47" s="11">
        <v>2009</v>
      </c>
      <c r="B47" s="156">
        <v>307.43940600000002</v>
      </c>
      <c r="C47" s="100">
        <v>19.2</v>
      </c>
      <c r="D47" s="102" t="s">
        <v>29</v>
      </c>
      <c r="E47" s="148" t="s">
        <v>29</v>
      </c>
      <c r="F47" s="101">
        <f t="shared" si="0"/>
        <v>19.2</v>
      </c>
      <c r="G47" s="102" t="s">
        <v>29</v>
      </c>
      <c r="H47" s="102" t="s">
        <v>29</v>
      </c>
      <c r="I47" s="100">
        <f t="shared" si="1"/>
        <v>19.2</v>
      </c>
      <c r="J47" s="166">
        <f t="shared" si="2"/>
        <v>6.2451330653429629E-2</v>
      </c>
    </row>
    <row r="48" spans="1:10" ht="12" customHeight="1" x14ac:dyDescent="0.25">
      <c r="A48" s="11">
        <v>2010</v>
      </c>
      <c r="B48" s="156">
        <v>309.74127900000002</v>
      </c>
      <c r="C48" s="100">
        <v>15.2</v>
      </c>
      <c r="D48" s="102" t="s">
        <v>29</v>
      </c>
      <c r="E48" s="148" t="s">
        <v>29</v>
      </c>
      <c r="F48" s="101">
        <f t="shared" si="0"/>
        <v>15.2</v>
      </c>
      <c r="G48" s="102" t="s">
        <v>29</v>
      </c>
      <c r="H48" s="102" t="s">
        <v>29</v>
      </c>
      <c r="I48" s="100">
        <f t="shared" si="1"/>
        <v>15.2</v>
      </c>
      <c r="J48" s="166">
        <f t="shared" si="2"/>
        <v>4.9073213777231152E-2</v>
      </c>
    </row>
    <row r="49" spans="1:10" ht="12" customHeight="1" x14ac:dyDescent="0.25">
      <c r="A49" s="12">
        <v>2011</v>
      </c>
      <c r="B49" s="154">
        <v>311.97391399999998</v>
      </c>
      <c r="C49" s="128">
        <v>35.200000000000003</v>
      </c>
      <c r="D49" s="152" t="s">
        <v>29</v>
      </c>
      <c r="E49" s="152" t="s">
        <v>29</v>
      </c>
      <c r="F49" s="128">
        <f t="shared" si="0"/>
        <v>35.200000000000003</v>
      </c>
      <c r="G49" s="152" t="s">
        <v>29</v>
      </c>
      <c r="H49" s="152" t="s">
        <v>29</v>
      </c>
      <c r="I49" s="128">
        <f t="shared" si="1"/>
        <v>35.200000000000003</v>
      </c>
      <c r="J49" s="153">
        <f t="shared" si="2"/>
        <v>0.11282994641660971</v>
      </c>
    </row>
    <row r="50" spans="1:10" ht="12" customHeight="1" x14ac:dyDescent="0.25">
      <c r="A50" s="12">
        <v>2012</v>
      </c>
      <c r="B50" s="154">
        <v>314.16755799999999</v>
      </c>
      <c r="C50" s="128">
        <v>39.6</v>
      </c>
      <c r="D50" s="152" t="s">
        <v>29</v>
      </c>
      <c r="E50" s="152" t="s">
        <v>29</v>
      </c>
      <c r="F50" s="128">
        <f t="shared" si="0"/>
        <v>39.6</v>
      </c>
      <c r="G50" s="152" t="s">
        <v>29</v>
      </c>
      <c r="H50" s="152" t="s">
        <v>29</v>
      </c>
      <c r="I50" s="128">
        <f t="shared" si="1"/>
        <v>39.6</v>
      </c>
      <c r="J50" s="153">
        <f t="shared" si="2"/>
        <v>0.12604738774459967</v>
      </c>
    </row>
    <row r="51" spans="1:10" ht="12" customHeight="1" x14ac:dyDescent="0.25">
      <c r="A51" s="12">
        <v>2013</v>
      </c>
      <c r="B51" s="154">
        <v>316.29476599999998</v>
      </c>
      <c r="C51" s="128">
        <v>44</v>
      </c>
      <c r="D51" s="152" t="s">
        <v>29</v>
      </c>
      <c r="E51" s="152" t="s">
        <v>29</v>
      </c>
      <c r="F51" s="128">
        <f t="shared" si="0"/>
        <v>44</v>
      </c>
      <c r="G51" s="152" t="s">
        <v>29</v>
      </c>
      <c r="H51" s="152" t="s">
        <v>29</v>
      </c>
      <c r="I51" s="128">
        <f t="shared" ref="I51:I57" si="3">F51-SUM(G51,H51)</f>
        <v>44</v>
      </c>
      <c r="J51" s="153">
        <f t="shared" si="2"/>
        <v>0.13911074329949552</v>
      </c>
    </row>
    <row r="52" spans="1:10" ht="12" customHeight="1" x14ac:dyDescent="0.25">
      <c r="A52" s="13">
        <v>2014</v>
      </c>
      <c r="B52" s="157">
        <v>318.576955</v>
      </c>
      <c r="C52" s="128">
        <v>44</v>
      </c>
      <c r="D52" s="152" t="s">
        <v>29</v>
      </c>
      <c r="E52" s="152" t="s">
        <v>29</v>
      </c>
      <c r="F52" s="128">
        <f t="shared" ref="F52:F57" si="4">SUM(C52,D52,E52)</f>
        <v>44</v>
      </c>
      <c r="G52" s="152" t="s">
        <v>29</v>
      </c>
      <c r="H52" s="152" t="s">
        <v>29</v>
      </c>
      <c r="I52" s="128">
        <f t="shared" si="3"/>
        <v>44</v>
      </c>
      <c r="J52" s="153">
        <f t="shared" si="2"/>
        <v>0.13811419598759114</v>
      </c>
    </row>
    <row r="53" spans="1:10" ht="12" customHeight="1" x14ac:dyDescent="0.25">
      <c r="A53" s="13">
        <v>2015</v>
      </c>
      <c r="B53" s="157">
        <v>320.87070299999999</v>
      </c>
      <c r="C53" s="128">
        <v>48</v>
      </c>
      <c r="D53" s="152" t="s">
        <v>29</v>
      </c>
      <c r="E53" s="152" t="s">
        <v>29</v>
      </c>
      <c r="F53" s="128">
        <f t="shared" si="4"/>
        <v>48</v>
      </c>
      <c r="G53" s="152" t="s">
        <v>29</v>
      </c>
      <c r="H53" s="152" t="s">
        <v>29</v>
      </c>
      <c r="I53" s="128">
        <f t="shared" si="3"/>
        <v>48</v>
      </c>
      <c r="J53" s="153">
        <f t="shared" si="2"/>
        <v>0.14959296548803336</v>
      </c>
    </row>
    <row r="54" spans="1:10" ht="12" customHeight="1" x14ac:dyDescent="0.25">
      <c r="A54" s="14">
        <v>2016</v>
      </c>
      <c r="B54" s="155">
        <v>323.16101099999997</v>
      </c>
      <c r="C54" s="100">
        <v>51.573829787234047</v>
      </c>
      <c r="D54" s="102" t="s">
        <v>29</v>
      </c>
      <c r="E54" s="148" t="s">
        <v>29</v>
      </c>
      <c r="F54" s="101">
        <f t="shared" si="4"/>
        <v>51.573829787234047</v>
      </c>
      <c r="G54" s="102" t="s">
        <v>29</v>
      </c>
      <c r="H54" s="102" t="s">
        <v>29</v>
      </c>
      <c r="I54" s="100">
        <f t="shared" si="3"/>
        <v>51.573829787234047</v>
      </c>
      <c r="J54" s="166">
        <f t="shared" si="2"/>
        <v>0.1595917453892173</v>
      </c>
    </row>
    <row r="55" spans="1:10" ht="12" customHeight="1" x14ac:dyDescent="0.25">
      <c r="A55" s="15">
        <v>2017</v>
      </c>
      <c r="B55" s="155">
        <v>325.20603</v>
      </c>
      <c r="C55" s="100">
        <v>46.5</v>
      </c>
      <c r="D55" s="102" t="s">
        <v>29</v>
      </c>
      <c r="E55" s="148" t="s">
        <v>29</v>
      </c>
      <c r="F55" s="101">
        <f t="shared" si="4"/>
        <v>46.5</v>
      </c>
      <c r="G55" s="102" t="s">
        <v>29</v>
      </c>
      <c r="H55" s="102" t="s">
        <v>29</v>
      </c>
      <c r="I55" s="100">
        <f t="shared" si="3"/>
        <v>46.5</v>
      </c>
      <c r="J55" s="166">
        <f t="shared" si="2"/>
        <v>0.14298627857546184</v>
      </c>
    </row>
    <row r="56" spans="1:10" ht="12" customHeight="1" x14ac:dyDescent="0.25">
      <c r="A56" s="14">
        <v>2018</v>
      </c>
      <c r="B56" s="155">
        <v>326.92397599999998</v>
      </c>
      <c r="C56" s="100">
        <v>43.376170212765963</v>
      </c>
      <c r="D56" s="102" t="s">
        <v>29</v>
      </c>
      <c r="E56" s="148" t="s">
        <v>29</v>
      </c>
      <c r="F56" s="101">
        <f t="shared" si="4"/>
        <v>43.376170212765963</v>
      </c>
      <c r="G56" s="102" t="s">
        <v>29</v>
      </c>
      <c r="H56" s="102" t="s">
        <v>29</v>
      </c>
      <c r="I56" s="100">
        <f t="shared" si="3"/>
        <v>43.376170212765963</v>
      </c>
      <c r="J56" s="166">
        <f t="shared" si="2"/>
        <v>0.13267968517783463</v>
      </c>
    </row>
    <row r="57" spans="1:10" ht="12" customHeight="1" thickBot="1" x14ac:dyDescent="0.3">
      <c r="A57" s="72">
        <v>2019</v>
      </c>
      <c r="B57" s="60">
        <v>328.475998</v>
      </c>
      <c r="C57" s="168">
        <v>28.885000000000002</v>
      </c>
      <c r="D57" s="170" t="s">
        <v>29</v>
      </c>
      <c r="E57" s="170" t="s">
        <v>29</v>
      </c>
      <c r="F57" s="169">
        <f t="shared" si="4"/>
        <v>28.885000000000002</v>
      </c>
      <c r="G57" s="170" t="s">
        <v>29</v>
      </c>
      <c r="H57" s="170" t="s">
        <v>29</v>
      </c>
      <c r="I57" s="169">
        <f t="shared" si="3"/>
        <v>28.885000000000002</v>
      </c>
      <c r="J57" s="171">
        <f t="shared" si="2"/>
        <v>8.7936409892573036E-2</v>
      </c>
    </row>
    <row r="58" spans="1:10" s="287" customFormat="1" ht="12" customHeight="1" thickTop="1" x14ac:dyDescent="0.25">
      <c r="A58" s="396" t="s">
        <v>61</v>
      </c>
      <c r="B58" s="396"/>
      <c r="C58" s="396"/>
      <c r="D58" s="396"/>
      <c r="E58" s="396"/>
      <c r="F58" s="396"/>
      <c r="G58" s="396"/>
      <c r="H58" s="396"/>
      <c r="I58" s="396"/>
      <c r="J58" s="396"/>
    </row>
    <row r="59" spans="1:10" ht="12" customHeight="1" x14ac:dyDescent="0.25">
      <c r="A59" s="443" t="s">
        <v>58</v>
      </c>
      <c r="B59" s="444"/>
      <c r="C59" s="444"/>
      <c r="D59" s="444"/>
      <c r="E59" s="444"/>
      <c r="F59" s="444"/>
      <c r="G59" s="444"/>
      <c r="H59" s="444"/>
      <c r="I59" s="444"/>
      <c r="J59" s="445"/>
    </row>
    <row r="60" spans="1:10" ht="12" customHeight="1" x14ac:dyDescent="0.25">
      <c r="A60" s="337"/>
      <c r="B60" s="337"/>
      <c r="C60" s="337"/>
      <c r="D60" s="337"/>
      <c r="E60" s="337"/>
      <c r="F60" s="337"/>
      <c r="G60" s="337"/>
      <c r="H60" s="337"/>
      <c r="I60" s="337"/>
      <c r="J60" s="337"/>
    </row>
    <row r="61" spans="1:10" ht="12" customHeight="1" x14ac:dyDescent="0.25">
      <c r="A61" s="368" t="s">
        <v>147</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22">
    <mergeCell ref="A58:J58"/>
    <mergeCell ref="A65:J65"/>
    <mergeCell ref="A59:J59"/>
    <mergeCell ref="A60:J60"/>
    <mergeCell ref="A61: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F6C60-124B-4B45-9490-CDF2859B4645}">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85546875" customWidth="1"/>
    <col min="10" max="10" width="14.28515625" customWidth="1"/>
  </cols>
  <sheetData>
    <row r="1" spans="1:10" ht="12" customHeight="1" thickBot="1" x14ac:dyDescent="0.3">
      <c r="A1" s="324" t="s">
        <v>101</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15</v>
      </c>
      <c r="F3" s="311" t="s">
        <v>24</v>
      </c>
      <c r="G3" s="311" t="s">
        <v>17</v>
      </c>
      <c r="H3" s="311" t="s">
        <v>18</v>
      </c>
      <c r="I3" s="347" t="s">
        <v>25</v>
      </c>
      <c r="J3" s="229" t="s">
        <v>19</v>
      </c>
    </row>
    <row r="4" spans="1:10" ht="12" customHeight="1" x14ac:dyDescent="0.25">
      <c r="A4" s="326"/>
      <c r="B4" s="332"/>
      <c r="C4" s="292"/>
      <c r="D4" s="311"/>
      <c r="E4" s="311"/>
      <c r="F4" s="311"/>
      <c r="G4" s="311"/>
      <c r="H4" s="311"/>
      <c r="I4" s="348"/>
      <c r="J4" s="441"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11">
        <v>1970</v>
      </c>
      <c r="B8" s="11">
        <v>205.05199999999999</v>
      </c>
      <c r="C8" s="102">
        <v>153.19999999999999</v>
      </c>
      <c r="D8" s="102" t="s">
        <v>29</v>
      </c>
      <c r="E8" s="148">
        <v>52.741259999999997</v>
      </c>
      <c r="F8" s="148">
        <f t="shared" ref="F8:F57" si="0">SUM(C8,D8,E8)</f>
        <v>205.94126</v>
      </c>
      <c r="G8" s="102">
        <v>1.2255099999999999</v>
      </c>
      <c r="H8" s="102">
        <v>57.461689999999997</v>
      </c>
      <c r="I8" s="102">
        <f t="shared" ref="I8:I57" si="1">F8-SUM(G8,H8)</f>
        <v>147.25406000000001</v>
      </c>
      <c r="J8" s="166">
        <f>IF(I8=0,0,IF(B8=0,0,I8/B8))</f>
        <v>0.71813032791682119</v>
      </c>
    </row>
    <row r="9" spans="1:10" ht="12" customHeight="1" x14ac:dyDescent="0.25">
      <c r="A9" s="12">
        <v>1971</v>
      </c>
      <c r="B9" s="12">
        <v>207.661</v>
      </c>
      <c r="C9" s="128">
        <v>163</v>
      </c>
      <c r="D9" s="152" t="s">
        <v>29</v>
      </c>
      <c r="E9" s="152">
        <v>57.461689999999997</v>
      </c>
      <c r="F9" s="128">
        <f t="shared" si="0"/>
        <v>220.46169</v>
      </c>
      <c r="G9" s="152">
        <v>0.98669999999999991</v>
      </c>
      <c r="H9" s="152">
        <v>62.390900000000002</v>
      </c>
      <c r="I9" s="128">
        <f t="shared" si="1"/>
        <v>157.08409</v>
      </c>
      <c r="J9" s="153">
        <f t="shared" ref="J9:J57" si="2">IF(I9=0,0,IF(B9=0,0,I9/B9))</f>
        <v>0.75644483075782165</v>
      </c>
    </row>
    <row r="10" spans="1:10" ht="12" customHeight="1" x14ac:dyDescent="0.25">
      <c r="A10" s="12">
        <v>1972</v>
      </c>
      <c r="B10" s="12">
        <v>209.89599999999999</v>
      </c>
      <c r="C10" s="128">
        <v>170.8</v>
      </c>
      <c r="D10" s="152" t="s">
        <v>29</v>
      </c>
      <c r="E10" s="152">
        <v>62.390900000000002</v>
      </c>
      <c r="F10" s="128">
        <f t="shared" si="0"/>
        <v>233.1909</v>
      </c>
      <c r="G10" s="152">
        <v>1.1883299999999999</v>
      </c>
      <c r="H10" s="152">
        <v>70.561920000000001</v>
      </c>
      <c r="I10" s="128">
        <f t="shared" si="1"/>
        <v>161.44065000000001</v>
      </c>
      <c r="J10" s="153">
        <f t="shared" si="2"/>
        <v>0.76914591035560476</v>
      </c>
    </row>
    <row r="11" spans="1:10" ht="12" customHeight="1" x14ac:dyDescent="0.25">
      <c r="A11" s="12">
        <v>1973</v>
      </c>
      <c r="B11" s="12">
        <v>211.90899999999999</v>
      </c>
      <c r="C11" s="128">
        <v>157.80000000000001</v>
      </c>
      <c r="D11" s="152" t="s">
        <v>29</v>
      </c>
      <c r="E11" s="152">
        <v>70.561920000000001</v>
      </c>
      <c r="F11" s="128">
        <f t="shared" si="0"/>
        <v>228.36192</v>
      </c>
      <c r="G11" s="152">
        <v>2.0305999999999997</v>
      </c>
      <c r="H11" s="152">
        <v>90.258740000000003</v>
      </c>
      <c r="I11" s="128">
        <f t="shared" si="1"/>
        <v>136.07257999999999</v>
      </c>
      <c r="J11" s="153">
        <f t="shared" si="2"/>
        <v>0.64212742262008693</v>
      </c>
    </row>
    <row r="12" spans="1:10" ht="12" customHeight="1" x14ac:dyDescent="0.25">
      <c r="A12" s="12">
        <v>1974</v>
      </c>
      <c r="B12" s="12">
        <v>213.85400000000001</v>
      </c>
      <c r="C12" s="128">
        <v>199.9</v>
      </c>
      <c r="D12" s="152" t="s">
        <v>29</v>
      </c>
      <c r="E12" s="152">
        <v>90.258740000000003</v>
      </c>
      <c r="F12" s="128">
        <f t="shared" si="0"/>
        <v>290.15874000000002</v>
      </c>
      <c r="G12" s="152">
        <v>3.1274099999999998</v>
      </c>
      <c r="H12" s="152">
        <v>98.988889999999998</v>
      </c>
      <c r="I12" s="128">
        <f t="shared" si="1"/>
        <v>188.04244000000003</v>
      </c>
      <c r="J12" s="153">
        <f t="shared" si="2"/>
        <v>0.87930288888681074</v>
      </c>
    </row>
    <row r="13" spans="1:10" ht="12" customHeight="1" x14ac:dyDescent="0.25">
      <c r="A13" s="12">
        <v>1975</v>
      </c>
      <c r="B13" s="12">
        <v>215.97300000000001</v>
      </c>
      <c r="C13" s="128">
        <v>137</v>
      </c>
      <c r="D13" s="152" t="s">
        <v>29</v>
      </c>
      <c r="E13" s="152">
        <v>98.988889999999998</v>
      </c>
      <c r="F13" s="128">
        <f t="shared" si="0"/>
        <v>235.98889</v>
      </c>
      <c r="G13" s="152">
        <v>2.4324300000000001</v>
      </c>
      <c r="H13" s="152">
        <v>78.800149999999988</v>
      </c>
      <c r="I13" s="128">
        <f t="shared" si="1"/>
        <v>154.75631000000001</v>
      </c>
      <c r="J13" s="153">
        <f t="shared" si="2"/>
        <v>0.7165539673940724</v>
      </c>
    </row>
    <row r="14" spans="1:10" ht="12" customHeight="1" x14ac:dyDescent="0.25">
      <c r="A14" s="11">
        <v>1976</v>
      </c>
      <c r="B14" s="11">
        <v>218.035</v>
      </c>
      <c r="C14" s="102">
        <v>163.90000000000003</v>
      </c>
      <c r="D14" s="102" t="s">
        <v>29</v>
      </c>
      <c r="E14" s="148">
        <v>78.800149999999988</v>
      </c>
      <c r="F14" s="148">
        <f t="shared" si="0"/>
        <v>242.70015000000001</v>
      </c>
      <c r="G14" s="102">
        <v>6.0102900000000004</v>
      </c>
      <c r="H14" s="102">
        <v>79.619539999999986</v>
      </c>
      <c r="I14" s="102">
        <f t="shared" si="1"/>
        <v>157.07032000000004</v>
      </c>
      <c r="J14" s="166">
        <f t="shared" si="2"/>
        <v>0.72039039603733368</v>
      </c>
    </row>
    <row r="15" spans="1:10" ht="12" customHeight="1" x14ac:dyDescent="0.25">
      <c r="A15" s="11">
        <v>1977</v>
      </c>
      <c r="B15" s="11">
        <v>220.23899999999998</v>
      </c>
      <c r="C15" s="102">
        <v>179.4</v>
      </c>
      <c r="D15" s="102" t="s">
        <v>29</v>
      </c>
      <c r="E15" s="148">
        <v>79.619539999999986</v>
      </c>
      <c r="F15" s="148">
        <f t="shared" si="0"/>
        <v>259.01954000000001</v>
      </c>
      <c r="G15" s="102">
        <v>4.9678199999999997</v>
      </c>
      <c r="H15" s="102">
        <v>83.715059999999994</v>
      </c>
      <c r="I15" s="102">
        <f t="shared" si="1"/>
        <v>170.33665999999999</v>
      </c>
      <c r="J15" s="166">
        <f t="shared" si="2"/>
        <v>0.77341733298825377</v>
      </c>
    </row>
    <row r="16" spans="1:10" ht="12" customHeight="1" x14ac:dyDescent="0.25">
      <c r="A16" s="11">
        <v>1978</v>
      </c>
      <c r="B16" s="11">
        <v>222.58500000000001</v>
      </c>
      <c r="C16" s="102">
        <v>146.5</v>
      </c>
      <c r="D16" s="102" t="s">
        <v>29</v>
      </c>
      <c r="E16" s="148">
        <v>83.715059999999994</v>
      </c>
      <c r="F16" s="148">
        <f t="shared" si="0"/>
        <v>230.21505999999999</v>
      </c>
      <c r="G16" s="102">
        <v>5.4426095925343994</v>
      </c>
      <c r="H16" s="102">
        <v>56.562220000000003</v>
      </c>
      <c r="I16" s="102">
        <f t="shared" si="1"/>
        <v>168.21023040746559</v>
      </c>
      <c r="J16" s="166">
        <f t="shared" si="2"/>
        <v>0.75571233644434976</v>
      </c>
    </row>
    <row r="17" spans="1:10" ht="12" customHeight="1" x14ac:dyDescent="0.25">
      <c r="A17" s="11">
        <v>1979</v>
      </c>
      <c r="B17" s="11">
        <v>225.05500000000001</v>
      </c>
      <c r="C17" s="102">
        <v>202.95999999999998</v>
      </c>
      <c r="D17" s="102" t="s">
        <v>29</v>
      </c>
      <c r="E17" s="148">
        <v>56.562220000000003</v>
      </c>
      <c r="F17" s="148">
        <f t="shared" si="0"/>
        <v>259.52222</v>
      </c>
      <c r="G17" s="102">
        <v>6.4148797731875993</v>
      </c>
      <c r="H17" s="102">
        <v>84.055399999999992</v>
      </c>
      <c r="I17" s="102">
        <f t="shared" si="1"/>
        <v>169.05194022681241</v>
      </c>
      <c r="J17" s="166">
        <f t="shared" si="2"/>
        <v>0.75115834008047988</v>
      </c>
    </row>
    <row r="18" spans="1:10" ht="12" customHeight="1" x14ac:dyDescent="0.25">
      <c r="A18" s="11">
        <v>1980</v>
      </c>
      <c r="B18" s="11">
        <v>227.726</v>
      </c>
      <c r="C18" s="102">
        <v>181.28</v>
      </c>
      <c r="D18" s="102" t="s">
        <v>29</v>
      </c>
      <c r="E18" s="148">
        <v>84.055399999999992</v>
      </c>
      <c r="F18" s="148">
        <f t="shared" si="0"/>
        <v>265.33539999999999</v>
      </c>
      <c r="G18" s="102">
        <v>5.4927202744413988</v>
      </c>
      <c r="H18" s="102">
        <v>77.081289999999996</v>
      </c>
      <c r="I18" s="102">
        <f t="shared" si="1"/>
        <v>182.76138972555862</v>
      </c>
      <c r="J18" s="166">
        <f t="shared" si="2"/>
        <v>0.80254951004961494</v>
      </c>
    </row>
    <row r="19" spans="1:10" ht="12" customHeight="1" x14ac:dyDescent="0.25">
      <c r="A19" s="12">
        <v>1981</v>
      </c>
      <c r="B19" s="12">
        <v>229.96600000000001</v>
      </c>
      <c r="C19" s="128">
        <v>191.44</v>
      </c>
      <c r="D19" s="152" t="s">
        <v>29</v>
      </c>
      <c r="E19" s="152">
        <v>77.081289999999996</v>
      </c>
      <c r="F19" s="128">
        <f t="shared" si="0"/>
        <v>268.52129000000002</v>
      </c>
      <c r="G19" s="152">
        <v>5.9174016043141986</v>
      </c>
      <c r="H19" s="152">
        <v>90.224419999999995</v>
      </c>
      <c r="I19" s="128">
        <f t="shared" si="1"/>
        <v>172.37946839568582</v>
      </c>
      <c r="J19" s="153">
        <f t="shared" si="2"/>
        <v>0.74958675802373309</v>
      </c>
    </row>
    <row r="20" spans="1:10" ht="12" customHeight="1" x14ac:dyDescent="0.25">
      <c r="A20" s="12">
        <v>1982</v>
      </c>
      <c r="B20" s="12">
        <v>232.18799999999999</v>
      </c>
      <c r="C20" s="128">
        <v>156.031698734</v>
      </c>
      <c r="D20" s="152" t="s">
        <v>29</v>
      </c>
      <c r="E20" s="152">
        <v>90.224419999999995</v>
      </c>
      <c r="F20" s="128">
        <f t="shared" si="0"/>
        <v>246.25611873399998</v>
      </c>
      <c r="G20" s="152">
        <v>5.2397204421848</v>
      </c>
      <c r="H20" s="152">
        <v>75.12075999999999</v>
      </c>
      <c r="I20" s="128">
        <f t="shared" si="1"/>
        <v>165.8956382918152</v>
      </c>
      <c r="J20" s="153">
        <f t="shared" si="2"/>
        <v>0.71448842443113003</v>
      </c>
    </row>
    <row r="21" spans="1:10" ht="12" customHeight="1" x14ac:dyDescent="0.25">
      <c r="A21" s="12">
        <v>1983</v>
      </c>
      <c r="B21" s="12">
        <v>234.30699999999999</v>
      </c>
      <c r="C21" s="128">
        <v>110.388206262</v>
      </c>
      <c r="D21" s="152" t="s">
        <v>29</v>
      </c>
      <c r="E21" s="152">
        <v>75.12075999999999</v>
      </c>
      <c r="F21" s="128">
        <f t="shared" si="0"/>
        <v>185.508966262</v>
      </c>
      <c r="G21" s="152">
        <v>5.2557104628599998</v>
      </c>
      <c r="H21" s="152">
        <v>60.464689999999997</v>
      </c>
      <c r="I21" s="128">
        <f t="shared" si="1"/>
        <v>119.78856579914</v>
      </c>
      <c r="J21" s="153">
        <f t="shared" si="2"/>
        <v>0.51124621031014872</v>
      </c>
    </row>
    <row r="22" spans="1:10" ht="12" customHeight="1" x14ac:dyDescent="0.25">
      <c r="A22" s="12">
        <v>1984</v>
      </c>
      <c r="B22" s="12">
        <v>236.34800000000001</v>
      </c>
      <c r="C22" s="128">
        <v>127.559595414</v>
      </c>
      <c r="D22" s="152" t="s">
        <v>29</v>
      </c>
      <c r="E22" s="152">
        <v>60.464689999999997</v>
      </c>
      <c r="F22" s="128">
        <f t="shared" si="0"/>
        <v>188.02428541399999</v>
      </c>
      <c r="G22" s="152">
        <v>5.7952286407443987</v>
      </c>
      <c r="H22" s="152">
        <v>64.784720000000007</v>
      </c>
      <c r="I22" s="128">
        <f t="shared" si="1"/>
        <v>117.44433677325559</v>
      </c>
      <c r="J22" s="153">
        <f t="shared" si="2"/>
        <v>0.49691275903860233</v>
      </c>
    </row>
    <row r="23" spans="1:10" ht="12" customHeight="1" x14ac:dyDescent="0.25">
      <c r="A23" s="12">
        <v>1985</v>
      </c>
      <c r="B23" s="12">
        <v>238.46600000000001</v>
      </c>
      <c r="C23" s="128">
        <v>163.25581371600001</v>
      </c>
      <c r="D23" s="152" t="s">
        <v>29</v>
      </c>
      <c r="E23" s="152">
        <v>64.784720000000007</v>
      </c>
      <c r="F23" s="128">
        <f t="shared" si="0"/>
        <v>228.04053371600003</v>
      </c>
      <c r="G23" s="152">
        <v>5.9205542109141991</v>
      </c>
      <c r="H23" s="152">
        <v>75.265190000000004</v>
      </c>
      <c r="I23" s="128">
        <f t="shared" si="1"/>
        <v>146.85478950508582</v>
      </c>
      <c r="J23" s="153">
        <f t="shared" si="2"/>
        <v>0.61583114366444613</v>
      </c>
    </row>
    <row r="24" spans="1:10" ht="12" customHeight="1" x14ac:dyDescent="0.25">
      <c r="A24" s="11">
        <v>1986</v>
      </c>
      <c r="B24" s="11">
        <v>240.65100000000001</v>
      </c>
      <c r="C24" s="102">
        <v>129.67081246000001</v>
      </c>
      <c r="D24" s="102" t="s">
        <v>29</v>
      </c>
      <c r="E24" s="148">
        <v>75.265190000000004</v>
      </c>
      <c r="F24" s="148">
        <f t="shared" si="0"/>
        <v>204.93600246</v>
      </c>
      <c r="G24" s="102">
        <v>6.2831922428989992</v>
      </c>
      <c r="H24" s="102">
        <v>65.688479999999998</v>
      </c>
      <c r="I24" s="102">
        <f t="shared" si="1"/>
        <v>132.96433021710101</v>
      </c>
      <c r="J24" s="166">
        <f t="shared" si="2"/>
        <v>0.55251933387810981</v>
      </c>
    </row>
    <row r="25" spans="1:10" ht="12" customHeight="1" x14ac:dyDescent="0.25">
      <c r="A25" s="11">
        <v>1987</v>
      </c>
      <c r="B25" s="11">
        <v>242.804</v>
      </c>
      <c r="C25" s="102">
        <v>122.351891622</v>
      </c>
      <c r="D25" s="102" t="s">
        <v>29</v>
      </c>
      <c r="E25" s="148">
        <v>65.688479999999998</v>
      </c>
      <c r="F25" s="148">
        <f t="shared" si="0"/>
        <v>188.04037162200001</v>
      </c>
      <c r="G25" s="102">
        <v>7.2337220484385991</v>
      </c>
      <c r="H25" s="102">
        <v>72.659729999999996</v>
      </c>
      <c r="I25" s="102">
        <f t="shared" si="1"/>
        <v>108.14691957356142</v>
      </c>
      <c r="J25" s="166">
        <f t="shared" si="2"/>
        <v>0.44540831112156892</v>
      </c>
    </row>
    <row r="26" spans="1:10" ht="12" customHeight="1" x14ac:dyDescent="0.25">
      <c r="A26" s="11">
        <v>1988</v>
      </c>
      <c r="B26" s="11">
        <v>245.02099999999999</v>
      </c>
      <c r="C26" s="102">
        <v>127.37269018800001</v>
      </c>
      <c r="D26" s="102" t="s">
        <v>29</v>
      </c>
      <c r="E26" s="148">
        <v>72.659729999999996</v>
      </c>
      <c r="F26" s="148">
        <f t="shared" si="0"/>
        <v>200.032420188</v>
      </c>
      <c r="G26" s="102">
        <v>6.760622986402999</v>
      </c>
      <c r="H26" s="102">
        <v>50.114350000000002</v>
      </c>
      <c r="I26" s="102">
        <f t="shared" si="1"/>
        <v>143.15744720159699</v>
      </c>
      <c r="J26" s="166">
        <f t="shared" si="2"/>
        <v>0.58426603108140529</v>
      </c>
    </row>
    <row r="27" spans="1:10" ht="12" customHeight="1" x14ac:dyDescent="0.25">
      <c r="A27" s="11">
        <v>1989</v>
      </c>
      <c r="B27" s="11">
        <v>247.34200000000001</v>
      </c>
      <c r="C27" s="102">
        <v>123.236110446</v>
      </c>
      <c r="D27" s="102" t="s">
        <v>29</v>
      </c>
      <c r="E27" s="148">
        <v>50.114350000000002</v>
      </c>
      <c r="F27" s="148">
        <f t="shared" si="0"/>
        <v>173.350460446</v>
      </c>
      <c r="G27" s="102">
        <v>5.3501276399999993</v>
      </c>
      <c r="H27" s="102">
        <v>59.828339999999997</v>
      </c>
      <c r="I27" s="102">
        <f t="shared" si="1"/>
        <v>108.17199280600001</v>
      </c>
      <c r="J27" s="166">
        <f t="shared" si="2"/>
        <v>0.43733774614097082</v>
      </c>
    </row>
    <row r="28" spans="1:10" ht="12" customHeight="1" x14ac:dyDescent="0.25">
      <c r="A28" s="11">
        <v>1990</v>
      </c>
      <c r="B28" s="11">
        <v>250.13200000000001</v>
      </c>
      <c r="C28" s="102">
        <v>131.39863268799999</v>
      </c>
      <c r="D28" s="102" t="s">
        <v>29</v>
      </c>
      <c r="E28" s="148">
        <v>59.828339999999997</v>
      </c>
      <c r="F28" s="148">
        <f t="shared" si="0"/>
        <v>191.22697268799999</v>
      </c>
      <c r="G28" s="102">
        <v>9.7980010699999998</v>
      </c>
      <c r="H28" s="102">
        <v>130.01989</v>
      </c>
      <c r="I28" s="102">
        <f t="shared" si="1"/>
        <v>51.409081617999988</v>
      </c>
      <c r="J28" s="166">
        <f t="shared" si="2"/>
        <v>0.20552780778948709</v>
      </c>
    </row>
    <row r="29" spans="1:10" ht="12" customHeight="1" x14ac:dyDescent="0.25">
      <c r="A29" s="12">
        <v>1991</v>
      </c>
      <c r="B29" s="12">
        <v>253.49299999999999</v>
      </c>
      <c r="C29" s="128">
        <v>122.955212542</v>
      </c>
      <c r="D29" s="152" t="s">
        <v>29</v>
      </c>
      <c r="E29" s="152">
        <v>130.01989</v>
      </c>
      <c r="F29" s="128">
        <f t="shared" si="0"/>
        <v>252.975102542</v>
      </c>
      <c r="G29" s="152">
        <v>10.15895166</v>
      </c>
      <c r="H29" s="152">
        <v>76.20899</v>
      </c>
      <c r="I29" s="128">
        <f t="shared" si="1"/>
        <v>166.60716088200002</v>
      </c>
      <c r="J29" s="153">
        <f t="shared" si="2"/>
        <v>0.65724560789449815</v>
      </c>
    </row>
    <row r="30" spans="1:10" ht="12" customHeight="1" x14ac:dyDescent="0.25">
      <c r="A30" s="12">
        <v>1992</v>
      </c>
      <c r="B30" s="12">
        <v>256.89400000000001</v>
      </c>
      <c r="C30" s="128">
        <v>131.6</v>
      </c>
      <c r="D30" s="152" t="s">
        <v>29</v>
      </c>
      <c r="E30" s="152">
        <v>76.20899</v>
      </c>
      <c r="F30" s="128">
        <f t="shared" si="0"/>
        <v>207.80898999999999</v>
      </c>
      <c r="G30" s="152">
        <v>9.2306185399999983</v>
      </c>
      <c r="H30" s="152">
        <v>80.340260000000001</v>
      </c>
      <c r="I30" s="128">
        <f t="shared" si="1"/>
        <v>118.23811146</v>
      </c>
      <c r="J30" s="153">
        <f t="shared" si="2"/>
        <v>0.46026030759768621</v>
      </c>
    </row>
    <row r="31" spans="1:10" ht="12" customHeight="1" x14ac:dyDescent="0.25">
      <c r="A31" s="12">
        <v>1993</v>
      </c>
      <c r="B31" s="12">
        <v>260.255</v>
      </c>
      <c r="C31" s="128">
        <v>142.76</v>
      </c>
      <c r="D31" s="152" t="s">
        <v>29</v>
      </c>
      <c r="E31" s="152">
        <v>80.340260000000001</v>
      </c>
      <c r="F31" s="128">
        <f t="shared" si="0"/>
        <v>223.10025999999999</v>
      </c>
      <c r="G31" s="152">
        <v>10.152945659999999</v>
      </c>
      <c r="H31" s="152">
        <v>67.437370000000001</v>
      </c>
      <c r="I31" s="128">
        <f t="shared" si="1"/>
        <v>145.50994434</v>
      </c>
      <c r="J31" s="153">
        <f t="shared" si="2"/>
        <v>0.55910527882269312</v>
      </c>
    </row>
    <row r="32" spans="1:10" ht="12" customHeight="1" x14ac:dyDescent="0.25">
      <c r="A32" s="12">
        <v>1994</v>
      </c>
      <c r="B32" s="12">
        <v>263.43599999999998</v>
      </c>
      <c r="C32" s="128">
        <v>167.14</v>
      </c>
      <c r="D32" s="152" t="s">
        <v>29</v>
      </c>
      <c r="E32" s="152">
        <v>67.437370000000001</v>
      </c>
      <c r="F32" s="128">
        <f t="shared" si="0"/>
        <v>234.57736999999997</v>
      </c>
      <c r="G32" s="152">
        <v>10.355987069999999</v>
      </c>
      <c r="H32" s="152">
        <v>100.1143</v>
      </c>
      <c r="I32" s="128">
        <f t="shared" si="1"/>
        <v>124.10708292999998</v>
      </c>
      <c r="J32" s="153">
        <f t="shared" si="2"/>
        <v>0.47110904709303203</v>
      </c>
    </row>
    <row r="33" spans="1:10" ht="12" customHeight="1" x14ac:dyDescent="0.25">
      <c r="A33" s="12">
        <v>1995</v>
      </c>
      <c r="B33" s="12">
        <v>266.55700000000002</v>
      </c>
      <c r="C33" s="128">
        <v>150.04</v>
      </c>
      <c r="D33" s="152" t="s">
        <v>29</v>
      </c>
      <c r="E33" s="152">
        <v>100.1143</v>
      </c>
      <c r="F33" s="128">
        <f t="shared" si="0"/>
        <v>250.15429999999998</v>
      </c>
      <c r="G33" s="152">
        <v>8.3920579600000007</v>
      </c>
      <c r="H33" s="152">
        <v>98.584199999999996</v>
      </c>
      <c r="I33" s="128">
        <f t="shared" si="1"/>
        <v>143.17804203999998</v>
      </c>
      <c r="J33" s="153">
        <f t="shared" si="2"/>
        <v>0.53713855588110604</v>
      </c>
    </row>
    <row r="34" spans="1:10" ht="12" customHeight="1" x14ac:dyDescent="0.25">
      <c r="A34" s="11">
        <v>1996</v>
      </c>
      <c r="B34" s="70">
        <v>269.66699999999997</v>
      </c>
      <c r="C34" s="102">
        <v>169.1</v>
      </c>
      <c r="D34" s="102" t="s">
        <v>29</v>
      </c>
      <c r="E34" s="148">
        <v>98.584199999999996</v>
      </c>
      <c r="F34" s="148">
        <f t="shared" si="0"/>
        <v>267.68419999999998</v>
      </c>
      <c r="G34" s="102">
        <v>10.300700410000001</v>
      </c>
      <c r="H34" s="102">
        <v>68.451239999999999</v>
      </c>
      <c r="I34" s="102">
        <f t="shared" si="1"/>
        <v>188.93225958999997</v>
      </c>
      <c r="J34" s="166">
        <f t="shared" si="2"/>
        <v>0.70061319920494536</v>
      </c>
    </row>
    <row r="35" spans="1:10" ht="12" customHeight="1" x14ac:dyDescent="0.25">
      <c r="A35" s="11">
        <v>1997</v>
      </c>
      <c r="B35" s="70">
        <v>272.91199999999998</v>
      </c>
      <c r="C35" s="102">
        <v>173.02</v>
      </c>
      <c r="D35" s="102">
        <v>8.7341225399999995</v>
      </c>
      <c r="E35" s="148">
        <v>68.451239999999999</v>
      </c>
      <c r="F35" s="148">
        <f t="shared" si="0"/>
        <v>250.20536254000001</v>
      </c>
      <c r="G35" s="102">
        <v>13.436977839999999</v>
      </c>
      <c r="H35" s="102">
        <v>95.941559999999996</v>
      </c>
      <c r="I35" s="102">
        <f t="shared" si="1"/>
        <v>140.82682470000003</v>
      </c>
      <c r="J35" s="166">
        <f t="shared" si="2"/>
        <v>0.51601550939496998</v>
      </c>
    </row>
    <row r="36" spans="1:10" ht="12" customHeight="1" x14ac:dyDescent="0.25">
      <c r="A36" s="11">
        <v>1998</v>
      </c>
      <c r="B36" s="70">
        <v>276.11500000000001</v>
      </c>
      <c r="C36" s="102">
        <v>136.26</v>
      </c>
      <c r="D36" s="102">
        <v>8.5792235099999985</v>
      </c>
      <c r="E36" s="148">
        <v>95.941559999999996</v>
      </c>
      <c r="F36" s="148">
        <f t="shared" si="0"/>
        <v>240.78078350999999</v>
      </c>
      <c r="G36" s="102">
        <v>11.346216309999999</v>
      </c>
      <c r="H36" s="102">
        <v>99.00175999999999</v>
      </c>
      <c r="I36" s="102">
        <f t="shared" si="1"/>
        <v>130.43280720000001</v>
      </c>
      <c r="J36" s="166">
        <f t="shared" si="2"/>
        <v>0.47238580736287422</v>
      </c>
    </row>
    <row r="37" spans="1:10" ht="12" customHeight="1" x14ac:dyDescent="0.25">
      <c r="A37" s="11">
        <v>1999</v>
      </c>
      <c r="B37" s="70">
        <v>279.29500000000002</v>
      </c>
      <c r="C37" s="102">
        <v>164.28</v>
      </c>
      <c r="D37" s="102">
        <v>9.8823310299999996</v>
      </c>
      <c r="E37" s="148">
        <v>99.00175999999999</v>
      </c>
      <c r="F37" s="148">
        <f t="shared" si="0"/>
        <v>273.16409103000001</v>
      </c>
      <c r="G37" s="102">
        <v>11.97965054</v>
      </c>
      <c r="H37" s="102">
        <v>104.88907</v>
      </c>
      <c r="I37" s="102">
        <f t="shared" si="1"/>
        <v>156.29537049000001</v>
      </c>
      <c r="J37" s="166">
        <f t="shared" si="2"/>
        <v>0.55960676163196621</v>
      </c>
    </row>
    <row r="38" spans="1:10" ht="12" customHeight="1" x14ac:dyDescent="0.25">
      <c r="A38" s="11">
        <v>2000</v>
      </c>
      <c r="B38" s="70">
        <v>282.38499999999999</v>
      </c>
      <c r="C38" s="102">
        <v>209.9</v>
      </c>
      <c r="D38" s="102">
        <v>10.35725834</v>
      </c>
      <c r="E38" s="148">
        <v>104.88907</v>
      </c>
      <c r="F38" s="148">
        <f t="shared" si="0"/>
        <v>325.14632833999997</v>
      </c>
      <c r="G38" s="102">
        <v>12.940652010000001</v>
      </c>
      <c r="H38" s="102">
        <v>72.593949999999992</v>
      </c>
      <c r="I38" s="102">
        <f t="shared" si="1"/>
        <v>239.61172632999998</v>
      </c>
      <c r="J38" s="166">
        <f t="shared" si="2"/>
        <v>0.84852852074295726</v>
      </c>
    </row>
    <row r="39" spans="1:10" ht="12" customHeight="1" x14ac:dyDescent="0.25">
      <c r="A39" s="12">
        <v>2001</v>
      </c>
      <c r="B39" s="154">
        <v>285.30901899999998</v>
      </c>
      <c r="C39" s="128">
        <v>214.1</v>
      </c>
      <c r="D39" s="152">
        <v>17.438113550000001</v>
      </c>
      <c r="E39" s="152">
        <v>72.593949999999992</v>
      </c>
      <c r="F39" s="128">
        <f t="shared" si="0"/>
        <v>304.13206355</v>
      </c>
      <c r="G39" s="152">
        <v>11.934639860000001</v>
      </c>
      <c r="H39" s="152">
        <v>91.00233999999999</v>
      </c>
      <c r="I39" s="128">
        <f t="shared" si="1"/>
        <v>201.19508368999999</v>
      </c>
      <c r="J39" s="153">
        <f t="shared" si="2"/>
        <v>0.70518304817416233</v>
      </c>
    </row>
    <row r="40" spans="1:10" ht="12" customHeight="1" x14ac:dyDescent="0.25">
      <c r="A40" s="12">
        <v>2002</v>
      </c>
      <c r="B40" s="154">
        <v>288.10481800000002</v>
      </c>
      <c r="C40" s="128">
        <v>192.36</v>
      </c>
      <c r="D40" s="152">
        <v>13.46711938</v>
      </c>
      <c r="E40" s="152">
        <v>91.00233999999999</v>
      </c>
      <c r="F40" s="128">
        <f t="shared" si="0"/>
        <v>296.82945938</v>
      </c>
      <c r="G40" s="152">
        <v>13.53081444</v>
      </c>
      <c r="H40" s="152">
        <v>80.355989999999991</v>
      </c>
      <c r="I40" s="128">
        <f t="shared" si="1"/>
        <v>202.94265494000001</v>
      </c>
      <c r="J40" s="153">
        <f t="shared" si="2"/>
        <v>0.7044056269131882</v>
      </c>
    </row>
    <row r="41" spans="1:10" ht="12" customHeight="1" x14ac:dyDescent="0.25">
      <c r="A41" s="12">
        <v>2003</v>
      </c>
      <c r="B41" s="154">
        <v>290.81963400000001</v>
      </c>
      <c r="C41" s="128">
        <v>215.86</v>
      </c>
      <c r="D41" s="152">
        <v>17.923494160000001</v>
      </c>
      <c r="E41" s="152">
        <v>80.355989999999991</v>
      </c>
      <c r="F41" s="128">
        <f t="shared" si="0"/>
        <v>314.13948415999999</v>
      </c>
      <c r="G41" s="152">
        <v>12.542963289999999</v>
      </c>
      <c r="H41" s="152">
        <v>66.483559999999997</v>
      </c>
      <c r="I41" s="128">
        <f t="shared" si="1"/>
        <v>235.11296086999999</v>
      </c>
      <c r="J41" s="153">
        <f t="shared" si="2"/>
        <v>0.80844940775216023</v>
      </c>
    </row>
    <row r="42" spans="1:10" ht="12" customHeight="1" x14ac:dyDescent="0.25">
      <c r="A42" s="12">
        <v>2004</v>
      </c>
      <c r="B42" s="154">
        <v>293.46318500000001</v>
      </c>
      <c r="C42" s="128">
        <v>238.84</v>
      </c>
      <c r="D42" s="152">
        <v>31.334425979999995</v>
      </c>
      <c r="E42" s="152">
        <v>66.483559999999997</v>
      </c>
      <c r="F42" s="128">
        <f t="shared" si="0"/>
        <v>336.65798598000003</v>
      </c>
      <c r="G42" s="152">
        <v>12.325102789999999</v>
      </c>
      <c r="H42" s="152">
        <v>49.655319999999996</v>
      </c>
      <c r="I42" s="128">
        <f t="shared" si="1"/>
        <v>274.67756319000006</v>
      </c>
      <c r="J42" s="153">
        <f t="shared" si="2"/>
        <v>0.93598644473922699</v>
      </c>
    </row>
    <row r="43" spans="1:10" ht="12" customHeight="1" x14ac:dyDescent="0.25">
      <c r="A43" s="12">
        <v>2005</v>
      </c>
      <c r="B43" s="154">
        <v>296.186216</v>
      </c>
      <c r="C43" s="128">
        <v>178.78</v>
      </c>
      <c r="D43" s="152">
        <v>41.835997059999997</v>
      </c>
      <c r="E43" s="152">
        <v>49.655319999999996</v>
      </c>
      <c r="F43" s="128">
        <f t="shared" si="0"/>
        <v>270.27131706</v>
      </c>
      <c r="G43" s="152">
        <v>13.73474388</v>
      </c>
      <c r="H43" s="152">
        <v>60.723519999999994</v>
      </c>
      <c r="I43" s="128">
        <f t="shared" si="1"/>
        <v>195.81305318</v>
      </c>
      <c r="J43" s="153">
        <f t="shared" si="2"/>
        <v>0.6611146724667295</v>
      </c>
    </row>
    <row r="44" spans="1:10" ht="12" customHeight="1" x14ac:dyDescent="0.25">
      <c r="A44" s="11">
        <v>2006</v>
      </c>
      <c r="B44" s="155">
        <v>298.99582500000002</v>
      </c>
      <c r="C44" s="102">
        <v>130.72</v>
      </c>
      <c r="D44" s="102">
        <v>46.405905259999997</v>
      </c>
      <c r="E44" s="148">
        <v>60.723519999999994</v>
      </c>
      <c r="F44" s="148">
        <f t="shared" si="0"/>
        <v>237.84942525999998</v>
      </c>
      <c r="G44" s="102">
        <v>14.627788889999998</v>
      </c>
      <c r="H44" s="102">
        <v>75.323819999999998</v>
      </c>
      <c r="I44" s="102">
        <f t="shared" si="1"/>
        <v>147.89781636999999</v>
      </c>
      <c r="J44" s="166">
        <f t="shared" si="2"/>
        <v>0.49464843320136653</v>
      </c>
    </row>
    <row r="45" spans="1:10" ht="12" customHeight="1" x14ac:dyDescent="0.25">
      <c r="A45" s="11">
        <v>2007</v>
      </c>
      <c r="B45" s="156">
        <v>302.003917</v>
      </c>
      <c r="C45" s="102">
        <v>166.20000000000002</v>
      </c>
      <c r="D45" s="102">
        <v>54.833122629999998</v>
      </c>
      <c r="E45" s="148">
        <v>75.323819999999998</v>
      </c>
      <c r="F45" s="148">
        <f t="shared" si="0"/>
        <v>296.35694262999999</v>
      </c>
      <c r="G45" s="102">
        <v>13.49173111</v>
      </c>
      <c r="H45" s="102">
        <v>67.877809999999997</v>
      </c>
      <c r="I45" s="102">
        <f t="shared" si="1"/>
        <v>214.98740151999999</v>
      </c>
      <c r="J45" s="166">
        <f t="shared" si="2"/>
        <v>0.71186957989025024</v>
      </c>
    </row>
    <row r="46" spans="1:10" ht="12" customHeight="1" x14ac:dyDescent="0.25">
      <c r="A46" s="11">
        <v>2008</v>
      </c>
      <c r="B46" s="156">
        <v>304.79776099999998</v>
      </c>
      <c r="C46" s="102">
        <v>180.08</v>
      </c>
      <c r="D46" s="102">
        <v>59.67952074370001</v>
      </c>
      <c r="E46" s="148">
        <v>67.877809999999997</v>
      </c>
      <c r="F46" s="148">
        <f t="shared" si="0"/>
        <v>307.63733074370003</v>
      </c>
      <c r="G46" s="102">
        <v>14.604484753172597</v>
      </c>
      <c r="H46" s="102">
        <v>60.782150000000001</v>
      </c>
      <c r="I46" s="102">
        <f t="shared" si="1"/>
        <v>232.25069599052745</v>
      </c>
      <c r="J46" s="166">
        <f t="shared" si="2"/>
        <v>0.76198294642501474</v>
      </c>
    </row>
    <row r="47" spans="1:10" ht="12" customHeight="1" x14ac:dyDescent="0.25">
      <c r="A47" s="11">
        <v>2009</v>
      </c>
      <c r="B47" s="156">
        <v>307.43940600000002</v>
      </c>
      <c r="C47" s="102">
        <v>172.12</v>
      </c>
      <c r="D47" s="102">
        <v>69.252426457499993</v>
      </c>
      <c r="E47" s="148">
        <v>60.782150000000001</v>
      </c>
      <c r="F47" s="148">
        <f t="shared" si="0"/>
        <v>302.15457645750001</v>
      </c>
      <c r="G47" s="102">
        <v>13.518991859087</v>
      </c>
      <c r="H47" s="102">
        <v>68.629990000000006</v>
      </c>
      <c r="I47" s="102">
        <f t="shared" si="1"/>
        <v>220.00559459841301</v>
      </c>
      <c r="J47" s="166">
        <f t="shared" si="2"/>
        <v>0.7156063611390564</v>
      </c>
    </row>
    <row r="48" spans="1:10" ht="12" customHeight="1" x14ac:dyDescent="0.25">
      <c r="A48" s="11">
        <v>2010</v>
      </c>
      <c r="B48" s="156">
        <v>309.74127900000002</v>
      </c>
      <c r="C48" s="102">
        <v>154.9</v>
      </c>
      <c r="D48" s="102">
        <v>78.332970667923391</v>
      </c>
      <c r="E48" s="148">
        <v>68.629990000000006</v>
      </c>
      <c r="F48" s="148">
        <f t="shared" si="0"/>
        <v>301.8629606679234</v>
      </c>
      <c r="G48" s="102">
        <v>14.975464582220997</v>
      </c>
      <c r="H48" s="102">
        <v>74.507289999999998</v>
      </c>
      <c r="I48" s="102">
        <f t="shared" si="1"/>
        <v>212.38020608570241</v>
      </c>
      <c r="J48" s="166">
        <f t="shared" si="2"/>
        <v>0.68566968784842652</v>
      </c>
    </row>
    <row r="49" spans="1:10" ht="12" customHeight="1" x14ac:dyDescent="0.25">
      <c r="A49" s="12">
        <v>2011</v>
      </c>
      <c r="B49" s="154">
        <v>311.97391399999998</v>
      </c>
      <c r="C49" s="128">
        <v>125.16</v>
      </c>
      <c r="D49" s="152">
        <v>86.628490619242001</v>
      </c>
      <c r="E49" s="152">
        <v>74.507289999999998</v>
      </c>
      <c r="F49" s="128">
        <f t="shared" si="0"/>
        <v>286.29578061924201</v>
      </c>
      <c r="G49" s="152">
        <v>17.492149447115199</v>
      </c>
      <c r="H49" s="152">
        <v>70.158659999999998</v>
      </c>
      <c r="I49" s="128">
        <f t="shared" si="1"/>
        <v>198.64497117212682</v>
      </c>
      <c r="J49" s="153">
        <f t="shared" si="2"/>
        <v>0.63673583674091039</v>
      </c>
    </row>
    <row r="50" spans="1:10" ht="12" customHeight="1" x14ac:dyDescent="0.25">
      <c r="A50" s="12">
        <v>2012</v>
      </c>
      <c r="B50" s="154">
        <v>314.16755799999999</v>
      </c>
      <c r="C50" s="128">
        <v>111.04</v>
      </c>
      <c r="D50" s="152">
        <v>97.755637682188194</v>
      </c>
      <c r="E50" s="152">
        <v>70.158659999999998</v>
      </c>
      <c r="F50" s="128">
        <f t="shared" si="0"/>
        <v>278.95429768218821</v>
      </c>
      <c r="G50" s="152">
        <v>19.186502101252199</v>
      </c>
      <c r="H50" s="152">
        <v>69.756829999999994</v>
      </c>
      <c r="I50" s="128">
        <f t="shared" si="1"/>
        <v>190.01096558093602</v>
      </c>
      <c r="J50" s="153">
        <f t="shared" si="2"/>
        <v>0.60480772359358637</v>
      </c>
    </row>
    <row r="51" spans="1:10" ht="12" customHeight="1" x14ac:dyDescent="0.25">
      <c r="A51" s="12">
        <v>2013</v>
      </c>
      <c r="B51" s="154">
        <v>316.29476599999998</v>
      </c>
      <c r="C51" s="128">
        <v>133.41999999999999</v>
      </c>
      <c r="D51" s="152">
        <v>97.493545732497196</v>
      </c>
      <c r="E51" s="152">
        <v>69.756829999999994</v>
      </c>
      <c r="F51" s="128">
        <f t="shared" si="0"/>
        <v>300.67037573249718</v>
      </c>
      <c r="G51" s="152">
        <v>15.487381689322397</v>
      </c>
      <c r="H51" s="152">
        <v>55.804319999999997</v>
      </c>
      <c r="I51" s="128">
        <f t="shared" si="1"/>
        <v>229.37867404317478</v>
      </c>
      <c r="J51" s="153">
        <f t="shared" si="2"/>
        <v>0.72520540552724411</v>
      </c>
    </row>
    <row r="52" spans="1:10" ht="12" customHeight="1" x14ac:dyDescent="0.25">
      <c r="A52" s="13">
        <v>2014</v>
      </c>
      <c r="B52" s="157">
        <v>318.576955</v>
      </c>
      <c r="C52" s="128">
        <v>136.62</v>
      </c>
      <c r="D52" s="152">
        <v>122.19439498946677</v>
      </c>
      <c r="E52" s="152">
        <v>55.804319999999997</v>
      </c>
      <c r="F52" s="128">
        <f t="shared" si="0"/>
        <v>314.61871498946681</v>
      </c>
      <c r="G52" s="152">
        <v>8.1906138140969986</v>
      </c>
      <c r="H52" s="152">
        <v>54.374319999999997</v>
      </c>
      <c r="I52" s="128">
        <f t="shared" si="1"/>
        <v>252.05378117536981</v>
      </c>
      <c r="J52" s="153">
        <f t="shared" si="2"/>
        <v>0.7911864848333735</v>
      </c>
    </row>
    <row r="53" spans="1:10" ht="12" customHeight="1" x14ac:dyDescent="0.25">
      <c r="A53" s="13">
        <v>2015</v>
      </c>
      <c r="B53" s="157">
        <v>320.87070299999999</v>
      </c>
      <c r="C53" s="128">
        <v>102.4</v>
      </c>
      <c r="D53" s="152">
        <v>145.54377223872197</v>
      </c>
      <c r="E53" s="152">
        <v>54.374319999999997</v>
      </c>
      <c r="F53" s="128">
        <f t="shared" si="0"/>
        <v>302.31809223872199</v>
      </c>
      <c r="G53" s="152">
        <v>6.2558906697429988</v>
      </c>
      <c r="H53" s="152">
        <v>60.959469999999996</v>
      </c>
      <c r="I53" s="128">
        <f t="shared" si="1"/>
        <v>235.10273156897898</v>
      </c>
      <c r="J53" s="153">
        <f t="shared" si="2"/>
        <v>0.73270239186959674</v>
      </c>
    </row>
    <row r="54" spans="1:10" ht="12" customHeight="1" x14ac:dyDescent="0.25">
      <c r="A54" s="14">
        <v>2016</v>
      </c>
      <c r="B54" s="155">
        <v>323.16101099999997</v>
      </c>
      <c r="C54" s="102">
        <v>110.02417021276595</v>
      </c>
      <c r="D54" s="102">
        <v>138.693284201186</v>
      </c>
      <c r="E54" s="148">
        <v>60.959469999999996</v>
      </c>
      <c r="F54" s="148">
        <f t="shared" si="0"/>
        <v>309.67692441395195</v>
      </c>
      <c r="G54" s="102">
        <v>6.7061427917483991</v>
      </c>
      <c r="H54" s="102">
        <v>78.435500000000005</v>
      </c>
      <c r="I54" s="102">
        <f t="shared" si="1"/>
        <v>224.53528162220354</v>
      </c>
      <c r="J54" s="166">
        <f t="shared" si="2"/>
        <v>0.69480931789201372</v>
      </c>
    </row>
    <row r="55" spans="1:10" ht="12" customHeight="1" x14ac:dyDescent="0.25">
      <c r="A55" s="15">
        <v>2017</v>
      </c>
      <c r="B55" s="155">
        <v>325.20603</v>
      </c>
      <c r="C55" s="102">
        <v>99.2</v>
      </c>
      <c r="D55" s="102">
        <v>130.6134466777998</v>
      </c>
      <c r="E55" s="148">
        <v>78.435500000000005</v>
      </c>
      <c r="F55" s="148">
        <f t="shared" si="0"/>
        <v>308.24894667779978</v>
      </c>
      <c r="G55" s="102">
        <v>7.7743058073537981</v>
      </c>
      <c r="H55" s="102">
        <v>72.545329999999993</v>
      </c>
      <c r="I55" s="102">
        <f t="shared" si="1"/>
        <v>227.92931087044599</v>
      </c>
      <c r="J55" s="166">
        <f t="shared" si="2"/>
        <v>0.70087664386311033</v>
      </c>
    </row>
    <row r="56" spans="1:10" ht="12" customHeight="1" x14ac:dyDescent="0.25">
      <c r="A56" s="14">
        <v>2018</v>
      </c>
      <c r="B56" s="155">
        <v>326.92397599999998</v>
      </c>
      <c r="C56" s="102">
        <v>92.535829787234036</v>
      </c>
      <c r="D56" s="102">
        <v>136.41401588099998</v>
      </c>
      <c r="E56" s="148">
        <v>72.545329999999993</v>
      </c>
      <c r="F56" s="148">
        <f t="shared" si="0"/>
        <v>301.49517566823403</v>
      </c>
      <c r="G56" s="102">
        <v>6.6093987530141982</v>
      </c>
      <c r="H56" s="102">
        <v>44.321419999999996</v>
      </c>
      <c r="I56" s="102">
        <f t="shared" si="1"/>
        <v>250.56435691521983</v>
      </c>
      <c r="J56" s="166">
        <f t="shared" si="2"/>
        <v>0.76643004279141591</v>
      </c>
    </row>
    <row r="57" spans="1:10" ht="12" customHeight="1" thickBot="1" x14ac:dyDescent="0.3">
      <c r="A57" s="72">
        <v>2019</v>
      </c>
      <c r="B57" s="60">
        <v>328.475998</v>
      </c>
      <c r="C57" s="168">
        <v>61.621106382978709</v>
      </c>
      <c r="D57" s="169">
        <v>152.802116181</v>
      </c>
      <c r="E57" s="170">
        <v>44.321419999999996</v>
      </c>
      <c r="F57" s="169">
        <f t="shared" si="0"/>
        <v>258.74464256397869</v>
      </c>
      <c r="G57" s="170">
        <v>6.2871361537555988</v>
      </c>
      <c r="H57" s="170">
        <v>47.89499</v>
      </c>
      <c r="I57" s="169">
        <f t="shared" si="1"/>
        <v>204.56251641022308</v>
      </c>
      <c r="J57" s="171">
        <f t="shared" si="2"/>
        <v>0.6227624473500285</v>
      </c>
    </row>
    <row r="58" spans="1:10" s="287" customFormat="1" ht="12" customHeight="1" thickTop="1" x14ac:dyDescent="0.25">
      <c r="A58" s="353" t="s">
        <v>61</v>
      </c>
      <c r="B58" s="354"/>
      <c r="C58" s="354"/>
      <c r="D58" s="354"/>
      <c r="E58" s="354"/>
      <c r="F58" s="354"/>
      <c r="G58" s="354"/>
      <c r="H58" s="354"/>
      <c r="I58" s="354"/>
      <c r="J58" s="354"/>
    </row>
    <row r="59" spans="1:10" ht="12" customHeight="1" x14ac:dyDescent="0.25">
      <c r="A59" s="443" t="s">
        <v>60</v>
      </c>
      <c r="B59" s="444"/>
      <c r="C59" s="444"/>
      <c r="D59" s="444"/>
      <c r="E59" s="444"/>
      <c r="F59" s="444"/>
      <c r="G59" s="444"/>
      <c r="H59" s="444"/>
      <c r="I59" s="444"/>
      <c r="J59" s="444"/>
    </row>
    <row r="60" spans="1:10" ht="12" customHeight="1" x14ac:dyDescent="0.25">
      <c r="A60" s="436"/>
      <c r="B60" s="363"/>
      <c r="C60" s="363"/>
      <c r="D60" s="363"/>
      <c r="E60" s="363"/>
      <c r="F60" s="363"/>
      <c r="G60" s="363"/>
      <c r="H60" s="363"/>
      <c r="I60" s="363"/>
      <c r="J60" s="363"/>
    </row>
    <row r="61" spans="1:10" ht="12" customHeight="1" x14ac:dyDescent="0.25">
      <c r="A61" s="438" t="s">
        <v>148</v>
      </c>
      <c r="B61" s="391"/>
      <c r="C61" s="391"/>
      <c r="D61" s="391"/>
      <c r="E61" s="391"/>
      <c r="F61" s="391"/>
      <c r="G61" s="391"/>
      <c r="H61" s="391"/>
      <c r="I61" s="391"/>
      <c r="J61" s="391"/>
    </row>
    <row r="62" spans="1:10" ht="12" customHeight="1" x14ac:dyDescent="0.25">
      <c r="A62" s="438"/>
      <c r="B62" s="391"/>
      <c r="C62" s="391"/>
      <c r="D62" s="391"/>
      <c r="E62" s="391"/>
      <c r="F62" s="391"/>
      <c r="G62" s="391"/>
      <c r="H62" s="391"/>
      <c r="I62" s="391"/>
      <c r="J62" s="391"/>
    </row>
    <row r="63" spans="1:10" ht="12" customHeight="1" x14ac:dyDescent="0.25">
      <c r="A63" s="438"/>
      <c r="B63" s="391"/>
      <c r="C63" s="391"/>
      <c r="D63" s="391"/>
      <c r="E63" s="391"/>
      <c r="F63" s="391"/>
      <c r="G63" s="391"/>
      <c r="H63" s="391"/>
      <c r="I63" s="391"/>
      <c r="J63" s="391"/>
    </row>
    <row r="64" spans="1:10" ht="12" customHeight="1" x14ac:dyDescent="0.25">
      <c r="A64" s="436"/>
      <c r="B64" s="363"/>
      <c r="C64" s="363"/>
      <c r="D64" s="363"/>
      <c r="E64" s="363"/>
      <c r="F64" s="363"/>
      <c r="G64" s="363"/>
      <c r="H64" s="363"/>
      <c r="I64" s="363"/>
      <c r="J64" s="363"/>
    </row>
    <row r="65" spans="1:10" ht="12" customHeight="1" x14ac:dyDescent="0.25">
      <c r="A65" s="438" t="s">
        <v>45</v>
      </c>
      <c r="B65" s="391"/>
      <c r="C65" s="391"/>
      <c r="D65" s="391"/>
      <c r="E65" s="391"/>
      <c r="F65" s="391"/>
      <c r="G65" s="391"/>
      <c r="H65" s="391"/>
      <c r="I65" s="391"/>
      <c r="J65" s="391"/>
    </row>
  </sheetData>
  <mergeCells count="22">
    <mergeCell ref="A58:J58"/>
    <mergeCell ref="A65:J65"/>
    <mergeCell ref="A59:J59"/>
    <mergeCell ref="A60:J60"/>
    <mergeCell ref="A61:J63"/>
    <mergeCell ref="A64:J64"/>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E05-EE8F-400C-977F-6257AC830F37}">
  <dimension ref="A1:J67"/>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7109375" customWidth="1"/>
    <col min="10" max="10" width="14.28515625" customWidth="1"/>
  </cols>
  <sheetData>
    <row r="1" spans="1:10" ht="12" customHeight="1" thickBot="1" x14ac:dyDescent="0.3">
      <c r="A1" s="324" t="s">
        <v>103</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f>SUM(SpinachCanning!C8,SpinachFreezing!C8)</f>
        <v>302.10000000000002</v>
      </c>
      <c r="D8" s="102" t="s">
        <v>29</v>
      </c>
      <c r="E8" s="148">
        <f>SUM(SpinachCanning!E8,SpinachFreezing!E8)</f>
        <v>135.74126000000001</v>
      </c>
      <c r="F8" s="148">
        <f>SUM(C8, D8,E8)</f>
        <v>437.84126000000003</v>
      </c>
      <c r="G8" s="102">
        <f>SUM(SpinachCanning!G8,SpinachFreezing!G8)</f>
        <v>1.2255099999999999</v>
      </c>
      <c r="H8" s="102">
        <f>SUM(SpinachCanning!H8,SpinachFreezing!H8)</f>
        <v>123.26168999999999</v>
      </c>
      <c r="I8" s="102">
        <f>F8-G8-H8</f>
        <v>313.35406000000006</v>
      </c>
      <c r="J8" s="166">
        <f>IF(I8=0,0,IF(B8=0,0,I8/B8))</f>
        <v>1.5281687571932976</v>
      </c>
    </row>
    <row r="9" spans="1:10" ht="12" customHeight="1" x14ac:dyDescent="0.25">
      <c r="A9" s="12">
        <v>1971</v>
      </c>
      <c r="B9" s="12">
        <v>207.661</v>
      </c>
      <c r="C9" s="128">
        <f>SUM(SpinachCanning!C9,SpinachFreezing!C9)</f>
        <v>320.10000000000002</v>
      </c>
      <c r="D9" s="152" t="s">
        <v>29</v>
      </c>
      <c r="E9" s="152">
        <f>SUM(SpinachCanning!E9,SpinachFreezing!E9)</f>
        <v>123.26168999999999</v>
      </c>
      <c r="F9" s="128">
        <f t="shared" ref="F9:F58" si="0">SUM(C9, D9,E9)</f>
        <v>443.36169000000001</v>
      </c>
      <c r="G9" s="152">
        <f>SUM(SpinachCanning!G9,SpinachFreezing!G9)</f>
        <v>0.98669999999999991</v>
      </c>
      <c r="H9" s="152">
        <f>SUM(SpinachCanning!H9,SpinachFreezing!H9)</f>
        <v>129.99090000000001</v>
      </c>
      <c r="I9" s="128">
        <f t="shared" ref="I9:I58" si="1">F9-G9-H9</f>
        <v>312.38409000000001</v>
      </c>
      <c r="J9" s="153">
        <f t="shared" ref="J9:J58" si="2">IF(I9=0,0,IF(B9=0,0,I9/B9))</f>
        <v>1.5042983034850068</v>
      </c>
    </row>
    <row r="10" spans="1:10" ht="12" customHeight="1" x14ac:dyDescent="0.25">
      <c r="A10" s="12">
        <v>1972</v>
      </c>
      <c r="B10" s="12">
        <v>209.89599999999999</v>
      </c>
      <c r="C10" s="128">
        <f>SUM(SpinachCanning!C10,SpinachFreezing!C10)</f>
        <v>328.3</v>
      </c>
      <c r="D10" s="152" t="s">
        <v>29</v>
      </c>
      <c r="E10" s="152">
        <f>SUM(SpinachCanning!E10,SpinachFreezing!E10)</f>
        <v>129.99090000000001</v>
      </c>
      <c r="F10" s="128">
        <f t="shared" si="0"/>
        <v>458.29090000000002</v>
      </c>
      <c r="G10" s="152">
        <f>SUM(SpinachCanning!G10,SpinachFreezing!G10)</f>
        <v>1.1883299999999999</v>
      </c>
      <c r="H10" s="152">
        <f>SUM(SpinachCanning!H10,SpinachFreezing!H10)</f>
        <v>138.66192000000001</v>
      </c>
      <c r="I10" s="128">
        <f t="shared" si="1"/>
        <v>318.44065000000001</v>
      </c>
      <c r="J10" s="153">
        <f t="shared" si="2"/>
        <v>1.5171353908602356</v>
      </c>
    </row>
    <row r="11" spans="1:10" ht="12" customHeight="1" x14ac:dyDescent="0.25">
      <c r="A11" s="12">
        <v>1973</v>
      </c>
      <c r="B11" s="12">
        <v>211.90899999999999</v>
      </c>
      <c r="C11" s="128">
        <f>SUM(SpinachCanning!C11,SpinachFreezing!C11)</f>
        <v>315.60000000000002</v>
      </c>
      <c r="D11" s="152" t="s">
        <v>29</v>
      </c>
      <c r="E11" s="152">
        <f>SUM(SpinachCanning!E11,SpinachFreezing!E11)</f>
        <v>138.66192000000001</v>
      </c>
      <c r="F11" s="128">
        <f t="shared" si="0"/>
        <v>454.26192000000003</v>
      </c>
      <c r="G11" s="152">
        <f>SUM(SpinachCanning!G11,SpinachFreezing!G11)</f>
        <v>2.0305999999999997</v>
      </c>
      <c r="H11" s="152">
        <f>SUM(SpinachCanning!H11,SpinachFreezing!H11)</f>
        <v>148.25873999999999</v>
      </c>
      <c r="I11" s="128">
        <f t="shared" si="1"/>
        <v>303.97258000000005</v>
      </c>
      <c r="J11" s="153">
        <f t="shared" si="2"/>
        <v>1.434448654847128</v>
      </c>
    </row>
    <row r="12" spans="1:10" ht="12" customHeight="1" x14ac:dyDescent="0.25">
      <c r="A12" s="12">
        <v>1974</v>
      </c>
      <c r="B12" s="12">
        <v>213.85400000000001</v>
      </c>
      <c r="C12" s="128">
        <f>SUM(SpinachCanning!C12,SpinachFreezing!C12)</f>
        <v>348.6</v>
      </c>
      <c r="D12" s="152" t="s">
        <v>29</v>
      </c>
      <c r="E12" s="152">
        <f>SUM(SpinachCanning!E12,SpinachFreezing!E12)</f>
        <v>148.25873999999999</v>
      </c>
      <c r="F12" s="128">
        <f t="shared" si="0"/>
        <v>496.85874000000001</v>
      </c>
      <c r="G12" s="152">
        <f>SUM(SpinachCanning!G12,SpinachFreezing!G12)</f>
        <v>3.1274099999999998</v>
      </c>
      <c r="H12" s="152">
        <f>SUM(SpinachCanning!H12,SpinachFreezing!H12)</f>
        <v>185.58888999999999</v>
      </c>
      <c r="I12" s="128">
        <f t="shared" si="1"/>
        <v>308.14244000000002</v>
      </c>
      <c r="J12" s="153">
        <f t="shared" si="2"/>
        <v>1.4409009885248816</v>
      </c>
    </row>
    <row r="13" spans="1:10" ht="12" customHeight="1" x14ac:dyDescent="0.25">
      <c r="A13" s="12">
        <v>1975</v>
      </c>
      <c r="B13" s="12">
        <v>215.97300000000001</v>
      </c>
      <c r="C13" s="128">
        <f>SUM(SpinachCanning!C13,SpinachFreezing!C13)</f>
        <v>318.5</v>
      </c>
      <c r="D13" s="152" t="s">
        <v>29</v>
      </c>
      <c r="E13" s="152">
        <f>SUM(SpinachCanning!E13,SpinachFreezing!E13)</f>
        <v>185.58888999999999</v>
      </c>
      <c r="F13" s="128">
        <f t="shared" si="0"/>
        <v>504.08888999999999</v>
      </c>
      <c r="G13" s="152">
        <f>SUM(SpinachCanning!G13,SpinachFreezing!G13)</f>
        <v>2.4324300000000001</v>
      </c>
      <c r="H13" s="152">
        <f>SUM(SpinachCanning!H13,SpinachFreezing!H13)</f>
        <v>190.50014999999999</v>
      </c>
      <c r="I13" s="128">
        <f t="shared" si="1"/>
        <v>311.15630999999996</v>
      </c>
      <c r="J13" s="153">
        <f t="shared" si="2"/>
        <v>1.4407185620424772</v>
      </c>
    </row>
    <row r="14" spans="1:10" ht="12" customHeight="1" x14ac:dyDescent="0.25">
      <c r="A14" s="11">
        <v>1976</v>
      </c>
      <c r="B14" s="11">
        <v>218.035</v>
      </c>
      <c r="C14" s="102">
        <f>SUM(SpinachCanning!C14,SpinachFreezing!C14)</f>
        <v>322.20000000000005</v>
      </c>
      <c r="D14" s="102" t="s">
        <v>29</v>
      </c>
      <c r="E14" s="148">
        <f>SUM(SpinachCanning!E14,SpinachFreezing!E14)</f>
        <v>190.50014999999999</v>
      </c>
      <c r="F14" s="148">
        <f t="shared" si="0"/>
        <v>512.70015000000001</v>
      </c>
      <c r="G14" s="102">
        <f>SUM(SpinachCanning!G14,SpinachFreezing!G14)</f>
        <v>6.0102900000000004</v>
      </c>
      <c r="H14" s="102">
        <f>SUM(SpinachCanning!H14,SpinachFreezing!H14)</f>
        <v>163.31953999999999</v>
      </c>
      <c r="I14" s="102">
        <f t="shared" si="1"/>
        <v>343.37031999999999</v>
      </c>
      <c r="J14" s="166">
        <f t="shared" si="2"/>
        <v>1.5748403696654207</v>
      </c>
    </row>
    <row r="15" spans="1:10" ht="12" customHeight="1" x14ac:dyDescent="0.25">
      <c r="A15" s="11">
        <v>1977</v>
      </c>
      <c r="B15" s="11">
        <v>220.23899999999998</v>
      </c>
      <c r="C15" s="102">
        <f>SUM(SpinachCanning!C15,SpinachFreezing!C15)</f>
        <v>307.39999999999998</v>
      </c>
      <c r="D15" s="102" t="s">
        <v>29</v>
      </c>
      <c r="E15" s="148">
        <f>SUM(SpinachCanning!E15,SpinachFreezing!E15)</f>
        <v>163.31953999999999</v>
      </c>
      <c r="F15" s="148">
        <f t="shared" si="0"/>
        <v>470.71953999999994</v>
      </c>
      <c r="G15" s="102">
        <f>SUM(SpinachCanning!G15,SpinachFreezing!G15)</f>
        <v>4.9678199999999997</v>
      </c>
      <c r="H15" s="102">
        <f>SUM(SpinachCanning!H15,SpinachFreezing!H15)</f>
        <v>154.61506</v>
      </c>
      <c r="I15" s="102">
        <f t="shared" si="1"/>
        <v>311.13665999999989</v>
      </c>
      <c r="J15" s="166">
        <f t="shared" si="2"/>
        <v>1.4127228147603281</v>
      </c>
    </row>
    <row r="16" spans="1:10" ht="12" customHeight="1" x14ac:dyDescent="0.25">
      <c r="A16" s="11">
        <v>1978</v>
      </c>
      <c r="B16" s="11">
        <v>222.58500000000001</v>
      </c>
      <c r="C16" s="102">
        <f>SUM(SpinachCanning!C16,SpinachFreezing!C16)</f>
        <v>271.8</v>
      </c>
      <c r="D16" s="102" t="s">
        <v>29</v>
      </c>
      <c r="E16" s="148">
        <f>SUM(SpinachCanning!E16,SpinachFreezing!E16)</f>
        <v>154.61506</v>
      </c>
      <c r="F16" s="148">
        <f t="shared" si="0"/>
        <v>426.41506000000004</v>
      </c>
      <c r="G16" s="102">
        <f>SUM(SpinachCanning!G16,SpinachFreezing!G16)</f>
        <v>6.8465925423392191</v>
      </c>
      <c r="H16" s="102">
        <f>SUM(SpinachCanning!H16,SpinachFreezing!H16)</f>
        <v>109.35382000000001</v>
      </c>
      <c r="I16" s="102">
        <f t="shared" si="1"/>
        <v>310.21464745766082</v>
      </c>
      <c r="J16" s="166">
        <f t="shared" si="2"/>
        <v>1.3936907134697343</v>
      </c>
    </row>
    <row r="17" spans="1:10" ht="12" customHeight="1" x14ac:dyDescent="0.25">
      <c r="A17" s="11">
        <v>1979</v>
      </c>
      <c r="B17" s="11">
        <v>225.05500000000001</v>
      </c>
      <c r="C17" s="102">
        <f>SUM(SpinachCanning!C17,SpinachFreezing!C17)</f>
        <v>308.79999999999995</v>
      </c>
      <c r="D17" s="102" t="s">
        <v>29</v>
      </c>
      <c r="E17" s="148">
        <f>SUM(SpinachCanning!E17,SpinachFreezing!E17)</f>
        <v>109.35382000000001</v>
      </c>
      <c r="F17" s="148">
        <f t="shared" si="0"/>
        <v>418.15382</v>
      </c>
      <c r="G17" s="102">
        <f>SUM(SpinachCanning!G17,SpinachFreezing!G17)</f>
        <v>7.2130519193317193</v>
      </c>
      <c r="H17" s="102">
        <f>SUM(SpinachCanning!H17,SpinachFreezing!H17)</f>
        <v>137.5574</v>
      </c>
      <c r="I17" s="102">
        <f t="shared" si="1"/>
        <v>273.38336808066822</v>
      </c>
      <c r="J17" s="166">
        <f t="shared" si="2"/>
        <v>1.2147402549628679</v>
      </c>
    </row>
    <row r="18" spans="1:10" ht="12" customHeight="1" x14ac:dyDescent="0.25">
      <c r="A18" s="11">
        <v>1980</v>
      </c>
      <c r="B18" s="11">
        <v>227.726</v>
      </c>
      <c r="C18" s="102">
        <f>SUM(SpinachCanning!C18,SpinachFreezing!C18)</f>
        <v>329.44</v>
      </c>
      <c r="D18" s="102" t="s">
        <v>29</v>
      </c>
      <c r="E18" s="148">
        <f>SUM(SpinachCanning!E18,SpinachFreezing!E18)</f>
        <v>137.5574</v>
      </c>
      <c r="F18" s="148">
        <f t="shared" si="0"/>
        <v>466.99739999999997</v>
      </c>
      <c r="G18" s="102">
        <f>SUM(SpinachCanning!G18,SpinachFreezing!G18)</f>
        <v>5.8012997210957788</v>
      </c>
      <c r="H18" s="102">
        <f>SUM(SpinachCanning!H18,SpinachFreezing!H18)</f>
        <v>150.91848999999999</v>
      </c>
      <c r="I18" s="102">
        <f t="shared" si="1"/>
        <v>310.27761027890415</v>
      </c>
      <c r="J18" s="166">
        <f t="shared" si="2"/>
        <v>1.3625041070361055</v>
      </c>
    </row>
    <row r="19" spans="1:10" ht="12" customHeight="1" x14ac:dyDescent="0.25">
      <c r="A19" s="12">
        <v>1981</v>
      </c>
      <c r="B19" s="12">
        <v>229.96600000000001</v>
      </c>
      <c r="C19" s="128">
        <f>SUM(SpinachCanning!C19,SpinachFreezing!C19)</f>
        <v>305.65999999999997</v>
      </c>
      <c r="D19" s="152" t="s">
        <v>29</v>
      </c>
      <c r="E19" s="152">
        <f>SUM(SpinachCanning!E19,SpinachFreezing!E19)</f>
        <v>150.91848999999999</v>
      </c>
      <c r="F19" s="128">
        <f t="shared" si="0"/>
        <v>456.57848999999999</v>
      </c>
      <c r="G19" s="152">
        <f>SUM(SpinachCanning!G19,SpinachFreezing!G19)</f>
        <v>6.8988673475814384</v>
      </c>
      <c r="H19" s="152">
        <f>SUM(SpinachCanning!H19,SpinachFreezing!H19)</f>
        <v>158.60041999999999</v>
      </c>
      <c r="I19" s="128">
        <f t="shared" si="1"/>
        <v>291.07920265241859</v>
      </c>
      <c r="J19" s="153">
        <f t="shared" si="2"/>
        <v>1.2657488613639345</v>
      </c>
    </row>
    <row r="20" spans="1:10" ht="12" customHeight="1" x14ac:dyDescent="0.25">
      <c r="A20" s="12">
        <v>1982</v>
      </c>
      <c r="B20" s="12">
        <v>232.18799999999999</v>
      </c>
      <c r="C20" s="128">
        <f>SUM(SpinachCanning!C20,SpinachFreezing!C20)</f>
        <v>250.58745945999999</v>
      </c>
      <c r="D20" s="152" t="s">
        <v>29</v>
      </c>
      <c r="E20" s="152">
        <f>SUM(SpinachCanning!E20,SpinachFreezing!E20)</f>
        <v>158.60041999999999</v>
      </c>
      <c r="F20" s="128">
        <f t="shared" si="0"/>
        <v>409.18787945999998</v>
      </c>
      <c r="G20" s="152">
        <f>SUM(SpinachCanning!G20,SpinachFreezing!G20)</f>
        <v>5.6814100207306204</v>
      </c>
      <c r="H20" s="152">
        <f>SUM(SpinachCanning!H20,SpinachFreezing!H20)</f>
        <v>142.12075999999999</v>
      </c>
      <c r="I20" s="128">
        <f t="shared" si="1"/>
        <v>261.38570943926936</v>
      </c>
      <c r="J20" s="153">
        <f t="shared" si="2"/>
        <v>1.1257502947579952</v>
      </c>
    </row>
    <row r="21" spans="1:10" ht="12" customHeight="1" x14ac:dyDescent="0.25">
      <c r="A21" s="12">
        <v>1983</v>
      </c>
      <c r="B21" s="12">
        <v>234.30699999999999</v>
      </c>
      <c r="C21" s="128">
        <f>SUM(SpinachCanning!C21,SpinachFreezing!C21)</f>
        <v>178.32527115599999</v>
      </c>
      <c r="D21" s="152" t="s">
        <v>29</v>
      </c>
      <c r="E21" s="152">
        <f>SUM(SpinachCanning!E21,SpinachFreezing!E21)</f>
        <v>75.12075999999999</v>
      </c>
      <c r="F21" s="128">
        <f t="shared" si="0"/>
        <v>253.44603115599998</v>
      </c>
      <c r="G21" s="152">
        <f>SUM(SpinachCanning!G21,SpinachFreezing!G21)</f>
        <v>5.50396407674498</v>
      </c>
      <c r="H21" s="152">
        <f>SUM(SpinachCanning!H21,SpinachFreezing!H21)</f>
        <v>60.464689999999997</v>
      </c>
      <c r="I21" s="128">
        <f t="shared" si="1"/>
        <v>187.47737707925501</v>
      </c>
      <c r="J21" s="153">
        <f t="shared" si="2"/>
        <v>0.80013562155315465</v>
      </c>
    </row>
    <row r="22" spans="1:10" ht="12" customHeight="1" x14ac:dyDescent="0.25">
      <c r="A22" s="12">
        <v>1984</v>
      </c>
      <c r="B22" s="12">
        <v>236.34800000000001</v>
      </c>
      <c r="C22" s="128">
        <f>SUM(SpinachCanning!C22,SpinachFreezing!C22)</f>
        <v>207.28222261600001</v>
      </c>
      <c r="D22" s="152" t="s">
        <v>29</v>
      </c>
      <c r="E22" s="152">
        <f>SUM(SpinachCanning!E22,SpinachFreezing!E22)</f>
        <v>60.464689999999997</v>
      </c>
      <c r="F22" s="128">
        <f t="shared" si="0"/>
        <v>267.74691261600003</v>
      </c>
      <c r="G22" s="152">
        <f>SUM(SpinachCanning!G22,SpinachFreezing!G22)</f>
        <v>6.1072027811163583</v>
      </c>
      <c r="H22" s="152">
        <f>SUM(SpinachCanning!H22,SpinachFreezing!H22)</f>
        <v>64.784720000000007</v>
      </c>
      <c r="I22" s="128">
        <f t="shared" si="1"/>
        <v>196.85498983488367</v>
      </c>
      <c r="J22" s="153">
        <f t="shared" si="2"/>
        <v>0.83290313366258084</v>
      </c>
    </row>
    <row r="23" spans="1:10" ht="12" customHeight="1" x14ac:dyDescent="0.25">
      <c r="A23" s="12">
        <v>1985</v>
      </c>
      <c r="B23" s="12">
        <v>238.46600000000001</v>
      </c>
      <c r="C23" s="128">
        <f>SUM(SpinachCanning!C23,SpinachFreezing!C23)</f>
        <v>266.86489692600003</v>
      </c>
      <c r="D23" s="152" t="s">
        <v>29</v>
      </c>
      <c r="E23" s="152">
        <f>SUM(SpinachCanning!E23,SpinachFreezing!E23)</f>
        <v>64.784720000000007</v>
      </c>
      <c r="F23" s="128">
        <f t="shared" si="0"/>
        <v>331.64961692600002</v>
      </c>
      <c r="G23" s="152">
        <f>SUM(SpinachCanning!G23,SpinachFreezing!G23)</f>
        <v>6.1515522927192388</v>
      </c>
      <c r="H23" s="152">
        <f>SUM(SpinachCanning!H23,SpinachFreezing!H23)</f>
        <v>75.265190000000004</v>
      </c>
      <c r="I23" s="128">
        <f t="shared" si="1"/>
        <v>250.23287463328074</v>
      </c>
      <c r="J23" s="153">
        <f t="shared" si="2"/>
        <v>1.0493440349285883</v>
      </c>
    </row>
    <row r="24" spans="1:10" ht="12" customHeight="1" x14ac:dyDescent="0.25">
      <c r="A24" s="11">
        <v>1986</v>
      </c>
      <c r="B24" s="11">
        <v>240.65100000000001</v>
      </c>
      <c r="C24" s="102">
        <f>SUM(SpinachCanning!C24,SpinachFreezing!C24)</f>
        <v>213.23291481400003</v>
      </c>
      <c r="D24" s="102" t="s">
        <v>29</v>
      </c>
      <c r="E24" s="148">
        <f>SUM(SpinachCanning!E24,SpinachFreezing!E24)</f>
        <v>75.265190000000004</v>
      </c>
      <c r="F24" s="148">
        <f t="shared" si="0"/>
        <v>288.49810481400004</v>
      </c>
      <c r="G24" s="102">
        <f>SUM(SpinachCanning!G24,SpinachFreezing!G24)</f>
        <v>6.499181368747319</v>
      </c>
      <c r="H24" s="102">
        <f>SUM(SpinachCanning!H24,SpinachFreezing!H24)</f>
        <v>65.688479999999998</v>
      </c>
      <c r="I24" s="102">
        <f t="shared" si="1"/>
        <v>216.31044344525273</v>
      </c>
      <c r="J24" s="166">
        <f t="shared" si="2"/>
        <v>0.89885536916635589</v>
      </c>
    </row>
    <row r="25" spans="1:10" ht="12" customHeight="1" x14ac:dyDescent="0.25">
      <c r="A25" s="11">
        <v>1987</v>
      </c>
      <c r="B25" s="11">
        <v>242.804</v>
      </c>
      <c r="C25" s="102">
        <f>SUM(SpinachCanning!C25,SpinachFreezing!C25)</f>
        <v>202.40789373799998</v>
      </c>
      <c r="D25" s="102" t="s">
        <v>29</v>
      </c>
      <c r="E25" s="148">
        <f>SUM(SpinachCanning!E25,SpinachFreezing!E25)</f>
        <v>65.688479999999998</v>
      </c>
      <c r="F25" s="148">
        <f t="shared" si="0"/>
        <v>268.09637373800001</v>
      </c>
      <c r="G25" s="102">
        <f>SUM(SpinachCanning!G25,SpinachFreezing!G25)</f>
        <v>7.4352623725890394</v>
      </c>
      <c r="H25" s="102">
        <f>SUM(SpinachCanning!H25,SpinachFreezing!H25)</f>
        <v>72.659729999999996</v>
      </c>
      <c r="I25" s="102">
        <f t="shared" si="1"/>
        <v>188.00138136541099</v>
      </c>
      <c r="J25" s="166">
        <f t="shared" si="2"/>
        <v>0.7742927685104487</v>
      </c>
    </row>
    <row r="26" spans="1:10" ht="12" customHeight="1" x14ac:dyDescent="0.25">
      <c r="A26" s="11">
        <v>1988</v>
      </c>
      <c r="B26" s="11">
        <v>245.02099999999999</v>
      </c>
      <c r="C26" s="102">
        <f>SUM(SpinachCanning!C26,SpinachFreezing!C26)</f>
        <v>211.98910505800001</v>
      </c>
      <c r="D26" s="102" t="s">
        <v>29</v>
      </c>
      <c r="E26" s="148">
        <f>SUM(SpinachCanning!E26,SpinachFreezing!E26)</f>
        <v>72.659729999999996</v>
      </c>
      <c r="F26" s="148">
        <f t="shared" si="0"/>
        <v>284.64883505800003</v>
      </c>
      <c r="G26" s="102">
        <f>SUM(SpinachCanning!G26,SpinachFreezing!G26)</f>
        <v>7.2455947648941992</v>
      </c>
      <c r="H26" s="102">
        <f>SUM(SpinachCanning!H26,SpinachFreezing!H26)</f>
        <v>50.114350000000002</v>
      </c>
      <c r="I26" s="102">
        <f t="shared" si="1"/>
        <v>227.28889029310585</v>
      </c>
      <c r="J26" s="166">
        <f t="shared" si="2"/>
        <v>0.92763024513452264</v>
      </c>
    </row>
    <row r="27" spans="1:10" ht="12" customHeight="1" x14ac:dyDescent="0.25">
      <c r="A27" s="11">
        <v>1989</v>
      </c>
      <c r="B27" s="11">
        <v>247.34200000000001</v>
      </c>
      <c r="C27" s="102">
        <f>SUM(SpinachCanning!C27,SpinachFreezing!C27)</f>
        <v>206.35337325199998</v>
      </c>
      <c r="D27" s="102" t="s">
        <v>29</v>
      </c>
      <c r="E27" s="148">
        <f>SUM(SpinachCanning!E27,SpinachFreezing!E27)</f>
        <v>50.114350000000002</v>
      </c>
      <c r="F27" s="148">
        <f t="shared" si="0"/>
        <v>256.46772325199998</v>
      </c>
      <c r="G27" s="102">
        <f>SUM(SpinachCanning!G27,SpinachFreezing!G27)</f>
        <v>5.8390496345609995</v>
      </c>
      <c r="H27" s="102">
        <f>SUM(SpinachCanning!H27,SpinachFreezing!H27)</f>
        <v>59.828339999999997</v>
      </c>
      <c r="I27" s="102">
        <f t="shared" si="1"/>
        <v>190.80033361743898</v>
      </c>
      <c r="J27" s="166">
        <f t="shared" si="2"/>
        <v>0.77140288999619544</v>
      </c>
    </row>
    <row r="28" spans="1:10" ht="12" customHeight="1" x14ac:dyDescent="0.25">
      <c r="A28" s="11">
        <v>1990</v>
      </c>
      <c r="B28" s="11">
        <v>250.13200000000001</v>
      </c>
      <c r="C28" s="102">
        <f>SUM(SpinachCanning!C28,SpinachFreezing!C28)</f>
        <v>221.369053278</v>
      </c>
      <c r="D28" s="102" t="s">
        <v>29</v>
      </c>
      <c r="E28" s="148">
        <f>SUM(SpinachCanning!E28,SpinachFreezing!E28)</f>
        <v>59.828339999999997</v>
      </c>
      <c r="F28" s="148">
        <f t="shared" si="0"/>
        <v>281.19739327799999</v>
      </c>
      <c r="G28" s="102">
        <f>SUM(SpinachCanning!G28,SpinachFreezing!G28)</f>
        <v>9.7980010699999998</v>
      </c>
      <c r="H28" s="102">
        <f>SUM(SpinachCanning!H28,SpinachFreezing!H28)</f>
        <v>130.01989</v>
      </c>
      <c r="I28" s="102">
        <f t="shared" si="1"/>
        <v>141.37950220799999</v>
      </c>
      <c r="J28" s="166">
        <f t="shared" si="2"/>
        <v>0.56521957289751001</v>
      </c>
    </row>
    <row r="29" spans="1:10" ht="12" customHeight="1" x14ac:dyDescent="0.25">
      <c r="A29" s="12">
        <v>1991</v>
      </c>
      <c r="B29" s="12">
        <v>253.49299999999999</v>
      </c>
      <c r="C29" s="128">
        <f>SUM(SpinachCanning!C29,SpinachFreezing!C29)</f>
        <v>208.42114526400002</v>
      </c>
      <c r="D29" s="152" t="s">
        <v>29</v>
      </c>
      <c r="E29" s="152">
        <f>SUM(SpinachCanning!E29,SpinachFreezing!E29)</f>
        <v>130.01989</v>
      </c>
      <c r="F29" s="128">
        <f t="shared" si="0"/>
        <v>338.44103526399999</v>
      </c>
      <c r="G29" s="152">
        <f>SUM(SpinachCanning!G29,SpinachFreezing!G29)</f>
        <v>10.15895166</v>
      </c>
      <c r="H29" s="152">
        <f>SUM(SpinachCanning!H29,SpinachFreezing!H29)</f>
        <v>76.20899</v>
      </c>
      <c r="I29" s="128">
        <f t="shared" si="1"/>
        <v>252.07309360399998</v>
      </c>
      <c r="J29" s="153">
        <f t="shared" si="2"/>
        <v>0.99439863666452322</v>
      </c>
    </row>
    <row r="30" spans="1:10" ht="12" customHeight="1" x14ac:dyDescent="0.25">
      <c r="A30" s="12">
        <v>1992</v>
      </c>
      <c r="B30" s="12">
        <v>256.89400000000001</v>
      </c>
      <c r="C30" s="128">
        <f>SUM(SpinachCanning!C30,SpinachFreezing!C30)</f>
        <v>221.44</v>
      </c>
      <c r="D30" s="152" t="s">
        <v>29</v>
      </c>
      <c r="E30" s="152">
        <f>SUM(SpinachCanning!E30,SpinachFreezing!E30)</f>
        <v>76.20899</v>
      </c>
      <c r="F30" s="128">
        <f t="shared" si="0"/>
        <v>297.64899000000003</v>
      </c>
      <c r="G30" s="152">
        <f>SUM(SpinachCanning!G30,SpinachFreezing!G30)</f>
        <v>9.2306185399999983</v>
      </c>
      <c r="H30" s="152">
        <f>SUM(SpinachCanning!H30,SpinachFreezing!H30)</f>
        <v>80.340260000000001</v>
      </c>
      <c r="I30" s="128">
        <f t="shared" si="1"/>
        <v>208.07811146</v>
      </c>
      <c r="J30" s="153">
        <f t="shared" si="2"/>
        <v>0.80997653296690464</v>
      </c>
    </row>
    <row r="31" spans="1:10" ht="12" customHeight="1" x14ac:dyDescent="0.25">
      <c r="A31" s="12">
        <v>1993</v>
      </c>
      <c r="B31" s="12">
        <v>260.255</v>
      </c>
      <c r="C31" s="128">
        <f>SUM(SpinachCanning!C31,SpinachFreezing!C31)</f>
        <v>258.5</v>
      </c>
      <c r="D31" s="152" t="s">
        <v>29</v>
      </c>
      <c r="E31" s="152">
        <f>SUM(SpinachCanning!E31,SpinachFreezing!E31)</f>
        <v>80.340260000000001</v>
      </c>
      <c r="F31" s="128">
        <f t="shared" si="0"/>
        <v>338.84026</v>
      </c>
      <c r="G31" s="152">
        <f>SUM(SpinachCanning!G31,SpinachFreezing!G31)</f>
        <v>10.152945659999999</v>
      </c>
      <c r="H31" s="152">
        <f>SUM(SpinachCanning!H31,SpinachFreezing!H31)</f>
        <v>67.437370000000001</v>
      </c>
      <c r="I31" s="128">
        <f t="shared" si="1"/>
        <v>261.24994434000001</v>
      </c>
      <c r="J31" s="153">
        <f t="shared" si="2"/>
        <v>1.0038229595588943</v>
      </c>
    </row>
    <row r="32" spans="1:10" ht="12" customHeight="1" x14ac:dyDescent="0.25">
      <c r="A32" s="12">
        <v>1994</v>
      </c>
      <c r="B32" s="12">
        <v>263.43599999999998</v>
      </c>
      <c r="C32" s="128">
        <f>SUM(SpinachCanning!C32,SpinachFreezing!C32)</f>
        <v>295.82</v>
      </c>
      <c r="D32" s="152" t="s">
        <v>29</v>
      </c>
      <c r="E32" s="152">
        <f>SUM(SpinachCanning!E32,SpinachFreezing!E32)</f>
        <v>67.437370000000001</v>
      </c>
      <c r="F32" s="128">
        <f t="shared" si="0"/>
        <v>363.25736999999998</v>
      </c>
      <c r="G32" s="152">
        <f>SUM(SpinachCanning!G32,SpinachFreezing!G32)</f>
        <v>10.355987069999999</v>
      </c>
      <c r="H32" s="152">
        <f>SUM(SpinachCanning!H32,SpinachFreezing!H32)</f>
        <v>100.1143</v>
      </c>
      <c r="I32" s="128">
        <f t="shared" si="1"/>
        <v>252.78708292999994</v>
      </c>
      <c r="J32" s="153">
        <f t="shared" si="2"/>
        <v>0.95957683433547414</v>
      </c>
    </row>
    <row r="33" spans="1:10" ht="12" customHeight="1" x14ac:dyDescent="0.25">
      <c r="A33" s="12">
        <v>1995</v>
      </c>
      <c r="B33" s="12">
        <v>266.55700000000002</v>
      </c>
      <c r="C33" s="128">
        <f>SUM(SpinachCanning!C33,SpinachFreezing!C33)</f>
        <v>270.03999999999996</v>
      </c>
      <c r="D33" s="152" t="s">
        <v>29</v>
      </c>
      <c r="E33" s="152">
        <f>SUM(SpinachCanning!E33,SpinachFreezing!E33)</f>
        <v>100.1143</v>
      </c>
      <c r="F33" s="128">
        <f t="shared" si="0"/>
        <v>370.15429999999998</v>
      </c>
      <c r="G33" s="152">
        <f>SUM(SpinachCanning!G33,SpinachFreezing!G33)</f>
        <v>8.3920579600000007</v>
      </c>
      <c r="H33" s="152">
        <f>SUM(SpinachCanning!H33,SpinachFreezing!H33)</f>
        <v>98.584199999999996</v>
      </c>
      <c r="I33" s="128">
        <f t="shared" si="1"/>
        <v>263.17804203999998</v>
      </c>
      <c r="J33" s="153">
        <f t="shared" si="2"/>
        <v>0.98732369451937096</v>
      </c>
    </row>
    <row r="34" spans="1:10" ht="12" customHeight="1" x14ac:dyDescent="0.25">
      <c r="A34" s="11">
        <v>1996</v>
      </c>
      <c r="B34" s="70">
        <v>269.66699999999997</v>
      </c>
      <c r="C34" s="102">
        <f>SUM(SpinachCanning!C34,SpinachFreezing!C34)</f>
        <v>287.7</v>
      </c>
      <c r="D34" s="102" t="s">
        <v>29</v>
      </c>
      <c r="E34" s="148">
        <f>SUM(SpinachCanning!E34,SpinachFreezing!E34)</f>
        <v>98.584199999999996</v>
      </c>
      <c r="F34" s="148">
        <f t="shared" si="0"/>
        <v>386.2842</v>
      </c>
      <c r="G34" s="102">
        <f>SUM(SpinachCanning!G34,SpinachFreezing!G34)</f>
        <v>10.300700410000001</v>
      </c>
      <c r="H34" s="102">
        <f>SUM(SpinachCanning!H34,SpinachFreezing!H34)</f>
        <v>68.451239999999999</v>
      </c>
      <c r="I34" s="102">
        <f t="shared" si="1"/>
        <v>307.53225959000002</v>
      </c>
      <c r="J34" s="166">
        <f t="shared" si="2"/>
        <v>1.1404148805378487</v>
      </c>
    </row>
    <row r="35" spans="1:10" ht="12" customHeight="1" x14ac:dyDescent="0.25">
      <c r="A35" s="11">
        <v>1997</v>
      </c>
      <c r="B35" s="70">
        <v>272.91199999999998</v>
      </c>
      <c r="C35" s="102">
        <f>SUM(SpinachCanning!C35,SpinachFreezing!C35)</f>
        <v>255.38</v>
      </c>
      <c r="D35" s="102">
        <f>SUM(SpinachCanning!D35,SpinachFreezing!D35)</f>
        <v>8.7341225399999995</v>
      </c>
      <c r="E35" s="148">
        <f>SUM(SpinachCanning!E35,SpinachFreezing!E35)</f>
        <v>68.451239999999999</v>
      </c>
      <c r="F35" s="148">
        <f t="shared" si="0"/>
        <v>332.56536253999997</v>
      </c>
      <c r="G35" s="102">
        <f>SUM(SpinachCanning!G35,SpinachFreezing!G35)</f>
        <v>13.436977839999999</v>
      </c>
      <c r="H35" s="102">
        <f>SUM(SpinachCanning!H35,SpinachFreezing!H35)</f>
        <v>95.941559999999996</v>
      </c>
      <c r="I35" s="102">
        <f t="shared" si="1"/>
        <v>223.18682469999999</v>
      </c>
      <c r="J35" s="166">
        <f t="shared" si="2"/>
        <v>0.81779776887788003</v>
      </c>
    </row>
    <row r="36" spans="1:10" ht="12" customHeight="1" x14ac:dyDescent="0.25">
      <c r="A36" s="11">
        <v>1998</v>
      </c>
      <c r="B36" s="70">
        <v>276.11500000000001</v>
      </c>
      <c r="C36" s="102">
        <f>SUM(SpinachCanning!C36,SpinachFreezing!C36)</f>
        <v>220.38</v>
      </c>
      <c r="D36" s="102">
        <f>SUM(SpinachCanning!D36,SpinachFreezing!D36)</f>
        <v>8.5792235099999985</v>
      </c>
      <c r="E36" s="148">
        <f>SUM(SpinachCanning!E36,SpinachFreezing!E36)</f>
        <v>95.941559999999996</v>
      </c>
      <c r="F36" s="148">
        <f t="shared" si="0"/>
        <v>324.90078351</v>
      </c>
      <c r="G36" s="102">
        <f>SUM(SpinachCanning!G36,SpinachFreezing!G36)</f>
        <v>11.346216309999999</v>
      </c>
      <c r="H36" s="102">
        <f>SUM(SpinachCanning!H36,SpinachFreezing!H36)</f>
        <v>99.00175999999999</v>
      </c>
      <c r="I36" s="102">
        <f t="shared" si="1"/>
        <v>214.55280720000002</v>
      </c>
      <c r="J36" s="166">
        <f t="shared" si="2"/>
        <v>0.77704147619651232</v>
      </c>
    </row>
    <row r="37" spans="1:10" ht="12" customHeight="1" x14ac:dyDescent="0.25">
      <c r="A37" s="11">
        <v>1999</v>
      </c>
      <c r="B37" s="70">
        <v>279.29500000000002</v>
      </c>
      <c r="C37" s="102">
        <f>SUM(SpinachCanning!C37,SpinachFreezing!C37)</f>
        <v>245.88</v>
      </c>
      <c r="D37" s="102">
        <f>SUM(SpinachCanning!D37,SpinachFreezing!D37)</f>
        <v>9.8823310299999996</v>
      </c>
      <c r="E37" s="148">
        <f>SUM(SpinachCanning!E37,SpinachFreezing!E37)</f>
        <v>99.00175999999999</v>
      </c>
      <c r="F37" s="148">
        <f t="shared" si="0"/>
        <v>354.76409102999997</v>
      </c>
      <c r="G37" s="102">
        <f>SUM(SpinachCanning!G37,SpinachFreezing!G37)</f>
        <v>11.97965054</v>
      </c>
      <c r="H37" s="102">
        <f>SUM(SpinachCanning!H37,SpinachFreezing!H37)</f>
        <v>104.88907</v>
      </c>
      <c r="I37" s="102">
        <f t="shared" si="1"/>
        <v>237.89537048999995</v>
      </c>
      <c r="J37" s="166">
        <f t="shared" si="2"/>
        <v>0.85177096077623993</v>
      </c>
    </row>
    <row r="38" spans="1:10" ht="12" customHeight="1" x14ac:dyDescent="0.25">
      <c r="A38" s="11">
        <v>2000</v>
      </c>
      <c r="B38" s="70">
        <v>282.38499999999999</v>
      </c>
      <c r="C38" s="102">
        <f>SUM(SpinachCanning!C38,SpinachFreezing!C38)</f>
        <v>273.3</v>
      </c>
      <c r="D38" s="102">
        <f>SUM(SpinachCanning!D38,SpinachFreezing!D38)</f>
        <v>10.35725834</v>
      </c>
      <c r="E38" s="148">
        <f>SUM(SpinachCanning!E38,SpinachFreezing!E38)</f>
        <v>104.88907</v>
      </c>
      <c r="F38" s="148">
        <f t="shared" si="0"/>
        <v>388.54632834</v>
      </c>
      <c r="G38" s="102">
        <f>SUM(SpinachCanning!G38,SpinachFreezing!G38)</f>
        <v>12.940652010000001</v>
      </c>
      <c r="H38" s="102">
        <f>SUM(SpinachCanning!H38,SpinachFreezing!H38)</f>
        <v>72.593949999999992</v>
      </c>
      <c r="I38" s="102">
        <f t="shared" si="1"/>
        <v>303.01172632999999</v>
      </c>
      <c r="J38" s="166">
        <f t="shared" si="2"/>
        <v>1.0730446954689519</v>
      </c>
    </row>
    <row r="39" spans="1:10" ht="12" customHeight="1" x14ac:dyDescent="0.25">
      <c r="A39" s="12">
        <v>2001</v>
      </c>
      <c r="B39" s="154">
        <v>285.30901899999998</v>
      </c>
      <c r="C39" s="128">
        <f>SUM(SpinachCanning!C39,SpinachFreezing!C39)</f>
        <v>254.2</v>
      </c>
      <c r="D39" s="152">
        <f>SUM(SpinachCanning!D39,SpinachFreezing!D39)</f>
        <v>17.438113550000001</v>
      </c>
      <c r="E39" s="152">
        <f>SUM(SpinachCanning!E39,SpinachFreezing!E39)</f>
        <v>72.593949999999992</v>
      </c>
      <c r="F39" s="128">
        <f t="shared" si="0"/>
        <v>344.23206355000002</v>
      </c>
      <c r="G39" s="152">
        <f>SUM(SpinachCanning!G39,SpinachFreezing!G39)</f>
        <v>11.934639860000001</v>
      </c>
      <c r="H39" s="152">
        <f>SUM(SpinachCanning!H39,SpinachFreezing!H39)</f>
        <v>91.00233999999999</v>
      </c>
      <c r="I39" s="128">
        <f t="shared" si="1"/>
        <v>241.29508369000001</v>
      </c>
      <c r="J39" s="153">
        <f t="shared" si="2"/>
        <v>0.84573240809467731</v>
      </c>
    </row>
    <row r="40" spans="1:10" ht="12" customHeight="1" x14ac:dyDescent="0.25">
      <c r="A40" s="12">
        <v>2002</v>
      </c>
      <c r="B40" s="154">
        <v>288.10481800000002</v>
      </c>
      <c r="C40" s="128">
        <f>SUM(SpinachCanning!C40,SpinachFreezing!C40)</f>
        <v>212.34</v>
      </c>
      <c r="D40" s="152">
        <f>SUM(SpinachCanning!D40,SpinachFreezing!D40)</f>
        <v>13.46711938</v>
      </c>
      <c r="E40" s="152">
        <f>SUM(SpinachCanning!E40,SpinachFreezing!E40)</f>
        <v>91.00233999999999</v>
      </c>
      <c r="F40" s="128">
        <f t="shared" si="0"/>
        <v>316.80945938000002</v>
      </c>
      <c r="G40" s="152">
        <f>SUM(SpinachCanning!G40,SpinachFreezing!G40)</f>
        <v>13.53081444</v>
      </c>
      <c r="H40" s="152">
        <f>SUM(SpinachCanning!H40,SpinachFreezing!H40)</f>
        <v>80.355989999999991</v>
      </c>
      <c r="I40" s="128">
        <f t="shared" si="1"/>
        <v>222.92265494000006</v>
      </c>
      <c r="J40" s="153">
        <f t="shared" si="2"/>
        <v>0.77375538697169599</v>
      </c>
    </row>
    <row r="41" spans="1:10" ht="12" customHeight="1" x14ac:dyDescent="0.25">
      <c r="A41" s="12">
        <v>2003</v>
      </c>
      <c r="B41" s="154">
        <v>290.81963400000001</v>
      </c>
      <c r="C41" s="128">
        <f>SUM(SpinachCanning!C41,SpinachFreezing!C41)</f>
        <v>240.26000000000002</v>
      </c>
      <c r="D41" s="152">
        <f>SUM(SpinachCanning!D41,SpinachFreezing!D41)</f>
        <v>17.923494160000001</v>
      </c>
      <c r="E41" s="152">
        <f>SUM(SpinachCanning!E41,SpinachFreezing!E41)</f>
        <v>80.355989999999991</v>
      </c>
      <c r="F41" s="128">
        <f t="shared" si="0"/>
        <v>338.53948416000003</v>
      </c>
      <c r="G41" s="152">
        <f>SUM(SpinachCanning!G41,SpinachFreezing!G41)</f>
        <v>12.542963289999999</v>
      </c>
      <c r="H41" s="152">
        <f>SUM(SpinachCanning!H41,SpinachFreezing!H41)</f>
        <v>66.483559999999997</v>
      </c>
      <c r="I41" s="128">
        <f t="shared" si="1"/>
        <v>259.51296087000003</v>
      </c>
      <c r="J41" s="153">
        <f t="shared" si="2"/>
        <v>0.89235020792990893</v>
      </c>
    </row>
    <row r="42" spans="1:10" ht="12" customHeight="1" x14ac:dyDescent="0.25">
      <c r="A42" s="12">
        <v>2004</v>
      </c>
      <c r="B42" s="154">
        <v>293.46318500000001</v>
      </c>
      <c r="C42" s="128">
        <f>SUM(SpinachCanning!C42,SpinachFreezing!C42)</f>
        <v>260.44</v>
      </c>
      <c r="D42" s="152">
        <f>SUM(SpinachCanning!D42,SpinachFreezing!D42)</f>
        <v>31.334425979999995</v>
      </c>
      <c r="E42" s="152">
        <f>SUM(SpinachCanning!E42,SpinachFreezing!E42)</f>
        <v>66.483559999999997</v>
      </c>
      <c r="F42" s="128">
        <f t="shared" si="0"/>
        <v>358.25798598</v>
      </c>
      <c r="G42" s="152">
        <f>SUM(SpinachCanning!G42,SpinachFreezing!G42)</f>
        <v>12.325102789999999</v>
      </c>
      <c r="H42" s="152">
        <f>SUM(SpinachCanning!H42,SpinachFreezing!H42)</f>
        <v>49.655319999999996</v>
      </c>
      <c r="I42" s="128">
        <f t="shared" si="1"/>
        <v>296.27756318999997</v>
      </c>
      <c r="J42" s="153">
        <f t="shared" si="2"/>
        <v>1.0095902257381959</v>
      </c>
    </row>
    <row r="43" spans="1:10" ht="12" customHeight="1" x14ac:dyDescent="0.25">
      <c r="A43" s="12">
        <v>2005</v>
      </c>
      <c r="B43" s="154">
        <v>296.186216</v>
      </c>
      <c r="C43" s="128">
        <f>SUM(SpinachCanning!C43,SpinachFreezing!C43)</f>
        <v>196.48</v>
      </c>
      <c r="D43" s="152">
        <f>SUM(SpinachCanning!D43,SpinachFreezing!D43)</f>
        <v>41.835997059999997</v>
      </c>
      <c r="E43" s="152">
        <f>SUM(SpinachCanning!E43,SpinachFreezing!E43)</f>
        <v>49.655319999999996</v>
      </c>
      <c r="F43" s="128">
        <f t="shared" si="0"/>
        <v>287.97131705999999</v>
      </c>
      <c r="G43" s="152">
        <f>SUM(SpinachCanning!G43,SpinachFreezing!G43)</f>
        <v>13.73474388</v>
      </c>
      <c r="H43" s="152">
        <f>SUM(SpinachCanning!H43,SpinachFreezing!H43)</f>
        <v>60.723519999999994</v>
      </c>
      <c r="I43" s="128">
        <f t="shared" si="1"/>
        <v>213.51305317999999</v>
      </c>
      <c r="J43" s="153">
        <f t="shared" si="2"/>
        <v>0.72087437445097036</v>
      </c>
    </row>
    <row r="44" spans="1:10" ht="12" customHeight="1" x14ac:dyDescent="0.25">
      <c r="A44" s="11">
        <v>2006</v>
      </c>
      <c r="B44" s="155">
        <v>298.99582500000002</v>
      </c>
      <c r="C44" s="102">
        <f>SUM(SpinachCanning!C44,SpinachFreezing!C44)</f>
        <v>139.12</v>
      </c>
      <c r="D44" s="102">
        <f>SUM(SpinachCanning!D44,SpinachFreezing!D44)</f>
        <v>46.405905259999997</v>
      </c>
      <c r="E44" s="148">
        <f>SUM(SpinachCanning!E44,SpinachFreezing!E44)</f>
        <v>60.723519999999994</v>
      </c>
      <c r="F44" s="148">
        <f t="shared" si="0"/>
        <v>246.24942526000001</v>
      </c>
      <c r="G44" s="102">
        <f>SUM(SpinachCanning!G44,SpinachFreezing!G44)</f>
        <v>14.627788889999998</v>
      </c>
      <c r="H44" s="102">
        <f>SUM(SpinachCanning!H44,SpinachFreezing!H44)</f>
        <v>75.323819999999998</v>
      </c>
      <c r="I44" s="102">
        <f t="shared" si="1"/>
        <v>156.29781637000002</v>
      </c>
      <c r="J44" s="166">
        <f t="shared" si="2"/>
        <v>0.52274247096928528</v>
      </c>
    </row>
    <row r="45" spans="1:10" ht="12" customHeight="1" x14ac:dyDescent="0.25">
      <c r="A45" s="11">
        <v>2007</v>
      </c>
      <c r="B45" s="156">
        <v>302.003917</v>
      </c>
      <c r="C45" s="102">
        <f>SUM(SpinachCanning!C45,SpinachFreezing!C45)</f>
        <v>195.60000000000002</v>
      </c>
      <c r="D45" s="102">
        <f>SUM(SpinachCanning!D45,SpinachFreezing!D45)</f>
        <v>54.833122629999998</v>
      </c>
      <c r="E45" s="148">
        <f>SUM(SpinachCanning!E45,SpinachFreezing!E45)</f>
        <v>75.323819999999998</v>
      </c>
      <c r="F45" s="148">
        <f t="shared" si="0"/>
        <v>325.75694263000003</v>
      </c>
      <c r="G45" s="102">
        <f>SUM(SpinachCanning!G45,SpinachFreezing!G45)</f>
        <v>13.49173111</v>
      </c>
      <c r="H45" s="102">
        <f>SUM(SpinachCanning!H45,SpinachFreezing!H45)</f>
        <v>67.877809999999997</v>
      </c>
      <c r="I45" s="102">
        <f t="shared" si="1"/>
        <v>244.38740152000003</v>
      </c>
      <c r="J45" s="166">
        <f t="shared" si="2"/>
        <v>0.80921931062238517</v>
      </c>
    </row>
    <row r="46" spans="1:10" ht="12" customHeight="1" x14ac:dyDescent="0.25">
      <c r="A46" s="11">
        <v>2008</v>
      </c>
      <c r="B46" s="156">
        <v>304.79776099999998</v>
      </c>
      <c r="C46" s="102">
        <f>SUM(SpinachCanning!C46,SpinachFreezing!C46)</f>
        <v>207.08</v>
      </c>
      <c r="D46" s="102">
        <f>SUM(SpinachCanning!D46,SpinachFreezing!D46)</f>
        <v>59.67952074370001</v>
      </c>
      <c r="E46" s="148">
        <f>SUM(SpinachCanning!E46,SpinachFreezing!E46)</f>
        <v>67.877809999999997</v>
      </c>
      <c r="F46" s="148">
        <f t="shared" si="0"/>
        <v>334.63733074370003</v>
      </c>
      <c r="G46" s="102">
        <f>SUM(SpinachCanning!G46,SpinachFreezing!G46)</f>
        <v>14.604484753172597</v>
      </c>
      <c r="H46" s="102">
        <f>SUM(SpinachCanning!H46,SpinachFreezing!H46)</f>
        <v>60.782150000000001</v>
      </c>
      <c r="I46" s="102">
        <f t="shared" si="1"/>
        <v>259.25069599052745</v>
      </c>
      <c r="J46" s="166">
        <f t="shared" si="2"/>
        <v>0.85056627430582554</v>
      </c>
    </row>
    <row r="47" spans="1:10" ht="12" customHeight="1" x14ac:dyDescent="0.25">
      <c r="A47" s="11">
        <v>2009</v>
      </c>
      <c r="B47" s="156">
        <v>307.43940600000002</v>
      </c>
      <c r="C47" s="102">
        <f>SUM(SpinachCanning!C47,SpinachFreezing!C47)</f>
        <v>191.32</v>
      </c>
      <c r="D47" s="102">
        <f>SUM(SpinachCanning!D47,SpinachFreezing!D47)</f>
        <v>69.252426457499993</v>
      </c>
      <c r="E47" s="148">
        <f>SUM(SpinachCanning!E47,SpinachFreezing!E47)</f>
        <v>60.782150000000001</v>
      </c>
      <c r="F47" s="148">
        <f t="shared" si="0"/>
        <v>321.3545764575</v>
      </c>
      <c r="G47" s="102">
        <f>SUM(SpinachCanning!G47,SpinachFreezing!G47)</f>
        <v>13.518991859087</v>
      </c>
      <c r="H47" s="102">
        <f>SUM(SpinachCanning!H47,SpinachFreezing!H47)</f>
        <v>68.629990000000006</v>
      </c>
      <c r="I47" s="102">
        <f t="shared" si="1"/>
        <v>239.20559459841297</v>
      </c>
      <c r="J47" s="166">
        <f t="shared" si="2"/>
        <v>0.77805769179248596</v>
      </c>
    </row>
    <row r="48" spans="1:10" ht="12" customHeight="1" x14ac:dyDescent="0.25">
      <c r="A48" s="11">
        <v>2010</v>
      </c>
      <c r="B48" s="156">
        <v>309.74127900000002</v>
      </c>
      <c r="C48" s="102">
        <f>SUM(SpinachCanning!C48,SpinachFreezing!C48)</f>
        <v>170.1</v>
      </c>
      <c r="D48" s="102">
        <f>SUM(SpinachCanning!D48,SpinachFreezing!D48)</f>
        <v>78.332970667923391</v>
      </c>
      <c r="E48" s="148">
        <f>SUM(SpinachCanning!E48,SpinachFreezing!E48)</f>
        <v>68.629990000000006</v>
      </c>
      <c r="F48" s="148">
        <f t="shared" si="0"/>
        <v>317.06296066792339</v>
      </c>
      <c r="G48" s="102">
        <f>SUM(SpinachCanning!G48,SpinachFreezing!G48)</f>
        <v>14.975464582220997</v>
      </c>
      <c r="H48" s="102">
        <f>SUM(SpinachCanning!H48,SpinachFreezing!H48)</f>
        <v>74.507289999999998</v>
      </c>
      <c r="I48" s="102">
        <f t="shared" si="1"/>
        <v>227.5802060857024</v>
      </c>
      <c r="J48" s="166">
        <f t="shared" si="2"/>
        <v>0.7347429016256577</v>
      </c>
    </row>
    <row r="49" spans="1:10" ht="12" customHeight="1" x14ac:dyDescent="0.25">
      <c r="A49" s="12">
        <v>2011</v>
      </c>
      <c r="B49" s="154">
        <v>311.97391399999998</v>
      </c>
      <c r="C49" s="128">
        <f>SUM(SpinachCanning!C49,SpinachFreezing!C49)</f>
        <v>160.36000000000001</v>
      </c>
      <c r="D49" s="152">
        <f>SUM(SpinachCanning!D49,SpinachFreezing!D49)</f>
        <v>86.628490619242001</v>
      </c>
      <c r="E49" s="152">
        <f>SUM(SpinachCanning!E49,SpinachFreezing!E49)</f>
        <v>74.507289999999998</v>
      </c>
      <c r="F49" s="128">
        <f t="shared" si="0"/>
        <v>321.495780619242</v>
      </c>
      <c r="G49" s="152">
        <f>SUM(SpinachCanning!G49,SpinachFreezing!G49)</f>
        <v>17.492149447115199</v>
      </c>
      <c r="H49" s="152">
        <f>SUM(SpinachCanning!H49,SpinachFreezing!H49)</f>
        <v>70.158659999999998</v>
      </c>
      <c r="I49" s="128">
        <f t="shared" si="1"/>
        <v>233.8449711721268</v>
      </c>
      <c r="J49" s="153">
        <f t="shared" si="2"/>
        <v>0.74956578315752009</v>
      </c>
    </row>
    <row r="50" spans="1:10" ht="12" customHeight="1" x14ac:dyDescent="0.25">
      <c r="A50" s="12">
        <v>2012</v>
      </c>
      <c r="B50" s="154">
        <v>314.16755799999999</v>
      </c>
      <c r="C50" s="128">
        <f>SUM(SpinachCanning!C50,SpinachFreezing!C50)</f>
        <v>150.64000000000001</v>
      </c>
      <c r="D50" s="152">
        <f>SUM(SpinachCanning!D50,SpinachFreezing!D50)</f>
        <v>97.755637682188194</v>
      </c>
      <c r="E50" s="152">
        <f>SUM(SpinachCanning!E50,SpinachFreezing!E50)</f>
        <v>70.158659999999998</v>
      </c>
      <c r="F50" s="128">
        <f t="shared" si="0"/>
        <v>318.55429768218823</v>
      </c>
      <c r="G50" s="152">
        <f>SUM(SpinachCanning!G50,SpinachFreezing!G50)</f>
        <v>19.186502101252199</v>
      </c>
      <c r="H50" s="152">
        <f>SUM(SpinachCanning!H50,SpinachFreezing!H50)</f>
        <v>69.756829999999994</v>
      </c>
      <c r="I50" s="128">
        <f t="shared" si="1"/>
        <v>229.61096558093607</v>
      </c>
      <c r="J50" s="153">
        <f t="shared" si="2"/>
        <v>0.73085511133818626</v>
      </c>
    </row>
    <row r="51" spans="1:10" ht="12" customHeight="1" x14ac:dyDescent="0.25">
      <c r="A51" s="12">
        <v>2013</v>
      </c>
      <c r="B51" s="154">
        <v>316.29476599999998</v>
      </c>
      <c r="C51" s="128">
        <f>SUM(SpinachCanning!C51,SpinachFreezing!C51)</f>
        <v>177.42</v>
      </c>
      <c r="D51" s="152">
        <f>SUM(SpinachCanning!D51,SpinachFreezing!D51)</f>
        <v>97.493545732497196</v>
      </c>
      <c r="E51" s="152">
        <f>SUM(SpinachCanning!E51,SpinachFreezing!E51)</f>
        <v>69.756829999999994</v>
      </c>
      <c r="F51" s="128">
        <f t="shared" si="0"/>
        <v>344.67037573249718</v>
      </c>
      <c r="G51" s="152">
        <f>SUM(SpinachCanning!G51,SpinachFreezing!G51)</f>
        <v>15.487381689322397</v>
      </c>
      <c r="H51" s="152">
        <f>SUM(SpinachCanning!H51,SpinachFreezing!H51)</f>
        <v>55.804319999999997</v>
      </c>
      <c r="I51" s="128">
        <f t="shared" si="1"/>
        <v>273.37867404317478</v>
      </c>
      <c r="J51" s="153">
        <f t="shared" si="2"/>
        <v>0.86431614882673968</v>
      </c>
    </row>
    <row r="52" spans="1:10" ht="12" customHeight="1" x14ac:dyDescent="0.25">
      <c r="A52" s="13">
        <v>2014</v>
      </c>
      <c r="B52" s="157">
        <v>318.576955</v>
      </c>
      <c r="C52" s="128">
        <f>SUM(SpinachCanning!C52,SpinachFreezing!C52)</f>
        <v>180.62</v>
      </c>
      <c r="D52" s="152">
        <f>SUM(SpinachCanning!D52,SpinachFreezing!D52)</f>
        <v>122.19439498946677</v>
      </c>
      <c r="E52" s="152">
        <f>SUM(SpinachCanning!E52,SpinachFreezing!E52)</f>
        <v>55.804319999999997</v>
      </c>
      <c r="F52" s="128">
        <f t="shared" si="0"/>
        <v>358.61871498946681</v>
      </c>
      <c r="G52" s="152">
        <f>SUM(SpinachCanning!G52,SpinachFreezing!G52)</f>
        <v>8.1906138140969986</v>
      </c>
      <c r="H52" s="152">
        <f>SUM(SpinachCanning!H52,SpinachFreezing!H52)</f>
        <v>54.374319999999997</v>
      </c>
      <c r="I52" s="128">
        <f t="shared" si="1"/>
        <v>296.05378117536981</v>
      </c>
      <c r="J52" s="153">
        <f t="shared" si="2"/>
        <v>0.92930068082096462</v>
      </c>
    </row>
    <row r="53" spans="1:10" ht="12" customHeight="1" x14ac:dyDescent="0.25">
      <c r="A53" s="13">
        <v>2015</v>
      </c>
      <c r="B53" s="157">
        <v>320.87070299999999</v>
      </c>
      <c r="C53" s="128">
        <f>SUM(SpinachCanning!C53,SpinachFreezing!C53)</f>
        <v>150.4</v>
      </c>
      <c r="D53" s="152">
        <f>SUM(SpinachCanning!D53,SpinachFreezing!D53)</f>
        <v>145.54377223872197</v>
      </c>
      <c r="E53" s="152">
        <f>SUM(SpinachCanning!E53,SpinachFreezing!E53)</f>
        <v>54.374319999999997</v>
      </c>
      <c r="F53" s="128">
        <f t="shared" si="0"/>
        <v>350.31809223872199</v>
      </c>
      <c r="G53" s="152">
        <f>SUM(SpinachCanning!G53,SpinachFreezing!G53)</f>
        <v>6.2558906697429988</v>
      </c>
      <c r="H53" s="152">
        <f>SUM(SpinachCanning!H53,SpinachFreezing!H53)</f>
        <v>60.959469999999996</v>
      </c>
      <c r="I53" s="128">
        <f t="shared" si="1"/>
        <v>283.10273156897898</v>
      </c>
      <c r="J53" s="153">
        <f t="shared" si="2"/>
        <v>0.88229535735763009</v>
      </c>
    </row>
    <row r="54" spans="1:10" ht="12" customHeight="1" x14ac:dyDescent="0.25">
      <c r="A54" s="14">
        <v>2016</v>
      </c>
      <c r="B54" s="155">
        <v>323.16101099999997</v>
      </c>
      <c r="C54" s="102">
        <f>SUM(SpinachCanning!C54,SpinachFreezing!C54)</f>
        <v>161.59800000000001</v>
      </c>
      <c r="D54" s="102">
        <f>SUM(SpinachCanning!D54,SpinachFreezing!D54)</f>
        <v>138.693284201186</v>
      </c>
      <c r="E54" s="148">
        <f>SUM(SpinachCanning!E54,SpinachFreezing!E54)</f>
        <v>60.959469999999996</v>
      </c>
      <c r="F54" s="148">
        <f t="shared" si="0"/>
        <v>361.25075420118606</v>
      </c>
      <c r="G54" s="102">
        <f>SUM(SpinachCanning!G54,SpinachFreezing!G54)</f>
        <v>6.7061427917483991</v>
      </c>
      <c r="H54" s="102">
        <f>SUM(SpinachCanning!H54,SpinachFreezing!H54)</f>
        <v>78.435500000000005</v>
      </c>
      <c r="I54" s="102">
        <f t="shared" si="1"/>
        <v>276.10911140943767</v>
      </c>
      <c r="J54" s="166">
        <f t="shared" si="2"/>
        <v>0.85440106328123133</v>
      </c>
    </row>
    <row r="55" spans="1:10" ht="12" customHeight="1" x14ac:dyDescent="0.25">
      <c r="A55" s="15">
        <v>2017</v>
      </c>
      <c r="B55" s="155">
        <v>325.20603</v>
      </c>
      <c r="C55" s="102">
        <f>SUM(SpinachCanning!C55,SpinachFreezing!C55)</f>
        <v>145.69999999999999</v>
      </c>
      <c r="D55" s="102">
        <f>SUM(SpinachCanning!D55,SpinachFreezing!D55)</f>
        <v>130.6134466777998</v>
      </c>
      <c r="E55" s="148">
        <f>SUM(SpinachCanning!E55,SpinachFreezing!E55)</f>
        <v>78.435500000000005</v>
      </c>
      <c r="F55" s="148">
        <f t="shared" si="0"/>
        <v>354.74894667779978</v>
      </c>
      <c r="G55" s="102">
        <f>SUM(SpinachCanning!G55,SpinachFreezing!G55)</f>
        <v>7.7743058073537981</v>
      </c>
      <c r="H55" s="102">
        <f>SUM(SpinachCanning!H55,SpinachFreezing!H55)</f>
        <v>72.545329999999993</v>
      </c>
      <c r="I55" s="102">
        <f t="shared" si="1"/>
        <v>274.42931087044599</v>
      </c>
      <c r="J55" s="166">
        <f t="shared" si="2"/>
        <v>0.84386292243857219</v>
      </c>
    </row>
    <row r="56" spans="1:10" ht="12" customHeight="1" x14ac:dyDescent="0.25">
      <c r="A56" s="14">
        <v>2018</v>
      </c>
      <c r="B56" s="155">
        <v>326.92397599999998</v>
      </c>
      <c r="C56" s="102">
        <f>SUM(SpinachCanning!C56,SpinachFreezing!C56)</f>
        <v>135.91200000000001</v>
      </c>
      <c r="D56" s="102">
        <f>SUM(SpinachCanning!D56,SpinachFreezing!D56)</f>
        <v>136.41401588099998</v>
      </c>
      <c r="E56" s="148">
        <f>SUM(SpinachCanning!E56,SpinachFreezing!E56)</f>
        <v>72.545329999999993</v>
      </c>
      <c r="F56" s="148">
        <f t="shared" si="0"/>
        <v>344.87134588099997</v>
      </c>
      <c r="G56" s="102">
        <f>SUM(SpinachCanning!G56,SpinachFreezing!G56)</f>
        <v>6.6093987530141982</v>
      </c>
      <c r="H56" s="102">
        <f>SUM(SpinachCanning!H56,SpinachFreezing!H56)</f>
        <v>44.321419999999996</v>
      </c>
      <c r="I56" s="102">
        <f t="shared" si="1"/>
        <v>293.94052712798577</v>
      </c>
      <c r="J56" s="166">
        <f t="shared" si="2"/>
        <v>0.89910972796925048</v>
      </c>
    </row>
    <row r="57" spans="1:10" ht="12" customHeight="1" x14ac:dyDescent="0.25">
      <c r="A57" s="15">
        <v>2019</v>
      </c>
      <c r="B57" s="156">
        <v>328.475998</v>
      </c>
      <c r="C57" s="102">
        <f>SUM(SpinachCanning!C57,SpinachFreezing!C57)</f>
        <v>90.506106382978714</v>
      </c>
      <c r="D57" s="102">
        <f>SUM(SpinachCanning!D57,SpinachFreezing!D57)</f>
        <v>152.802116181</v>
      </c>
      <c r="E57" s="148">
        <f>SUM(SpinachCanning!E57,SpinachFreezing!E57)</f>
        <v>44.321419999999996</v>
      </c>
      <c r="F57" s="148">
        <f t="shared" si="0"/>
        <v>287.62964256397873</v>
      </c>
      <c r="G57" s="102">
        <f>SUM(SpinachCanning!G57,SpinachFreezing!G57)</f>
        <v>6.2871361537555988</v>
      </c>
      <c r="H57" s="102">
        <f>SUM(SpinachCanning!H57,SpinachFreezing!H57)</f>
        <v>47.89499</v>
      </c>
      <c r="I57" s="102">
        <f t="shared" si="1"/>
        <v>233.4475164102231</v>
      </c>
      <c r="J57" s="166">
        <f t="shared" si="2"/>
        <v>0.71069885724260162</v>
      </c>
    </row>
    <row r="58" spans="1:10" ht="12" customHeight="1" thickBot="1" x14ac:dyDescent="0.3">
      <c r="A58" s="72">
        <v>2020</v>
      </c>
      <c r="B58" s="60">
        <v>330.11398000000003</v>
      </c>
      <c r="C58" s="168">
        <v>78.408000000000001</v>
      </c>
      <c r="D58" s="169">
        <v>158.81350013099998</v>
      </c>
      <c r="E58" s="170">
        <v>47.893560000000001</v>
      </c>
      <c r="F58" s="169">
        <f t="shared" si="0"/>
        <v>285.11506013099995</v>
      </c>
      <c r="G58" s="170">
        <v>7.1882330519999993</v>
      </c>
      <c r="H58" s="170">
        <v>76.187539999999998</v>
      </c>
      <c r="I58" s="169">
        <f t="shared" si="1"/>
        <v>201.73928707899995</v>
      </c>
      <c r="J58" s="171">
        <f t="shared" si="2"/>
        <v>0.61112009578933901</v>
      </c>
    </row>
    <row r="59" spans="1:10" s="287" customFormat="1" ht="12" customHeight="1" thickTop="1" x14ac:dyDescent="0.25">
      <c r="A59" s="440" t="s">
        <v>61</v>
      </c>
      <c r="B59" s="440"/>
      <c r="C59" s="440"/>
      <c r="D59" s="440"/>
      <c r="E59" s="440"/>
      <c r="F59" s="440"/>
      <c r="G59" s="440"/>
      <c r="H59" s="440"/>
      <c r="I59" s="440"/>
      <c r="J59" s="440"/>
    </row>
    <row r="60" spans="1:10" ht="12" customHeight="1" x14ac:dyDescent="0.25">
      <c r="A60" s="446" t="s">
        <v>102</v>
      </c>
      <c r="B60" s="446"/>
      <c r="C60" s="446"/>
      <c r="D60" s="446"/>
      <c r="E60" s="446"/>
      <c r="F60" s="446"/>
      <c r="G60" s="446"/>
      <c r="H60" s="446"/>
      <c r="I60" s="446"/>
      <c r="J60" s="446"/>
    </row>
    <row r="61" spans="1:10" ht="12" customHeight="1" x14ac:dyDescent="0.25">
      <c r="A61" s="371"/>
      <c r="B61" s="371"/>
      <c r="C61" s="371"/>
      <c r="D61" s="371"/>
      <c r="E61" s="371"/>
      <c r="F61" s="371"/>
      <c r="G61" s="371"/>
      <c r="H61" s="371"/>
      <c r="I61" s="371"/>
      <c r="J61" s="371"/>
    </row>
    <row r="62" spans="1:10" ht="12" customHeight="1" x14ac:dyDescent="0.25">
      <c r="A62" s="344" t="s">
        <v>149</v>
      </c>
      <c r="B62" s="344"/>
      <c r="C62" s="344"/>
      <c r="D62" s="344"/>
      <c r="E62" s="344"/>
      <c r="F62" s="344"/>
      <c r="G62" s="344"/>
      <c r="H62" s="344"/>
      <c r="I62" s="344"/>
      <c r="J62" s="344"/>
    </row>
    <row r="63" spans="1:10" ht="12" customHeight="1" x14ac:dyDescent="0.25">
      <c r="A63" s="344"/>
      <c r="B63" s="344"/>
      <c r="C63" s="344"/>
      <c r="D63" s="344"/>
      <c r="E63" s="344"/>
      <c r="F63" s="344"/>
      <c r="G63" s="344"/>
      <c r="H63" s="344"/>
      <c r="I63" s="344"/>
      <c r="J63" s="344"/>
    </row>
    <row r="64" spans="1:10" ht="12" customHeight="1" x14ac:dyDescent="0.25">
      <c r="A64" s="344"/>
      <c r="B64" s="344"/>
      <c r="C64" s="344"/>
      <c r="D64" s="344"/>
      <c r="E64" s="344"/>
      <c r="F64" s="344"/>
      <c r="G64" s="344"/>
      <c r="H64" s="344"/>
      <c r="I64" s="344"/>
      <c r="J64" s="344"/>
    </row>
    <row r="65" spans="1:10" ht="12" customHeight="1" x14ac:dyDescent="0.25">
      <c r="A65" s="344"/>
      <c r="B65" s="344"/>
      <c r="C65" s="344"/>
      <c r="D65" s="344"/>
      <c r="E65" s="344"/>
      <c r="F65" s="344"/>
      <c r="G65" s="344"/>
      <c r="H65" s="344"/>
      <c r="I65" s="344"/>
      <c r="J65" s="344"/>
    </row>
    <row r="66" spans="1:10" ht="12" customHeight="1" x14ac:dyDescent="0.25">
      <c r="A66" s="337"/>
      <c r="B66" s="337"/>
      <c r="C66" s="337"/>
      <c r="D66" s="337"/>
      <c r="E66" s="337"/>
      <c r="F66" s="337"/>
      <c r="G66" s="337"/>
      <c r="H66" s="337"/>
      <c r="I66" s="337"/>
      <c r="J66" s="337"/>
    </row>
    <row r="67" spans="1:10" ht="12" customHeight="1" x14ac:dyDescent="0.25">
      <c r="A67" s="344" t="s">
        <v>45</v>
      </c>
      <c r="B67" s="344"/>
      <c r="C67" s="344"/>
      <c r="D67" s="344"/>
      <c r="E67" s="344"/>
      <c r="F67" s="344"/>
      <c r="G67" s="344"/>
      <c r="H67" s="344"/>
      <c r="I67" s="344"/>
      <c r="J67" s="344"/>
    </row>
  </sheetData>
  <mergeCells count="22">
    <mergeCell ref="A59:J59"/>
    <mergeCell ref="A67:J67"/>
    <mergeCell ref="A60:J60"/>
    <mergeCell ref="A61:J61"/>
    <mergeCell ref="A62:J65"/>
    <mergeCell ref="A66:J66"/>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BCE23-3D38-4432-B42B-778E1AB0B57D}">
  <dimension ref="A1:I64"/>
  <sheetViews>
    <sheetView zoomScaleNormal="100" workbookViewId="0">
      <pane ySplit="7" topLeftCell="A8" activePane="bottomLeft" state="frozen"/>
      <selection pane="bottomLeft" sqref="A1:G1"/>
    </sheetView>
  </sheetViews>
  <sheetFormatPr defaultColWidth="12.7109375" defaultRowHeight="12" customHeight="1" x14ac:dyDescent="0.25"/>
  <cols>
    <col min="9" max="9" width="14.28515625" customWidth="1"/>
  </cols>
  <sheetData>
    <row r="1" spans="1:9" ht="12" customHeight="1" thickBot="1" x14ac:dyDescent="0.3">
      <c r="A1" s="324" t="s">
        <v>122</v>
      </c>
      <c r="B1" s="324"/>
      <c r="C1" s="324"/>
      <c r="D1" s="324"/>
      <c r="E1" s="324"/>
      <c r="F1" s="324"/>
      <c r="G1" s="324"/>
      <c r="H1" s="298" t="s">
        <v>35</v>
      </c>
      <c r="I1" s="298"/>
    </row>
    <row r="2" spans="1:9" ht="12" customHeight="1" thickTop="1" x14ac:dyDescent="0.25">
      <c r="A2" s="325" t="s">
        <v>0</v>
      </c>
      <c r="B2" s="327" t="s">
        <v>10</v>
      </c>
      <c r="C2" s="327"/>
      <c r="D2" s="327"/>
      <c r="E2" s="327"/>
      <c r="F2" s="328" t="s">
        <v>11</v>
      </c>
      <c r="G2" s="325"/>
      <c r="H2" s="328" t="s">
        <v>12</v>
      </c>
      <c r="I2" s="329"/>
    </row>
    <row r="3" spans="1:9" ht="12" customHeight="1" x14ac:dyDescent="0.25">
      <c r="A3" s="326"/>
      <c r="B3" s="311" t="s">
        <v>13</v>
      </c>
      <c r="C3" s="311" t="s">
        <v>14</v>
      </c>
      <c r="D3" s="311" t="s">
        <v>65</v>
      </c>
      <c r="E3" s="311" t="s">
        <v>31</v>
      </c>
      <c r="F3" s="311" t="s">
        <v>66</v>
      </c>
      <c r="G3" s="311" t="s">
        <v>67</v>
      </c>
      <c r="H3" s="311" t="s">
        <v>33</v>
      </c>
      <c r="I3" s="7" t="s">
        <v>19</v>
      </c>
    </row>
    <row r="4" spans="1:9" ht="12" customHeight="1" x14ac:dyDescent="0.25">
      <c r="A4" s="326"/>
      <c r="B4" s="311"/>
      <c r="C4" s="311"/>
      <c r="D4" s="311"/>
      <c r="E4" s="311"/>
      <c r="F4" s="311"/>
      <c r="G4" s="311"/>
      <c r="H4" s="311"/>
      <c r="I4" s="312" t="s">
        <v>20</v>
      </c>
    </row>
    <row r="5" spans="1:9" ht="12" customHeight="1" x14ac:dyDescent="0.25">
      <c r="A5" s="326"/>
      <c r="B5" s="311"/>
      <c r="C5" s="311"/>
      <c r="D5" s="311"/>
      <c r="E5" s="311"/>
      <c r="F5" s="311"/>
      <c r="G5" s="311"/>
      <c r="H5" s="311"/>
      <c r="I5" s="312"/>
    </row>
    <row r="6" spans="1:9" ht="12" customHeight="1" x14ac:dyDescent="0.25">
      <c r="A6" s="326"/>
      <c r="B6" s="311"/>
      <c r="C6" s="311"/>
      <c r="D6" s="311"/>
      <c r="E6" s="311"/>
      <c r="F6" s="311"/>
      <c r="G6" s="311"/>
      <c r="H6" s="311"/>
      <c r="I6" s="312"/>
    </row>
    <row r="7" spans="1:9" ht="12" customHeight="1" x14ac:dyDescent="0.25">
      <c r="A7" s="2"/>
      <c r="B7" s="323" t="s">
        <v>21</v>
      </c>
      <c r="C7" s="323"/>
      <c r="D7" s="323"/>
      <c r="E7" s="323"/>
      <c r="F7" s="323"/>
      <c r="G7" s="323"/>
      <c r="H7" s="323"/>
      <c r="I7" s="73" t="s">
        <v>22</v>
      </c>
    </row>
    <row r="8" spans="1:9" ht="12" customHeight="1" x14ac:dyDescent="0.25">
      <c r="A8" s="3">
        <v>1970</v>
      </c>
      <c r="B8" s="258">
        <f>SUM(AsparagusProc!C8, Beets!C8, Broccoli!C8, Cabbage!C8, CarrotsProc!C8, Cauliflower!C8, Cucumbers!C8, GreenLimaBeansProc!C8, Mushrooms!C8, DryOnionsProc!C8, GreenPeasProc!C8, ChilePeppers!C8, SnapBeansProc!C8, SpinachProc!C8, SweetCornProc!C8, Tomatoes!C8, 'Other&amp;MiscProc'!C8)</f>
        <v>21651.541000000001</v>
      </c>
      <c r="C8" s="259">
        <f>SUM(AsparagusProc!D8, Beets!D8, Broccoli!D8, Cabbage!D8, CarrotsProc!D8, Cauliflower!D8, Cucumbers!D8, GreenLimaBeansProc!D8, Mushrooms!D8, DryOnionsProc!D8, GreenPeasProc!D8, ChilePeppers!D8, SnapBeansProc!D8, SpinachProc!D8, SweetCornProc!D8, Tomatoes!D8, 'Other&amp;MiscProc'!D8)</f>
        <v>766.10346709999999</v>
      </c>
      <c r="D8" s="260">
        <f>SUM(AsparagusProc!E8, Beets!E8, Broccoli!E8, Cabbage!E8, CarrotsProc!E8, Cauliflower!E8, Cucumbers!E8, GreenLimaBeansProc!E8, Mushrooms!E8, DryOnionsProc!E8, GreenPeasProc!E8, ChilePeppers!E8, SnapBeansProc!E8, SpinachProc!E8, SweetCornProc!E8, Tomatoes!E8, 'Other&amp;MiscProc'!E8)</f>
        <v>17189.874796893746</v>
      </c>
      <c r="E8" s="259">
        <f>SUM(AsparagusProc!F8, Beets!F8, Broccoli!F8, Cabbage!F8, CarrotsProc!F8, Cauliflower!F8, Cucumbers!F8, GreenLimaBeansProc!F8, Mushrooms!F8, DryOnionsProc!F8, GreenPeasProc!F8, ChilePeppers!F8, SnapBeansProc!F8, SpinachProc!F8, SweetCornProc!F8, Tomatoes!F8, 'Other&amp;MiscProc'!F8)</f>
        <v>39607.519263993738</v>
      </c>
      <c r="F8" s="260">
        <f>SUM(AsparagusProc!G8, Beets!G8, Broccoli!G8, Cabbage!G8, CarrotsProc!G8, Cauliflower!G8, Cucumbers!G8, GreenLimaBeansProc!G8, Mushrooms!G8, DryOnionsProc!G8, GreenPeasProc!G8, ChilePeppers!G8, SnapBeansProc!G8, SpinachProc!G8, SweetCornProc!G8, Tomatoes!G8, 'Other&amp;MiscProc'!G8)</f>
        <v>394.89421610000005</v>
      </c>
      <c r="G8" s="260">
        <f>SUM(AsparagusProc!H8, Beets!H8, Broccoli!H8, Cabbage!H8, CarrotsProc!H8, Cauliflower!H8, Cucumbers!H8, GreenLimaBeansProc!H8, Mushrooms!H8, DryOnionsProc!H8, GreenPeasProc!H8, ChilePeppers!H8, SnapBeansProc!H8, SpinachProc!H8, SweetCornProc!H8, Tomatoes!H8, 'Other&amp;MiscProc'!H8)</f>
        <v>15608.947536326359</v>
      </c>
      <c r="H8" s="259">
        <f>SUM(AsparagusProc!I8, Beets!I8, Broccoli!I8, Cabbage!I8, CarrotsProc!I8, Cauliflower!I8, Cucumbers!I8, GreenLimaBeansProc!I8, Mushrooms!I8, DryOnionsProc!J8, GreenPeasProc!I8, ChilePeppers!I8, SnapBeansProc!I8, SpinachProc!I8, SweetCornProc!I8, Tomatoes!I8, 'Other&amp;MiscProc'!I8)</f>
        <v>23597.977511567387</v>
      </c>
      <c r="I8" s="261">
        <f>SUM(AsparagusProc!J8, Beets!J8, Broccoli!J8, Cabbage!J8, CarrotsProc!J8, Cauliflower!J8, Cucumbers!J8, GreenLimaBeansProc!J8, Mushrooms!J8, DryOnionsProc!K8, GreenPeasProc!J8, ChilePeppers!J8, SnapBeansProc!J8, SpinachProc!J8, SweetCornProc!J8, Tomatoes!J8, 'Other&amp;MiscProc'!J8)</f>
        <v>115.08872144252348</v>
      </c>
    </row>
    <row r="9" spans="1:9" ht="12" customHeight="1" x14ac:dyDescent="0.25">
      <c r="A9" s="4">
        <v>1971</v>
      </c>
      <c r="B9" s="128">
        <f>SUM(AsparagusProc!C9, Beets!C9, Broccoli!C9, Cabbage!C9, CarrotsProc!C9, Cauliflower!C9, Cucumbers!C9, GreenLimaBeansProc!C9, Mushrooms!C9, DryOnionsProc!C9, GreenPeasProc!C9, ChilePeppers!C9, SnapBeansProc!C9, SpinachProc!C9, SweetCornProc!C9, Tomatoes!C9, 'Other&amp;MiscProc'!C9)</f>
        <v>22131.37</v>
      </c>
      <c r="C9" s="152">
        <f>SUM(AsparagusProc!D9, Beets!D9, Broccoli!D9, Cabbage!D9, CarrotsProc!D9, Cauliflower!D9, Cucumbers!D9, GreenLimaBeansProc!D9, Mushrooms!D9, DryOnionsProc!D9, GreenPeasProc!D9, ChilePeppers!D9, SnapBeansProc!D9, SpinachProc!D9, SweetCornProc!D9, Tomatoes!D9, 'Other&amp;MiscProc'!D9)</f>
        <v>792.22459760000004</v>
      </c>
      <c r="D9" s="152">
        <f>SUM(AsparagusProc!E9, Beets!E9, Broccoli!E9, Cabbage!E9, CarrotsProc!E9, Cauliflower!E9, Cucumbers!E9, GreenLimaBeansProc!E9, Mushrooms!E9, DryOnionsProc!E9, GreenPeasProc!E9, ChilePeppers!E9, SnapBeansProc!E9, SpinachProc!E9, SweetCornProc!E9, Tomatoes!E9, 'Other&amp;MiscProc'!E9)</f>
        <v>15608.947536326359</v>
      </c>
      <c r="E9" s="128">
        <f>SUM(AsparagusProc!F9, Beets!F9, Broccoli!F9, Cabbage!F9, CarrotsProc!F9, Cauliflower!F9, Cucumbers!F9, GreenLimaBeansProc!F9, Mushrooms!F9, DryOnionsProc!F9, GreenPeasProc!F9, ChilePeppers!F9, SnapBeansProc!F9, SpinachProc!F9, SweetCornProc!F9, Tomatoes!F9, 'Other&amp;MiscProc'!F9)</f>
        <v>38532.542133926363</v>
      </c>
      <c r="F9" s="152">
        <f>SUM(AsparagusProc!G9, Beets!G9, Broccoli!G9, Cabbage!G9, CarrotsProc!G9, Cauliflower!G9, Cucumbers!G9, GreenLimaBeansProc!G9, Mushrooms!G9, DryOnionsProc!G9, GreenPeasProc!G9, ChilePeppers!G9, SnapBeansProc!G9, SpinachProc!G9, SweetCornProc!G9, Tomatoes!G9, 'Other&amp;MiscProc'!G9)</f>
        <v>335.79496330000006</v>
      </c>
      <c r="G9" s="152">
        <f>SUM(AsparagusProc!H9, Beets!H9, Broccoli!H9, Cabbage!H9, CarrotsProc!H9, Cauliflower!H9, Cucumbers!H9, GreenLimaBeansProc!H9, Mushrooms!H9, DryOnionsProc!H9, GreenPeasProc!H9, ChilePeppers!H9, SnapBeansProc!H9, SpinachProc!H9, SweetCornProc!H9, Tomatoes!H9, 'Other&amp;MiscProc'!H9)</f>
        <v>12773.642126728482</v>
      </c>
      <c r="H9" s="128">
        <f>SUM(AsparagusProc!I9, Beets!I9, Broccoli!I9, Cabbage!I9, CarrotsProc!I9, Cauliflower!I9, Cucumbers!I9, GreenLimaBeansProc!I9, Mushrooms!I9, DryOnionsProc!J9, GreenPeasProc!I9, ChilePeppers!I9, SnapBeansProc!I9, SpinachProc!I9, SweetCornProc!I9, Tomatoes!I9, 'Other&amp;MiscProc'!I9)</f>
        <v>25410.105043897882</v>
      </c>
      <c r="I9" s="153">
        <f>SUM(AsparagusProc!J9, Beets!J9, Broccoli!J9, Cabbage!J9, CarrotsProc!J9, Cauliflower!J9, Cucumbers!J9, GreenLimaBeansProc!J9, Mushrooms!J9, DryOnionsProc!K9, GreenPeasProc!J9, ChilePeppers!J9, SnapBeansProc!J9, SpinachProc!J9, SweetCornProc!J9, Tomatoes!J9, 'Other&amp;MiscProc'!J9)</f>
        <v>122.36999611805366</v>
      </c>
    </row>
    <row r="10" spans="1:9" ht="12" customHeight="1" x14ac:dyDescent="0.25">
      <c r="A10" s="4">
        <v>1972</v>
      </c>
      <c r="B10" s="128">
        <f>SUM(AsparagusProc!C10, Beets!C10, Broccoli!C10, Cabbage!C10, CarrotsProc!C10, Cauliflower!C10, Cucumbers!C10, GreenLimaBeansProc!C10, Mushrooms!C10, DryOnionsProc!C10, GreenPeasProc!C10, ChilePeppers!C10, SnapBeansProc!C10, SpinachProc!C10, SweetCornProc!C10, Tomatoes!C10, 'Other&amp;MiscProc'!C10)</f>
        <v>22706.374</v>
      </c>
      <c r="C10" s="152">
        <f>SUM(AsparagusProc!D10, Beets!D10, Broccoli!D10, Cabbage!D10, CarrotsProc!D10, Cauliflower!D10, Cucumbers!D10, GreenLimaBeansProc!D10, Mushrooms!D10, DryOnionsProc!D10, GreenPeasProc!D10, ChilePeppers!D10, SnapBeansProc!D10, SpinachProc!D10, SweetCornProc!D10, Tomatoes!D10, 'Other&amp;MiscProc'!D10)</f>
        <v>1051.3250811</v>
      </c>
      <c r="D10" s="152">
        <f>SUM(AsparagusProc!E10, Beets!E10, Broccoli!E10, Cabbage!E10, CarrotsProc!E10, Cauliflower!E10, Cucumbers!E10, GreenLimaBeansProc!E10, Mushrooms!E10, DryOnionsProc!E10, GreenPeasProc!E10, ChilePeppers!E10, SnapBeansProc!E10, SpinachProc!E10, SweetCornProc!E10, Tomatoes!E10, 'Other&amp;MiscProc'!E10)</f>
        <v>12773.642126728482</v>
      </c>
      <c r="E10" s="128">
        <f>SUM(AsparagusProc!F10, Beets!F10, Broccoli!F10, Cabbage!F10, CarrotsProc!F10, Cauliflower!F10, Cucumbers!F10, GreenLimaBeansProc!F10, Mushrooms!F10, DryOnionsProc!F10, GreenPeasProc!F10, ChilePeppers!F10, SnapBeansProc!F10, SpinachProc!F10, SweetCornProc!F10, Tomatoes!F10, 'Other&amp;MiscProc'!F10)</f>
        <v>36531.341207828482</v>
      </c>
      <c r="F10" s="152">
        <f>SUM(AsparagusProc!G10, Beets!G10, Broccoli!G10, Cabbage!G10, CarrotsProc!G10, Cauliflower!G10, Cucumbers!G10, GreenLimaBeansProc!G10, Mushrooms!G10, DryOnionsProc!G10, GreenPeasProc!G10, ChilePeppers!G10, SnapBeansProc!G10, SpinachProc!G10, SweetCornProc!G10, Tomatoes!G10, 'Other&amp;MiscProc'!G10)</f>
        <v>397.65762090000004</v>
      </c>
      <c r="G10" s="152">
        <f>SUM(AsparagusProc!H10, Beets!H10, Broccoli!H10, Cabbage!H10, CarrotsProc!H10, Cauliflower!H10, Cucumbers!H10, GreenLimaBeansProc!H10, Mushrooms!H10, DryOnionsProc!H10, GreenPeasProc!H10, ChilePeppers!H10, SnapBeansProc!H10, SpinachProc!H10, SweetCornProc!H10, Tomatoes!H10, 'Other&amp;MiscProc'!H10)</f>
        <v>11303.787662915416</v>
      </c>
      <c r="H10" s="128">
        <f>SUM(AsparagusProc!I10, Beets!I10, Broccoli!I10, Cabbage!I10, CarrotsProc!I10, Cauliflower!I10, Cucumbers!I10, GreenLimaBeansProc!I10, Mushrooms!I10, DryOnionsProc!J10, GreenPeasProc!I10, ChilePeppers!I10, SnapBeansProc!I10, SpinachProc!I10, SweetCornProc!I10, Tomatoes!I10, 'Other&amp;MiscProc'!I10)</f>
        <v>24820.795924013059</v>
      </c>
      <c r="I10" s="153">
        <f>SUM(AsparagusProc!J10, Beets!J10, Broccoli!J10, Cabbage!J10, CarrotsProc!J10, Cauliflower!J10, Cucumbers!J10, GreenLimaBeansProc!J10, Mushrooms!J10, DryOnionsProc!K10, GreenPeasProc!J10, ChilePeppers!J10, SnapBeansProc!J10, SpinachProc!J10, SweetCornProc!J10, Tomatoes!J10, 'Other&amp;MiscProc'!J10)</f>
        <v>118.25870180129127</v>
      </c>
    </row>
    <row r="11" spans="1:9" ht="12" customHeight="1" x14ac:dyDescent="0.25">
      <c r="A11" s="4">
        <v>1973</v>
      </c>
      <c r="B11" s="128">
        <f>SUM(AsparagusProc!C11, Beets!C11, Broccoli!C11, Cabbage!C11, CarrotsProc!C11, Cauliflower!C11, Cucumbers!C11, GreenLimaBeansProc!C11, Mushrooms!C11, DryOnionsProc!C11, GreenPeasProc!C11, ChilePeppers!C11, SnapBeansProc!C11, SpinachProc!C11, SweetCornProc!C11, Tomatoes!C11, 'Other&amp;MiscProc'!C11)</f>
        <v>23856.559999999998</v>
      </c>
      <c r="C11" s="152">
        <f>SUM(AsparagusProc!D11, Beets!D11, Broccoli!D11, Cabbage!D11, CarrotsProc!D11, Cauliflower!D11, Cucumbers!D11, GreenLimaBeansProc!D11, Mushrooms!D11, DryOnionsProc!D11, GreenPeasProc!D11, ChilePeppers!D11, SnapBeansProc!D11, SpinachProc!D11, SweetCornProc!D11, Tomatoes!D11, 'Other&amp;MiscProc'!D11)</f>
        <v>919.05070000000001</v>
      </c>
      <c r="D11" s="152">
        <f>SUM(AsparagusProc!E11, Beets!E11, Broccoli!E11, Cabbage!E11, CarrotsProc!E11, Cauliflower!E11, Cucumbers!E11, GreenLimaBeansProc!E11, Mushrooms!E11, DryOnionsProc!E11, GreenPeasProc!E11, ChilePeppers!E11, SnapBeansProc!E11, SpinachProc!E11, SweetCornProc!E11, Tomatoes!E11, 'Other&amp;MiscProc'!E11)</f>
        <v>11303.795082915418</v>
      </c>
      <c r="E11" s="128">
        <f>SUM(AsparagusProc!F11, Beets!F11, Broccoli!F11, Cabbage!F11, CarrotsProc!F11, Cauliflower!F11, Cucumbers!F11, GreenLimaBeansProc!F11, Mushrooms!F11, DryOnionsProc!F11, GreenPeasProc!F11, ChilePeppers!F11, SnapBeansProc!F11, SpinachProc!F11, SweetCornProc!F11, Tomatoes!F11, 'Other&amp;MiscProc'!F11)</f>
        <v>36079.405782915419</v>
      </c>
      <c r="F11" s="152">
        <f>SUM(AsparagusProc!G11, Beets!G11, Broccoli!G11, Cabbage!G11, CarrotsProc!G11, Cauliflower!G11, Cucumbers!G11, GreenLimaBeansProc!G11, Mushrooms!G11, DryOnionsProc!G11, GreenPeasProc!G11, ChilePeppers!G11, SnapBeansProc!G11, SpinachProc!G11, SweetCornProc!G11, Tomatoes!G11, 'Other&amp;MiscProc'!G11)</f>
        <v>675.9821465</v>
      </c>
      <c r="G11" s="152">
        <f>SUM(AsparagusProc!H11, Beets!H11, Broccoli!H11, Cabbage!H11, CarrotsProc!H11, Cauliflower!H11, Cucumbers!H11, GreenLimaBeansProc!H11, Mushrooms!H11, DryOnionsProc!H11, GreenPeasProc!H11, ChilePeppers!H11, SnapBeansProc!H11, SpinachProc!H11, SweetCornProc!H11, Tomatoes!H11, 'Other&amp;MiscProc'!H11)</f>
        <v>11320.473185277542</v>
      </c>
      <c r="H11" s="128">
        <f>SUM(AsparagusProc!I11, Beets!I11, Broccoli!I11, Cabbage!I11, CarrotsProc!I11, Cauliflower!I11, Cucumbers!I11, GreenLimaBeansProc!I11, Mushrooms!I11, DryOnionsProc!J11, GreenPeasProc!I11, ChilePeppers!I11, SnapBeansProc!I11, SpinachProc!I11, SweetCornProc!I11, Tomatoes!I11, 'Other&amp;MiscProc'!I11)</f>
        <v>24075.150451137881</v>
      </c>
      <c r="I11" s="153">
        <f>SUM(AsparagusProc!J11, Beets!J11, Broccoli!J11, Cabbage!J11, CarrotsProc!J11, Cauliflower!J11, Cucumbers!J11, GreenLimaBeansProc!J11, Mushrooms!J11, DryOnionsProc!K11, GreenPeasProc!J11, ChilePeppers!J11, SnapBeansProc!J11, SpinachProc!J11, SweetCornProc!J11, Tomatoes!J11, 'Other&amp;MiscProc'!J11)</f>
        <v>113.61615448691869</v>
      </c>
    </row>
    <row r="12" spans="1:9" ht="12" customHeight="1" x14ac:dyDescent="0.25">
      <c r="A12" s="4">
        <v>1974</v>
      </c>
      <c r="B12" s="128">
        <f>SUM(AsparagusProc!C12, Beets!C12, Broccoli!C12, Cabbage!C12, CarrotsProc!C12, Cauliflower!C12, Cucumbers!C12, GreenLimaBeansProc!C12, Mushrooms!C12, DryOnionsProc!C12, GreenPeasProc!C12, ChilePeppers!C12, SnapBeansProc!C12, SpinachProc!C12, SweetCornProc!C12, Tomatoes!C12, 'Other&amp;MiscProc'!C12)</f>
        <v>26239.763000000003</v>
      </c>
      <c r="C12" s="152">
        <f>SUM(AsparagusProc!D12, Beets!D12, Broccoli!D12, Cabbage!D12, CarrotsProc!D12, Cauliflower!D12, Cucumbers!D12, GreenLimaBeansProc!D12, Mushrooms!D12, DryOnionsProc!D12, GreenPeasProc!D12, ChilePeppers!D12, SnapBeansProc!D12, SpinachProc!D12, SweetCornProc!D12, Tomatoes!D12, 'Other&amp;MiscProc'!D12)</f>
        <v>488.24260300000003</v>
      </c>
      <c r="D12" s="152">
        <f>SUM(AsparagusProc!E12, Beets!E12, Broccoli!E12, Cabbage!E12, CarrotsProc!E12, Cauliflower!E12, Cucumbers!E12, GreenLimaBeansProc!E12, Mushrooms!E12, DryOnionsProc!E12, GreenPeasProc!E12, ChilePeppers!E12, SnapBeansProc!E12, SpinachProc!E12, SweetCornProc!E12, Tomatoes!E12, 'Other&amp;MiscProc'!E12)</f>
        <v>11320.423545277541</v>
      </c>
      <c r="E12" s="128">
        <f>SUM(AsparagusProc!F12, Beets!F12, Broccoli!F12, Cabbage!F12, CarrotsProc!F12, Cauliflower!F12, Cucumbers!F12, GreenLimaBeansProc!F12, Mushrooms!F12, DryOnionsProc!F12, GreenPeasProc!F12, ChilePeppers!F12, SnapBeansProc!F12, SpinachProc!F12, SweetCornProc!F12, Tomatoes!F12, 'Other&amp;MiscProc'!F12)</f>
        <v>38048.429148277544</v>
      </c>
      <c r="F12" s="152">
        <f>SUM(AsparagusProc!G12, Beets!G12, Broccoli!G12, Cabbage!G12, CarrotsProc!G12, Cauliflower!G12, Cucumbers!G12, GreenLimaBeansProc!G12, Mushrooms!G12, DryOnionsProc!G12, GreenPeasProc!G12, ChilePeppers!G12, SnapBeansProc!G12, SpinachProc!G12, SweetCornProc!G12, Tomatoes!G12, 'Other&amp;MiscProc'!G12)</f>
        <v>782.81796029999998</v>
      </c>
      <c r="G12" s="152">
        <f>SUM(AsparagusProc!H12, Beets!H12, Broccoli!H12, Cabbage!H12, CarrotsProc!H12, Cauliflower!H12, Cucumbers!H12, GreenLimaBeansProc!H12, Mushrooms!H12, DryOnionsProc!H12, GreenPeasProc!H12, ChilePeppers!H12, SnapBeansProc!H12, SpinachProc!H12, SweetCornProc!H12, Tomatoes!H12, 'Other&amp;MiscProc'!H12)</f>
        <v>12851.903641382141</v>
      </c>
      <c r="H12" s="128">
        <f>SUM(AsparagusProc!I12, Beets!I12, Broccoli!I12, Cabbage!I12, CarrotsProc!I12, Cauliflower!I12, Cucumbers!I12, GreenLimaBeansProc!I12, Mushrooms!I12, DryOnionsProc!J12, GreenPeasProc!I12, ChilePeppers!I12, SnapBeansProc!I12, SpinachProc!I12, SweetCornProc!I12, Tomatoes!I12, 'Other&amp;MiscProc'!I12)</f>
        <v>24401.307546595399</v>
      </c>
      <c r="I12" s="153">
        <f>SUM(AsparagusProc!J12, Beets!J12, Broccoli!J12, Cabbage!J12, CarrotsProc!J12, Cauliflower!J12, Cucumbers!J12, GreenLimaBeansProc!J12, Mushrooms!J12, DryOnionsProc!K12, GreenPeasProc!J12, ChilePeppers!J12, SnapBeansProc!J12, SpinachProc!J12, SweetCornProc!J12, Tomatoes!J12, 'Other&amp;MiscProc'!J12)</f>
        <v>114.10794285628943</v>
      </c>
    </row>
    <row r="13" spans="1:9" ht="12" customHeight="1" x14ac:dyDescent="0.25">
      <c r="A13" s="4">
        <v>1975</v>
      </c>
      <c r="B13" s="128">
        <f>SUM(AsparagusProc!C13, Beets!C13, Broccoli!C13, Cabbage!C13, CarrotsProc!C13, Cauliflower!C13, Cucumbers!C13, GreenLimaBeansProc!C13, Mushrooms!C13, DryOnionsProc!C13, GreenPeasProc!C13, ChilePeppers!C13, SnapBeansProc!C13, SpinachProc!C13, SweetCornProc!C13, Tomatoes!C13, 'Other&amp;MiscProc'!C13)</f>
        <v>29273.094999999998</v>
      </c>
      <c r="C13" s="152">
        <f>SUM(AsparagusProc!D13, Beets!D13, Broccoli!D13, Cabbage!D13, CarrotsProc!D13, Cauliflower!D13, Cucumbers!D13, GreenLimaBeansProc!D13, Mushrooms!D13, DryOnionsProc!D13, GreenPeasProc!D13, ChilePeppers!D13, SnapBeansProc!D13, SpinachProc!D13, SweetCornProc!D13, Tomatoes!D13, 'Other&amp;MiscProc'!D13)</f>
        <v>393.07129269999996</v>
      </c>
      <c r="D13" s="152">
        <f>SUM(AsparagusProc!E13, Beets!E13, Broccoli!E13, Cabbage!E13, CarrotsProc!E13, Cauliflower!E13, Cucumbers!E13, GreenLimaBeansProc!E13, Mushrooms!E13, DryOnionsProc!E13, GreenPeasProc!E13, ChilePeppers!E13, SnapBeansProc!E13, SpinachProc!E13, SweetCornProc!E13, Tomatoes!E13, 'Other&amp;MiscProc'!E13)</f>
        <v>12851.894361382143</v>
      </c>
      <c r="E13" s="128">
        <f>SUM(AsparagusProc!F13, Beets!F13, Broccoli!F13, Cabbage!F13, CarrotsProc!F13, Cauliflower!F13, Cucumbers!F13, GreenLimaBeansProc!F13, Mushrooms!F13, DryOnionsProc!F13, GreenPeasProc!F13, ChilePeppers!F13, SnapBeansProc!F13, SpinachProc!F13, SweetCornProc!F13, Tomatoes!F13, 'Other&amp;MiscProc'!F13)</f>
        <v>42518.060654082139</v>
      </c>
      <c r="F13" s="152">
        <f>SUM(AsparagusProc!G13, Beets!G13, Broccoli!G13, Cabbage!G13, CarrotsProc!G13, Cauliflower!G13, Cucumbers!G13, GreenLimaBeansProc!G13, Mushrooms!G13, DryOnionsProc!G13, GreenPeasProc!G13, ChilePeppers!G13, SnapBeansProc!G13, SpinachProc!G13, SweetCornProc!G13, Tomatoes!G13, 'Other&amp;MiscProc'!G13)</f>
        <v>596.57836740000005</v>
      </c>
      <c r="G13" s="152">
        <f>SUM(AsparagusProc!H13, Beets!H13, Broccoli!H13, Cabbage!H13, CarrotsProc!H13, Cauliflower!H13, Cucumbers!H13, GreenLimaBeansProc!H13, Mushrooms!H13, DryOnionsProc!H13, GreenPeasProc!H13, ChilePeppers!H13, SnapBeansProc!H13, SpinachProc!H13, SweetCornProc!H13, Tomatoes!H13, 'Other&amp;MiscProc'!H13)</f>
        <v>17431.313599840305</v>
      </c>
      <c r="H13" s="128">
        <f>SUM(AsparagusProc!I13, Beets!I13, Broccoli!I13, Cabbage!I13, CarrotsProc!I13, Cauliflower!I13, Cucumbers!I13, GreenLimaBeansProc!I13, Mushrooms!I13, DryOnionsProc!J13, GreenPeasProc!I13, ChilePeppers!I13, SnapBeansProc!I13, SpinachProc!I13, SweetCornProc!I13, Tomatoes!I13, 'Other&amp;MiscProc'!I13)</f>
        <v>24478.968686841839</v>
      </c>
      <c r="I13" s="153">
        <f>SUM(AsparagusProc!J13, Beets!J13, Broccoli!J13, Cabbage!J13, CarrotsProc!J13, Cauliflower!J13, Cucumbers!J13, GreenLimaBeansProc!J13, Mushrooms!J13, DryOnionsProc!K13, GreenPeasProc!J13, ChilePeppers!J13, SnapBeansProc!J13, SpinachProc!J13, SweetCornProc!J13, Tomatoes!J13, 'Other&amp;MiscProc'!J13)</f>
        <v>113.34873679895081</v>
      </c>
    </row>
    <row r="14" spans="1:9" ht="12" customHeight="1" x14ac:dyDescent="0.25">
      <c r="A14" s="3">
        <v>1976</v>
      </c>
      <c r="B14" s="258">
        <f>SUM(AsparagusProc!C14, Beets!C14, Broccoli!C14, Cabbage!C14, CarrotsProc!C14, Cauliflower!C14, Cucumbers!C14, GreenLimaBeansProc!C14, Mushrooms!C14, DryOnionsProc!C14, GreenPeasProc!C14, ChilePeppers!C14, SnapBeansProc!C14, SpinachProc!C14, SweetCornProc!C14, Tomatoes!C14, 'Other&amp;MiscProc'!C14)</f>
        <v>24254.081999999999</v>
      </c>
      <c r="C14" s="259">
        <f>SUM(AsparagusProc!D14, Beets!D14, Broccoli!D14, Cabbage!D14, CarrotsProc!D14, Cauliflower!D14, Cucumbers!D14, GreenLimaBeansProc!D14, Mushrooms!D14, DryOnionsProc!D14, GreenPeasProc!D14, ChilePeppers!D14, SnapBeansProc!D14, SpinachProc!D14, SweetCornProc!D14, Tomatoes!D14, 'Other&amp;MiscProc'!D14)</f>
        <v>570.50147609999999</v>
      </c>
      <c r="D14" s="260">
        <f>SUM(AsparagusProc!E14, Beets!E14, Broccoli!E14, Cabbage!E14, CarrotsProc!E14, Cauliflower!E14, Cucumbers!E14, GreenLimaBeansProc!E14, Mushrooms!E14, DryOnionsProc!E14, GreenPeasProc!E14, ChilePeppers!E14, SnapBeansProc!E14, SpinachProc!E14, SweetCornProc!E14, Tomatoes!E14, 'Other&amp;MiscProc'!E14)</f>
        <v>17431.331199840304</v>
      </c>
      <c r="E14" s="259">
        <f>SUM(AsparagusProc!F14, Beets!F14, Broccoli!F14, Cabbage!F14, CarrotsProc!F14, Cauliflower!F14, Cucumbers!F14, GreenLimaBeansProc!F14, Mushrooms!F14, DryOnionsProc!F14, GreenPeasProc!F14, ChilePeppers!F14, SnapBeansProc!F14, SpinachProc!F14, SweetCornProc!F14, Tomatoes!F14, 'Other&amp;MiscProc'!F14)</f>
        <v>42255.914675940308</v>
      </c>
      <c r="F14" s="260">
        <f>SUM(AsparagusProc!G14, Beets!G14, Broccoli!G14, Cabbage!G14, CarrotsProc!G14, Cauliflower!G14, Cucumbers!G14, GreenLimaBeansProc!G14, Mushrooms!G14, DryOnionsProc!G14, GreenPeasProc!G14, ChilePeppers!G14, SnapBeansProc!G14, SpinachProc!G14, SweetCornProc!G14, Tomatoes!G14, 'Other&amp;MiscProc'!G14)</f>
        <v>798.39437080000016</v>
      </c>
      <c r="G14" s="260">
        <f>SUM(AsparagusProc!H14, Beets!H14, Broccoli!H14, Cabbage!H14, CarrotsProc!H14, Cauliflower!H14, Cucumbers!H14, GreenLimaBeansProc!H14, Mushrooms!H14, DryOnionsProc!H14, GreenPeasProc!H14, ChilePeppers!H14, SnapBeansProc!H14, SpinachProc!H14, SweetCornProc!H14, Tomatoes!H14, 'Other&amp;MiscProc'!H14)</f>
        <v>15709.264677065534</v>
      </c>
      <c r="H14" s="259">
        <f>SUM(AsparagusProc!I14, Beets!I14, Broccoli!I14, Cabbage!I14, CarrotsProc!I14, Cauliflower!I14, Cucumbers!I14, GreenLimaBeansProc!I14, Mushrooms!I14, DryOnionsProc!J14, GreenPeasProc!I14, ChilePeppers!I14, SnapBeansProc!I14, SpinachProc!I14, SweetCornProc!I14, Tomatoes!I14, 'Other&amp;MiscProc'!I14)</f>
        <v>25735.255628074774</v>
      </c>
      <c r="I14" s="261">
        <f>SUM(AsparagusProc!J14, Beets!J14, Broccoli!J14, Cabbage!J14, CarrotsProc!J14, Cauliflower!J14, Cucumbers!J14, GreenLimaBeansProc!J14, Mushrooms!J14, DryOnionsProc!K14, GreenPeasProc!J14, ChilePeppers!J14, SnapBeansProc!J14, SpinachProc!J14, SweetCornProc!J14, Tomatoes!J14, 'Other&amp;MiscProc'!J14)</f>
        <v>118.0389739795969</v>
      </c>
    </row>
    <row r="15" spans="1:9" ht="12" customHeight="1" x14ac:dyDescent="0.25">
      <c r="A15" s="3">
        <v>1977</v>
      </c>
      <c r="B15" s="258">
        <f>SUM(AsparagusProc!C15, Beets!C15, Broccoli!C15, Cabbage!C15, CarrotsProc!C15, Cauliflower!C15, Cucumbers!C15, GreenLimaBeansProc!C15, Mushrooms!C15, DryOnionsProc!C15, GreenPeasProc!C15, ChilePeppers!C15, SnapBeansProc!C15, SpinachProc!C15, SweetCornProc!C15, Tomatoes!C15, 'Other&amp;MiscProc'!C15)</f>
        <v>27876.022999999997</v>
      </c>
      <c r="C15" s="259">
        <f>SUM(AsparagusProc!D15, Beets!D15, Broccoli!D15, Cabbage!D15, CarrotsProc!D15, Cauliflower!D15, Cucumbers!D15, GreenLimaBeansProc!D15, Mushrooms!D15, DryOnionsProc!D15, GreenPeasProc!D15, ChilePeppers!D15, SnapBeansProc!D15, SpinachProc!D15, SweetCornProc!D15, Tomatoes!D15, 'Other&amp;MiscProc'!D15)</f>
        <v>665.28701879999994</v>
      </c>
      <c r="D15" s="260">
        <f>SUM(AsparagusProc!E15, Beets!E15, Broccoli!E15, Cabbage!E15, CarrotsProc!E15, Cauliflower!E15, Cucumbers!E15, GreenLimaBeansProc!E15, Mushrooms!E15, DryOnionsProc!E15, GreenPeasProc!E15, ChilePeppers!E15, SnapBeansProc!E15, SpinachProc!E15, SweetCornProc!E15, Tomatoes!E15, 'Other&amp;MiscProc'!E15)</f>
        <v>15709.261457065533</v>
      </c>
      <c r="E15" s="259">
        <f>SUM(AsparagusProc!F15, Beets!F15, Broccoli!F15, Cabbage!F15, CarrotsProc!F15, Cauliflower!F15, Cucumbers!F15, GreenLimaBeansProc!F15, Mushrooms!F15, DryOnionsProc!F15, GreenPeasProc!F15, ChilePeppers!F15, SnapBeansProc!F15, SpinachProc!F15, SweetCornProc!F15, Tomatoes!F15, 'Other&amp;MiscProc'!F15)</f>
        <v>44250.571475865538</v>
      </c>
      <c r="F15" s="260">
        <f>SUM(AsparagusProc!G15, Beets!G15, Broccoli!G15, Cabbage!G15, CarrotsProc!G15, Cauliflower!G15, Cucumbers!G15, GreenLimaBeansProc!G15, Mushrooms!G15, DryOnionsProc!G15, GreenPeasProc!G15, ChilePeppers!G15, SnapBeansProc!G15, SpinachProc!G15, SweetCornProc!G15, Tomatoes!G15, 'Other&amp;MiscProc'!G15)</f>
        <v>812.10398850000001</v>
      </c>
      <c r="G15" s="260">
        <f>SUM(AsparagusProc!H15, Beets!H15, Broccoli!H15, Cabbage!H15, CarrotsProc!H15, Cauliflower!H15, Cucumbers!H15, GreenLimaBeansProc!H15, Mushrooms!H15, DryOnionsProc!H15, GreenPeasProc!H15, ChilePeppers!H15, SnapBeansProc!H15, SpinachProc!H15, SweetCornProc!H15, Tomatoes!H15, 'Other&amp;MiscProc'!H15)</f>
        <v>17521.659304740613</v>
      </c>
      <c r="H15" s="259">
        <f>SUM(AsparagusProc!I15, Beets!I15, Broccoli!I15, Cabbage!I15, CarrotsProc!I15, Cauliflower!I15, Cucumbers!I15, GreenLimaBeansProc!I15, Mushrooms!I15, DryOnionsProc!J15, GreenPeasProc!I15, ChilePeppers!I15, SnapBeansProc!I15, SpinachProc!I15, SweetCornProc!I15, Tomatoes!I15, 'Other&amp;MiscProc'!I15)</f>
        <v>25906.808182624918</v>
      </c>
      <c r="I15" s="261">
        <f>SUM(AsparagusProc!J15, Beets!J15, Broccoli!J15, Cabbage!J15, CarrotsProc!J15, Cauliflower!J15, Cucumbers!J15, GreenLimaBeansProc!J15, Mushrooms!J15, DryOnionsProc!K15, GreenPeasProc!J15, ChilePeppers!J15, SnapBeansProc!J15, SpinachProc!J15, SweetCornProc!J15, Tomatoes!J15, 'Other&amp;MiscProc'!J15)</f>
        <v>117.63829932801245</v>
      </c>
    </row>
    <row r="16" spans="1:9" ht="12" customHeight="1" x14ac:dyDescent="0.25">
      <c r="A16" s="3">
        <v>1978</v>
      </c>
      <c r="B16" s="258">
        <f>SUM(AsparagusProc!C16, Beets!C16, Broccoli!C16, Cabbage!C16, CarrotsProc!C16, Cauliflower!C16, Cucumbers!C16, GreenLimaBeansProc!C16, Mushrooms!C16, DryOnionsProc!C16, GreenPeasProc!C16, ChilePeppers!C16, SnapBeansProc!C16, SpinachProc!C16, SweetCornProc!C16, Tomatoes!C16, 'Other&amp;MiscProc'!C16)</f>
        <v>25279.388999999999</v>
      </c>
      <c r="C16" s="259">
        <f>SUM(AsparagusProc!D16, Beets!D16, Broccoli!D16, Cabbage!D16, CarrotsProc!D16, Cauliflower!D16, Cucumbers!D16, GreenLimaBeansProc!D16, Mushrooms!D16, DryOnionsProc!D16, GreenPeasProc!D16, ChilePeppers!D16, SnapBeansProc!D16, SpinachProc!D16, SweetCornProc!D16, Tomatoes!D16, 'Other&amp;MiscProc'!D16)</f>
        <v>706.63960655202004</v>
      </c>
      <c r="D16" s="260">
        <f>SUM(AsparagusProc!E16, Beets!E16, Broccoli!E16, Cabbage!E16, CarrotsProc!E16, Cauliflower!E16, Cucumbers!E16, GreenLimaBeansProc!E16, Mushrooms!E16, DryOnionsProc!E16, GreenPeasProc!E16, ChilePeppers!E16, SnapBeansProc!E16, SpinachProc!E16, SweetCornProc!E16, Tomatoes!E16, 'Other&amp;MiscProc'!E16)</f>
        <v>17521.633424740612</v>
      </c>
      <c r="E16" s="259">
        <f>SUM(AsparagusProc!F16, Beets!F16, Broccoli!F16, Cabbage!F16, CarrotsProc!F16, Cauliflower!F16, Cucumbers!F16, GreenLimaBeansProc!F16, Mushrooms!F16, DryOnionsProc!F16, GreenPeasProc!F16, ChilePeppers!F16, SnapBeansProc!F16, SpinachProc!F16, SweetCornProc!F16, Tomatoes!F16, 'Other&amp;MiscProc'!F16)</f>
        <v>43507.662031292632</v>
      </c>
      <c r="F16" s="260">
        <f>SUM(AsparagusProc!G16, Beets!G16, Broccoli!G16, Cabbage!G16, CarrotsProc!G16, Cauliflower!G16, Cucumbers!G16, GreenLimaBeansProc!G16, Mushrooms!G16, DryOnionsProc!G16, GreenPeasProc!G16, ChilePeppers!G16, SnapBeansProc!G16, SpinachProc!G16, SweetCornProc!G16, Tomatoes!G16, 'Other&amp;MiscProc'!G16)</f>
        <v>1118.2518274623394</v>
      </c>
      <c r="G16" s="260">
        <f>SUM(AsparagusProc!H16, Beets!H16, Broccoli!H16, Cabbage!H16, CarrotsProc!H16, Cauliflower!H16, Cucumbers!H16, GreenLimaBeansProc!H16, Mushrooms!H16, DryOnionsProc!H16, GreenPeasProc!H16, ChilePeppers!H16, SnapBeansProc!H16, SpinachProc!H16, SweetCornProc!H16, Tomatoes!H16, 'Other&amp;MiscProc'!H16)</f>
        <v>17276.135799399352</v>
      </c>
      <c r="H16" s="259">
        <f>SUM(AsparagusProc!I16, Beets!I16, Broccoli!I16, Cabbage!I16, CarrotsProc!I16, Cauliflower!I16, Cucumbers!I16, GreenLimaBeansProc!I16, Mushrooms!I16, DryOnionsProc!J16, GreenPeasProc!I16, ChilePeppers!I16, SnapBeansProc!I16, SpinachProc!I16, SweetCornProc!I16, Tomatoes!I16, 'Other&amp;MiscProc'!I16)</f>
        <v>24953.774404430947</v>
      </c>
      <c r="I16" s="261">
        <f>SUM(AsparagusProc!J16, Beets!J16, Broccoli!J16, Cabbage!J16, CarrotsProc!J16, Cauliflower!J16, Cucumbers!J16, GreenLimaBeansProc!J16, Mushrooms!J16, DryOnionsProc!K16, GreenPeasProc!J16, ChilePeppers!J16, SnapBeansProc!J16, SpinachProc!J16, SweetCornProc!J16, Tomatoes!J16, 'Other&amp;MiscProc'!J16)</f>
        <v>112.11732480344449</v>
      </c>
    </row>
    <row r="17" spans="1:9" ht="12" customHeight="1" x14ac:dyDescent="0.25">
      <c r="A17" s="3">
        <v>1979</v>
      </c>
      <c r="B17" s="258">
        <f>SUM(AsparagusProc!C17, Beets!C17, Broccoli!C17, Cabbage!C17, CarrotsProc!C17, Cauliflower!C17, Cucumbers!C17, GreenLimaBeansProc!C17, Mushrooms!C17, DryOnionsProc!C17, GreenPeasProc!C17, ChilePeppers!C17, SnapBeansProc!C17, SpinachProc!C17, SweetCornProc!C17, Tomatoes!C17, 'Other&amp;MiscProc'!C17)</f>
        <v>27896.817000000003</v>
      </c>
      <c r="C17" s="259">
        <f>SUM(AsparagusProc!D17, Beets!D17, Broccoli!D17, Cabbage!D17, CarrotsProc!D17, Cauliflower!D17, Cucumbers!D17, GreenLimaBeansProc!D17, Mushrooms!D17, DryOnionsProc!D17, GreenPeasProc!D17, ChilePeppers!D17, SnapBeansProc!D17, SpinachProc!D17, SweetCornProc!D17, Tomatoes!D17, 'Other&amp;MiscProc'!D17)</f>
        <v>615.37825595115999</v>
      </c>
      <c r="D17" s="260">
        <f>SUM(AsparagusProc!E17, Beets!E17, Broccoli!E17, Cabbage!E17, CarrotsProc!E17, Cauliflower!E17, Cucumbers!E17, GreenLimaBeansProc!E17, Mushrooms!E17, DryOnionsProc!E17, GreenPeasProc!E17, ChilePeppers!E17, SnapBeansProc!E17, SpinachProc!E17, SweetCornProc!E17, Tomatoes!E17, 'Other&amp;MiscProc'!E17)</f>
        <v>17276.125459399351</v>
      </c>
      <c r="E17" s="259">
        <f>SUM(AsparagusProc!F17, Beets!F17, Broccoli!F17, Cabbage!F17, CarrotsProc!F17, Cauliflower!F17, Cucumbers!F17, GreenLimaBeansProc!F17, Mushrooms!F17, DryOnionsProc!F17, GreenPeasProc!F17, ChilePeppers!F17, SnapBeansProc!F17, SpinachProc!F17, SweetCornProc!F17, Tomatoes!F17, 'Other&amp;MiscProc'!F17)</f>
        <v>45788.320715350514</v>
      </c>
      <c r="F17" s="260">
        <f>SUM(AsparagusProc!G17, Beets!G17, Broccoli!G17, Cabbage!G17, CarrotsProc!G17, Cauliflower!G17, Cucumbers!G17, GreenLimaBeansProc!G17, Mushrooms!G17, DryOnionsProc!G17, GreenPeasProc!G17, ChilePeppers!G17, SnapBeansProc!G17, SpinachProc!G17, SweetCornProc!G17, Tomatoes!G17, 'Other&amp;MiscProc'!G17)</f>
        <v>1303.1866963393318</v>
      </c>
      <c r="G17" s="260">
        <f>SUM(AsparagusProc!H17, Beets!H17, Broccoli!H17, Cabbage!H17, CarrotsProc!H17, Cauliflower!H17, Cucumbers!H17, GreenLimaBeansProc!H17, Mushrooms!H17, DryOnionsProc!H17, GreenPeasProc!H17, ChilePeppers!H17, SnapBeansProc!H17, SpinachProc!H17, SweetCornProc!H17, Tomatoes!H17, 'Other&amp;MiscProc'!H17)</f>
        <v>17913.217779232891</v>
      </c>
      <c r="H17" s="259">
        <f>SUM(AsparagusProc!I17, Beets!I17, Broccoli!I17, Cabbage!I17, CarrotsProc!I17, Cauliflower!I17, Cucumbers!I17, GreenLimaBeansProc!I17, Mushrooms!I17, DryOnionsProc!J17, GreenPeasProc!I17, ChilePeppers!I17, SnapBeansProc!I17, SpinachProc!I17, SweetCornProc!I17, Tomatoes!I17, 'Other&amp;MiscProc'!I17)</f>
        <v>26410.11623977829</v>
      </c>
      <c r="I17" s="261">
        <f>SUM(AsparagusProc!J17, Beets!J17, Broccoli!J17, Cabbage!J17, CarrotsProc!J17, Cauliflower!J17, Cucumbers!J17, GreenLimaBeansProc!J17, Mushrooms!J17, DryOnionsProc!K17, GreenPeasProc!J17, ChilePeppers!J17, SnapBeansProc!J17, SpinachProc!J17, SweetCornProc!J17, Tomatoes!J17, 'Other&amp;MiscProc'!J17)</f>
        <v>117.3588799262571</v>
      </c>
    </row>
    <row r="18" spans="1:9" ht="12" customHeight="1" x14ac:dyDescent="0.25">
      <c r="A18" s="3">
        <v>1980</v>
      </c>
      <c r="B18" s="258">
        <f>SUM(AsparagusProc!C18, Beets!C18, Broccoli!C18, Cabbage!C18, CarrotsProc!C18, Cauliflower!C18, Cucumbers!C18, GreenLimaBeansProc!C18, Mushrooms!C18, DryOnionsProc!C18, GreenPeasProc!C18, ChilePeppers!C18, SnapBeansProc!C18, SpinachProc!C18, SweetCornProc!C18, Tomatoes!C18, 'Other&amp;MiscProc'!C18)</f>
        <v>24315.829179999997</v>
      </c>
      <c r="C18" s="259">
        <f>SUM(AsparagusProc!D18, Beets!D18, Broccoli!D18, Cabbage!D18, CarrotsProc!D18, Cauliflower!D18, Cucumbers!D18, GreenLimaBeansProc!D18, Mushrooms!D18, DryOnionsProc!D18, GreenPeasProc!D18, ChilePeppers!D18, SnapBeansProc!D18, SpinachProc!D18, SweetCornProc!D18, Tomatoes!D18, 'Other&amp;MiscProc'!D18)</f>
        <v>717.31446470896003</v>
      </c>
      <c r="D18" s="260">
        <f>SUM(AsparagusProc!E18, Beets!E18, Broccoli!E18, Cabbage!E18, CarrotsProc!E18, Cauliflower!E18, Cucumbers!E18, GreenLimaBeansProc!E18, Mushrooms!E18, DryOnionsProc!E18, GreenPeasProc!E18, ChilePeppers!E18, SnapBeansProc!E18, SpinachProc!E18, SweetCornProc!E18, Tomatoes!E18, 'Other&amp;MiscProc'!E18)</f>
        <v>17913.242679232892</v>
      </c>
      <c r="E18" s="259">
        <f>SUM(AsparagusProc!F18, Beets!F18, Broccoli!F18, Cabbage!F18, CarrotsProc!F18, Cauliflower!F18, Cucumbers!F18, GreenLimaBeansProc!F18, Mushrooms!F18, DryOnionsProc!F18, GreenPeasProc!F18, ChilePeppers!F18, SnapBeansProc!F18, SpinachProc!F18, SweetCornProc!F18, Tomatoes!F18, 'Other&amp;MiscProc'!F18)</f>
        <v>42946.38632394185</v>
      </c>
      <c r="F18" s="260">
        <f>SUM(AsparagusProc!G18, Beets!G18, Broccoli!G18, Cabbage!G18, CarrotsProc!G18, Cauliflower!G18, Cucumbers!G18, GreenLimaBeansProc!G18, Mushrooms!G18, DryOnionsProc!G18, GreenPeasProc!G18, ChilePeppers!G18, SnapBeansProc!G18, SpinachProc!G18, SweetCornProc!G18, Tomatoes!G18, 'Other&amp;MiscProc'!G18)</f>
        <v>1391.4021618010959</v>
      </c>
      <c r="G18" s="260">
        <f>SUM(AsparagusProc!H18, Beets!H18, Broccoli!H18, Cabbage!H18, CarrotsProc!H18, Cauliflower!H18, Cucumbers!H18, GreenLimaBeansProc!H18, Mushrooms!H18, DryOnionsProc!H18, GreenPeasProc!H18, ChilePeppers!H18, SnapBeansProc!H18, SpinachProc!H18, SweetCornProc!H18, Tomatoes!H18, 'Other&amp;MiscProc'!H18)</f>
        <v>14681.542929406825</v>
      </c>
      <c r="H18" s="259">
        <f>SUM(AsparagusProc!I18, Beets!I18, Broccoli!I18, Cabbage!I18, CarrotsProc!I18, Cauliflower!I18, Cucumbers!I18, GreenLimaBeansProc!I18, Mushrooms!I18, DryOnionsProc!J18, GreenPeasProc!I18, ChilePeppers!I18, SnapBeansProc!I18, SpinachProc!I18, SweetCornProc!I18, Tomatoes!I18, 'Other&amp;MiscProc'!I18)</f>
        <v>26751.441232733931</v>
      </c>
      <c r="I18" s="261">
        <f>SUM(AsparagusProc!J18, Beets!J18, Broccoli!J18, Cabbage!J18, CarrotsProc!J18, Cauliflower!J18, Cucumbers!J18, GreenLimaBeansProc!J18, Mushrooms!J18, DryOnionsProc!K18, GreenPeasProc!J18, ChilePeppers!J18, SnapBeansProc!J18, SpinachProc!J18, SweetCornProc!J18, Tomatoes!J18, 'Other&amp;MiscProc'!J18)</f>
        <v>117.48070194351354</v>
      </c>
    </row>
    <row r="19" spans="1:9" ht="12" customHeight="1" x14ac:dyDescent="0.25">
      <c r="A19" s="4">
        <v>1981</v>
      </c>
      <c r="B19" s="128">
        <f>SUM(AsparagusProc!C19, Beets!C19, Broccoli!C19, Cabbage!C19, CarrotsProc!C19, Cauliflower!C19, Cucumbers!C19, GreenLimaBeansProc!C19, Mushrooms!C19, DryOnionsProc!C19, GreenPeasProc!C19, ChilePeppers!C19, SnapBeansProc!C19, SpinachProc!C19, SweetCornProc!C19, Tomatoes!C19, 'Other&amp;MiscProc'!C19)</f>
        <v>23794.716099999998</v>
      </c>
      <c r="C19" s="152">
        <f>SUM(AsparagusProc!D19, Beets!D19, Broccoli!D19, Cabbage!D19, CarrotsProc!D19, Cauliflower!D19, Cucumbers!D19, GreenLimaBeansProc!D19, Mushrooms!D19, DryOnionsProc!D19, GreenPeasProc!D19, ChilePeppers!D19, SnapBeansProc!D19, SpinachProc!D19, SweetCornProc!D19, Tomatoes!D19, 'Other&amp;MiscProc'!D19)</f>
        <v>1065.1859904122</v>
      </c>
      <c r="D19" s="152">
        <f>SUM(AsparagusProc!E19, Beets!E19, Broccoli!E19, Cabbage!E19, CarrotsProc!E19, Cauliflower!E19, Cucumbers!E19, GreenLimaBeansProc!E19, Mushrooms!E19, DryOnionsProc!E19, GreenPeasProc!E19, ChilePeppers!E19, SnapBeansProc!E19, SpinachProc!E19, SweetCornProc!E19, Tomatoes!E19, 'Other&amp;MiscProc'!E19)</f>
        <v>14681.542929406825</v>
      </c>
      <c r="E19" s="128">
        <f>SUM(AsparagusProc!F19, Beets!F19, Broccoli!F19, Cabbage!F19, CarrotsProc!F19, Cauliflower!F19, Cucumbers!F19, GreenLimaBeansProc!F19, Mushrooms!F19, DryOnionsProc!F19, GreenPeasProc!F19, ChilePeppers!F19, SnapBeansProc!F19, SpinachProc!F19, SweetCornProc!F19, Tomatoes!F19, 'Other&amp;MiscProc'!F19)</f>
        <v>39541.445019819024</v>
      </c>
      <c r="F19" s="152">
        <f>SUM(AsparagusProc!G19, Beets!G19, Broccoli!G19, Cabbage!G19, CarrotsProc!G19, Cauliflower!G19, Cucumbers!G19, GreenLimaBeansProc!G19, Mushrooms!G19, DryOnionsProc!G19, GreenPeasProc!G19, ChilePeppers!G19, SnapBeansProc!G19, SpinachProc!G19, SweetCornProc!G19, Tomatoes!G19, 'Other&amp;MiscProc'!G19)</f>
        <v>1561.8656076075813</v>
      </c>
      <c r="G19" s="152">
        <f>SUM(AsparagusProc!H19, Beets!H19, Broccoli!H19, Cabbage!H19, CarrotsProc!H19, Cauliflower!H19, Cucumbers!H19, GreenLimaBeansProc!H19, Mushrooms!H19, DryOnionsProc!H19, GreenPeasProc!H19, ChilePeppers!H19, SnapBeansProc!H19, SpinachProc!H19, SweetCornProc!H19, Tomatoes!H19, 'Other&amp;MiscProc'!H19)</f>
        <v>11912.087661568921</v>
      </c>
      <c r="H19" s="128">
        <f>SUM(AsparagusProc!I19, Beets!I19, Broccoli!I19, Cabbage!I19, CarrotsProc!I19, Cauliflower!I19, Cucumbers!I19, GreenLimaBeansProc!I19, Mushrooms!I19, DryOnionsProc!J19, GreenPeasProc!I19, ChilePeppers!I19, SnapBeansProc!I19, SpinachProc!I19, SweetCornProc!I19, Tomatoes!I19, 'Other&amp;MiscProc'!I19)</f>
        <v>25944.891750642524</v>
      </c>
      <c r="I19" s="153">
        <f>SUM(AsparagusProc!J19, Beets!J19, Broccoli!J19, Cabbage!J19, CarrotsProc!J19, Cauliflower!J19, Cucumbers!J19, GreenLimaBeansProc!J19, Mushrooms!J19, DryOnionsProc!K19, GreenPeasProc!J19, ChilePeppers!J19, SnapBeansProc!J19, SpinachProc!J19, SweetCornProc!J19, Tomatoes!J19, 'Other&amp;MiscProc'!J19)</f>
        <v>112.82748388753802</v>
      </c>
    </row>
    <row r="20" spans="1:9" ht="12" customHeight="1" x14ac:dyDescent="0.25">
      <c r="A20" s="4">
        <v>1982</v>
      </c>
      <c r="B20" s="128">
        <f>SUM(AsparagusProc!C20, Beets!C20, Broccoli!C20, Cabbage!C20, CarrotsProc!C20, Cauliflower!C20, Cucumbers!C20, GreenLimaBeansProc!C20, Mushrooms!C20, DryOnionsProc!C20, GreenPeasProc!C20, ChilePeppers!C20, SnapBeansProc!C20, SpinachProc!C20, SweetCornProc!C20, Tomatoes!C20, 'Other&amp;MiscProc'!C20)</f>
        <v>27983.603857126545</v>
      </c>
      <c r="C20" s="152">
        <f>SUM(AsparagusProc!D20, Beets!D20, Broccoli!D20, Cabbage!D20, CarrotsProc!D20, Cauliflower!D20, Cucumbers!D20, GreenLimaBeansProc!D20, Mushrooms!D20, DryOnionsProc!D20, GreenPeasProc!D20, ChilePeppers!D20, SnapBeansProc!D20, SpinachProc!D20, SweetCornProc!D20, Tomatoes!D20, 'Other&amp;MiscProc'!D20)</f>
        <v>2027.0477038170002</v>
      </c>
      <c r="D20" s="152">
        <f>SUM(AsparagusProc!E20, Beets!E20, Broccoli!E20, Cabbage!E20, CarrotsProc!E20, Cauliflower!E20, Cucumbers!E20, GreenLimaBeansProc!E20, Mushrooms!E20, DryOnionsProc!E20, GreenPeasProc!E20, ChilePeppers!E20, SnapBeansProc!E20, SpinachProc!E20, SweetCornProc!E20, Tomatoes!E20, 'Other&amp;MiscProc'!E20)</f>
        <v>11912.087661568921</v>
      </c>
      <c r="E20" s="128">
        <f>SUM(AsparagusProc!F20, Beets!F20, Broccoli!F20, Cabbage!F20, CarrotsProc!F20, Cauliflower!F20, Cucumbers!F20, GreenLimaBeansProc!F20, Mushrooms!F20, DryOnionsProc!F20, GreenPeasProc!F20, ChilePeppers!F20, SnapBeansProc!F20, SpinachProc!F20, SweetCornProc!F20, Tomatoes!F20, 'Other&amp;MiscProc'!F20)</f>
        <v>41922.739222512471</v>
      </c>
      <c r="F20" s="152">
        <f>SUM(AsparagusProc!G20, Beets!G20, Broccoli!G20, Cabbage!G20, CarrotsProc!G20, Cauliflower!G20, Cucumbers!G20, GreenLimaBeansProc!G20, Mushrooms!G20, DryOnionsProc!G20, GreenPeasProc!G20, ChilePeppers!G20, SnapBeansProc!G20, SpinachProc!G20, SweetCornProc!G20, Tomatoes!G20, 'Other&amp;MiscProc'!G20)</f>
        <v>1368.6657203607306</v>
      </c>
      <c r="G20" s="152">
        <f>SUM(AsparagusProc!H20, Beets!H20, Broccoli!H20, Cabbage!H20, CarrotsProc!H20, Cauliflower!H20, Cucumbers!H20, GreenLimaBeansProc!H20, Mushrooms!H20, DryOnionsProc!H20, GreenPeasProc!H20, ChilePeppers!H20, SnapBeansProc!H20, SpinachProc!H20, SweetCornProc!H20, Tomatoes!H20, 'Other&amp;MiscProc'!H20)</f>
        <v>14709.073494878205</v>
      </c>
      <c r="H20" s="128">
        <f>SUM(AsparagusProc!I20, Beets!I20, Broccoli!I20, Cabbage!I20, CarrotsProc!I20, Cauliflower!I20, Cucumbers!I20, GreenLimaBeansProc!I20, Mushrooms!I20, DryOnionsProc!J20, GreenPeasProc!I20, ChilePeppers!I20, SnapBeansProc!I20, SpinachProc!I20, SweetCornProc!I20, Tomatoes!I20, 'Other&amp;MiscProc'!I20)</f>
        <v>25767.800007273534</v>
      </c>
      <c r="I20" s="153">
        <f>SUM(AsparagusProc!J20, Beets!J20, Broccoli!J20, Cabbage!J20, CarrotsProc!J20, Cauliflower!J20, Cucumbers!J20, GreenLimaBeansProc!J20, Mushrooms!J20, DryOnionsProc!K20, GreenPeasProc!J20, ChilePeppers!J20, SnapBeansProc!J20, SpinachProc!J20, SweetCornProc!J20, Tomatoes!J20, 'Other&amp;MiscProc'!J20)</f>
        <v>110.98494779867625</v>
      </c>
    </row>
    <row r="21" spans="1:9" ht="12" customHeight="1" x14ac:dyDescent="0.25">
      <c r="A21" s="4">
        <v>1983</v>
      </c>
      <c r="B21" s="128">
        <f>SUM(AsparagusProc!C21, Beets!C21, Broccoli!C21, Cabbage!C21, CarrotsProc!C21, Cauliflower!C21, Cucumbers!C21, GreenLimaBeansProc!C21, Mushrooms!C21, DryOnionsProc!C21, GreenPeasProc!C21, ChilePeppers!C21, SnapBeansProc!C21, SpinachProc!C21, SweetCornProc!C21, Tomatoes!C21, 'Other&amp;MiscProc'!C21)</f>
        <v>25663.866682477925</v>
      </c>
      <c r="C21" s="152">
        <f>SUM(AsparagusProc!D21, Beets!D21, Broccoli!D21, Cabbage!D21, CarrotsProc!D21, Cauliflower!D21, Cucumbers!D21, GreenLimaBeansProc!D21, Mushrooms!D21, DryOnionsProc!D21, GreenPeasProc!D21, ChilePeppers!D21, SnapBeansProc!D21, SpinachProc!D21, SweetCornProc!D21, Tomatoes!D21, 'Other&amp;MiscProc'!D21)</f>
        <v>1971.6427443652399</v>
      </c>
      <c r="D21" s="152">
        <f>SUM(AsparagusProc!E21, Beets!E21, Broccoli!E21, Cabbage!E21, CarrotsProc!E21, Cauliflower!E21, Cucumbers!E21, GreenLimaBeansProc!E21, Mushrooms!E21, DryOnionsProc!E21, GreenPeasProc!E21, ChilePeppers!E21, SnapBeansProc!E21, SpinachProc!E21, SweetCornProc!E21, Tomatoes!E21, 'Other&amp;MiscProc'!E21)</f>
        <v>14371.638832078204</v>
      </c>
      <c r="E21" s="128">
        <f>SUM(AsparagusProc!F21, Beets!F21, Broccoli!F21, Cabbage!F21, CarrotsProc!F21, Cauliflower!F21, Cucumbers!F21, GreenLimaBeansProc!F21, Mushrooms!F21, DryOnionsProc!F21, GreenPeasProc!F21, ChilePeppers!F21, SnapBeansProc!F21, SpinachProc!F21, SweetCornProc!F21, Tomatoes!F21, 'Other&amp;MiscProc'!F21)</f>
        <v>42007.14825892137</v>
      </c>
      <c r="F21" s="152">
        <f>SUM(AsparagusProc!G21, Beets!G21, Broccoli!G21, Cabbage!G21, CarrotsProc!G21, Cauliflower!G21, Cucumbers!G21, GreenLimaBeansProc!G21, Mushrooms!G21, DryOnionsProc!G21, GreenPeasProc!G21, ChilePeppers!G21, SnapBeansProc!G21, SpinachProc!G21, SweetCornProc!G21, Tomatoes!G21, 'Other&amp;MiscProc'!G21)</f>
        <v>1363.4246075167448</v>
      </c>
      <c r="G21" s="152">
        <f>SUM(AsparagusProc!H21, Beets!H21, Broccoli!H21, Cabbage!H21, CarrotsProc!H21, Cauliflower!H21, Cucumbers!H21, GreenLimaBeansProc!H21, Mushrooms!H21, DryOnionsProc!H21, GreenPeasProc!H21, ChilePeppers!H21, SnapBeansProc!H21, SpinachProc!H21, SweetCornProc!H21, Tomatoes!H21, 'Other&amp;MiscProc'!H21)</f>
        <v>14101.027417290497</v>
      </c>
      <c r="H21" s="128">
        <f>SUM(AsparagusProc!I21, Beets!I21, Broccoli!I21, Cabbage!I21, CarrotsProc!I21, Cauliflower!I21, Cucumbers!I21, GreenLimaBeansProc!I21, Mushrooms!I21, DryOnionsProc!J21, GreenPeasProc!I21, ChilePeppers!I21, SnapBeansProc!I21, SpinachProc!I21, SweetCornProc!I21, Tomatoes!I21, 'Other&amp;MiscProc'!I21)</f>
        <v>26478.19623411413</v>
      </c>
      <c r="I21" s="153">
        <f>SUM(AsparagusProc!J21, Beets!J21, Broccoli!J21, Cabbage!J21, CarrotsProc!J21, Cauliflower!J21, Cucumbers!J21, GreenLimaBeansProc!J21, Mushrooms!J21, DryOnionsProc!K21, GreenPeasProc!J21, ChilePeppers!J21, SnapBeansProc!J21, SpinachProc!J21, SweetCornProc!J21, Tomatoes!J21, 'Other&amp;MiscProc'!J21)</f>
        <v>113.01408107228352</v>
      </c>
    </row>
    <row r="22" spans="1:9" ht="12" customHeight="1" x14ac:dyDescent="0.25">
      <c r="A22" s="4">
        <v>1984</v>
      </c>
      <c r="B22" s="128">
        <f>SUM(AsparagusProc!C22, Beets!C22, Broccoli!C22, Cabbage!C22, CarrotsProc!C22, Cauliflower!C22, Cucumbers!C22, GreenLimaBeansProc!C22, Mushrooms!C22, DryOnionsProc!C22, GreenPeasProc!C22, ChilePeppers!C22, SnapBeansProc!C22, SpinachProc!C22, SweetCornProc!C22, Tomatoes!C22, 'Other&amp;MiscProc'!C22)</f>
        <v>28290.14373264552</v>
      </c>
      <c r="C22" s="152">
        <f>SUM(AsparagusProc!D22, Beets!D22, Broccoli!D22, Cabbage!D22, CarrotsProc!D22, Cauliflower!D22, Cucumbers!D22, GreenLimaBeansProc!D22, Mushrooms!D22, DryOnionsProc!D22, GreenPeasProc!D22, ChilePeppers!D22, SnapBeansProc!D22, SpinachProc!D22, SweetCornProc!D22, Tomatoes!D22, 'Other&amp;MiscProc'!D22)</f>
        <v>2150.3795781202398</v>
      </c>
      <c r="D22" s="152">
        <f>SUM(AsparagusProc!E22, Beets!E22, Broccoli!E22, Cabbage!E22, CarrotsProc!E22, Cauliflower!E22, Cucumbers!E22, GreenLimaBeansProc!E22, Mushrooms!E22, DryOnionsProc!E22, GreenPeasProc!E22, ChilePeppers!E22, SnapBeansProc!E22, SpinachProc!E22, SweetCornProc!E22, Tomatoes!E22, 'Other&amp;MiscProc'!E22)</f>
        <v>14101.027417290497</v>
      </c>
      <c r="E22" s="128">
        <f>SUM(AsparagusProc!F22, Beets!F22, Broccoli!F22, Cabbage!F22, CarrotsProc!F22, Cauliflower!F22, Cucumbers!F22, GreenLimaBeansProc!F22, Mushrooms!F22, DryOnionsProc!F22, GreenPeasProc!F22, ChilePeppers!F22, SnapBeansProc!F22, SpinachProc!F22, SweetCornProc!F22, Tomatoes!F22, 'Other&amp;MiscProc'!F22)</f>
        <v>44541.550728056267</v>
      </c>
      <c r="F22" s="152">
        <f>SUM(AsparagusProc!G22, Beets!G22, Broccoli!G22, Cabbage!G22, CarrotsProc!G22, Cauliflower!G22, Cucumbers!G22, GreenLimaBeansProc!G22, Mushrooms!G22, DryOnionsProc!G22, GreenPeasProc!G22, ChilePeppers!G22, SnapBeansProc!G22, SpinachProc!G22, SweetCornProc!G22, Tomatoes!G22, 'Other&amp;MiscProc'!G22)</f>
        <v>1304.4378593551164</v>
      </c>
      <c r="G22" s="152">
        <f>SUM(AsparagusProc!H22, Beets!H22, Broccoli!H22, Cabbage!H22, CarrotsProc!H22, Cauliflower!H22, Cucumbers!H22, GreenLimaBeansProc!H22, Mushrooms!H22, DryOnionsProc!H22, GreenPeasProc!H22, ChilePeppers!H22, SnapBeansProc!H22, SpinachProc!H22, SweetCornProc!H22, Tomatoes!H22, 'Other&amp;MiscProc'!H22)</f>
        <v>14501.726438684382</v>
      </c>
      <c r="H22" s="128">
        <f>SUM(AsparagusProc!I22, Beets!I22, Broccoli!I22, Cabbage!I22, CarrotsProc!I22, Cauliflower!I22, Cucumbers!I22, GreenLimaBeansProc!I22, Mushrooms!I22, DryOnionsProc!J22, GreenPeasProc!I22, ChilePeppers!I22, SnapBeansProc!I22, SpinachProc!I22, SweetCornProc!I22, Tomatoes!I22, 'Other&amp;MiscProc'!I22)</f>
        <v>28671.286430016768</v>
      </c>
      <c r="I22" s="153">
        <f>SUM(AsparagusProc!J22, Beets!J22, Broccoli!J22, Cabbage!J22, CarrotsProc!J22, Cauliflower!J22, Cucumbers!J22, GreenLimaBeansProc!J22, Mushrooms!J22, DryOnionsProc!K22, GreenPeasProc!J22, ChilePeppers!J22, SnapBeansProc!J22, SpinachProc!J22, SweetCornProc!J22, Tomatoes!J22, 'Other&amp;MiscProc'!J22)</f>
        <v>121.3168590672561</v>
      </c>
    </row>
    <row r="23" spans="1:9" ht="12" customHeight="1" x14ac:dyDescent="0.25">
      <c r="A23" s="4">
        <v>1985</v>
      </c>
      <c r="B23" s="128">
        <f>SUM(AsparagusProc!C23, Beets!C23, Broccoli!C23, Cabbage!C23, CarrotsProc!C23, Cauliflower!C23, Cucumbers!C23, GreenLimaBeansProc!C23, Mushrooms!C23, DryOnionsProc!C23, GreenPeasProc!C23, ChilePeppers!C23, SnapBeansProc!C23, SpinachProc!C23, SweetCornProc!C23, Tomatoes!C23, 'Other&amp;MiscProc'!C23)</f>
        <v>27901.603207463631</v>
      </c>
      <c r="C23" s="152">
        <f>SUM(AsparagusProc!D23, Beets!D23, Broccoli!D23, Cabbage!D23, CarrotsProc!D23, Cauliflower!D23, Cucumbers!D23, GreenLimaBeansProc!D23, Mushrooms!D23, DryOnionsProc!D23, GreenPeasProc!D23, ChilePeppers!D23, SnapBeansProc!D23, SpinachProc!D23, SweetCornProc!D23, Tomatoes!D23, 'Other&amp;MiscProc'!D23)</f>
        <v>2051.1072269460196</v>
      </c>
      <c r="D23" s="152">
        <f>SUM(AsparagusProc!E23, Beets!E23, Broccoli!E23, Cabbage!E23, CarrotsProc!E23, Cauliflower!E23, Cucumbers!E23, GreenLimaBeansProc!E23, Mushrooms!E23, DryOnionsProc!E23, GreenPeasProc!E23, ChilePeppers!E23, SnapBeansProc!E23, SpinachProc!E23, SweetCornProc!E23, Tomatoes!E23, 'Other&amp;MiscProc'!E23)</f>
        <v>14501.726438684382</v>
      </c>
      <c r="E23" s="128">
        <f>SUM(AsparagusProc!F23, Beets!F23, Broccoli!F23, Cabbage!F23, CarrotsProc!F23, Cauliflower!F23, Cucumbers!F23, GreenLimaBeansProc!F23, Mushrooms!F23, DryOnionsProc!F23, GreenPeasProc!F23, ChilePeppers!F23, SnapBeansProc!F23, SpinachProc!F23, SweetCornProc!F23, Tomatoes!F23, 'Other&amp;MiscProc'!F23)</f>
        <v>44454.436873094033</v>
      </c>
      <c r="F23" s="152">
        <f>SUM(AsparagusProc!G23, Beets!G23, Broccoli!G23, Cabbage!G23, CarrotsProc!G23, Cauliflower!G23, Cucumbers!G23, GreenLimaBeansProc!G23, Mushrooms!G23, DryOnionsProc!G23, GreenPeasProc!G23, ChilePeppers!G23, SnapBeansProc!G23, SpinachProc!G23, SweetCornProc!G23, Tomatoes!G23, 'Other&amp;MiscProc'!G23)</f>
        <v>1232.2203332967192</v>
      </c>
      <c r="G23" s="152">
        <f>SUM(AsparagusProc!H23, Beets!H23, Broccoli!H23, Cabbage!H23, CarrotsProc!H23, Cauliflower!H23, Cucumbers!H23, GreenLimaBeansProc!H23, Mushrooms!H23, DryOnionsProc!H23, GreenPeasProc!H23, ChilePeppers!H23, SnapBeansProc!H23, SpinachProc!H23, SweetCornProc!H23, Tomatoes!H23, 'Other&amp;MiscProc'!H23)</f>
        <v>15004.776155972615</v>
      </c>
      <c r="H23" s="128">
        <f>SUM(AsparagusProc!I23, Beets!I23, Broccoli!I23, Cabbage!I23, CarrotsProc!I23, Cauliflower!I23, Cucumbers!I23, GreenLimaBeansProc!I23, Mushrooms!I23, DryOnionsProc!J23, GreenPeasProc!I23, ChilePeppers!I23, SnapBeansProc!I23, SpinachProc!I23, SweetCornProc!I23, Tomatoes!I23, 'Other&amp;MiscProc'!I23)</f>
        <v>28155.440383824698</v>
      </c>
      <c r="I23" s="153">
        <f>SUM(AsparagusProc!J23, Beets!J23, Broccoli!J23, Cabbage!J23, CarrotsProc!J23, Cauliflower!J23, Cucumbers!J23, GreenLimaBeansProc!J23, Mushrooms!J23, DryOnionsProc!K23, GreenPeasProc!J23, ChilePeppers!J23, SnapBeansProc!J23, SpinachProc!J23, SweetCornProc!J23, Tomatoes!J23, 'Other&amp;MiscProc'!J23)</f>
        <v>118.07663403062833</v>
      </c>
    </row>
    <row r="24" spans="1:9" ht="12" customHeight="1" x14ac:dyDescent="0.25">
      <c r="A24" s="3">
        <v>1986</v>
      </c>
      <c r="B24" s="258">
        <f>SUM(AsparagusProc!C24, Beets!C24, Broccoli!C24, Cabbage!C24, CarrotsProc!C24, Cauliflower!C24, Cucumbers!C24, GreenLimaBeansProc!C24, Mushrooms!C24, DryOnionsProc!C24, GreenPeasProc!C24, ChilePeppers!C24, SnapBeansProc!C24, SpinachProc!C24, SweetCornProc!C24, Tomatoes!C24, 'Other&amp;MiscProc'!C24)</f>
        <v>27431.214636497662</v>
      </c>
      <c r="C24" s="259">
        <f>SUM(AsparagusProc!D24, Beets!D24, Broccoli!D24, Cabbage!D24, CarrotsProc!D24, Cauliflower!D24, Cucumbers!D24, GreenLimaBeansProc!D24, Mushrooms!D24, DryOnionsProc!D24, GreenPeasProc!D24, ChilePeppers!D24, SnapBeansProc!D24, SpinachProc!D24, SweetCornProc!D24, Tomatoes!D24, 'Other&amp;MiscProc'!D24)</f>
        <v>2197.4529632655003</v>
      </c>
      <c r="D24" s="260">
        <f>SUM(AsparagusProc!E24, Beets!E24, Broccoli!E24, Cabbage!E24, CarrotsProc!E24, Cauliflower!E24, Cucumbers!E24, GreenLimaBeansProc!E24, Mushrooms!E24, DryOnionsProc!E24, GreenPeasProc!E24, ChilePeppers!E24, SnapBeansProc!E24, SpinachProc!E24, SweetCornProc!E24, Tomatoes!E24, 'Other&amp;MiscProc'!E24)</f>
        <v>15791.823995972614</v>
      </c>
      <c r="E24" s="259">
        <f>SUM(AsparagusProc!F24, Beets!F24, Broccoli!F24, Cabbage!F24, CarrotsProc!F24, Cauliflower!F24, Cucumbers!F24, GreenLimaBeansProc!F24, Mushrooms!F24, DryOnionsProc!F24, GreenPeasProc!F24, ChilePeppers!F24, SnapBeansProc!F24, SpinachProc!F24, SweetCornProc!F24, Tomatoes!F24, 'Other&amp;MiscProc'!F24)</f>
        <v>45420.491595735781</v>
      </c>
      <c r="F24" s="260">
        <f>SUM(AsparagusProc!G24, Beets!G24, Broccoli!G24, Cabbage!G24, CarrotsProc!G24, Cauliflower!G24, Cucumbers!G24, GreenLimaBeansProc!G24, Mushrooms!G24, DryOnionsProc!G24, GreenPeasProc!G24, ChilePeppers!G24, SnapBeansProc!G24, SpinachProc!G24, SweetCornProc!G24, Tomatoes!G24, 'Other&amp;MiscProc'!G24)</f>
        <v>1444.9190647627474</v>
      </c>
      <c r="G24" s="260">
        <f>SUM(AsparagusProc!H24, Beets!H24, Broccoli!H24, Cabbage!H24, CarrotsProc!H24, Cauliflower!H24, Cucumbers!H24, GreenLimaBeansProc!H24, Mushrooms!H24, DryOnionsProc!H24, GreenPeasProc!H24, ChilePeppers!H24, SnapBeansProc!H24, SpinachProc!H24, SweetCornProc!H24, Tomatoes!H24, 'Other&amp;MiscProc'!H24)</f>
        <v>15505.380456277826</v>
      </c>
      <c r="H24" s="259">
        <f>SUM(AsparagusProc!I24, Beets!I24, Broccoli!I24, Cabbage!I24, CarrotsProc!I24, Cauliflower!I24, Cucumbers!I24, GreenLimaBeansProc!I24, Mushrooms!I24, DryOnionsProc!J24, GreenPeasProc!I24, ChilePeppers!I24, SnapBeansProc!I24, SpinachProc!I24, SweetCornProc!I24, Tomatoes!I24, 'Other&amp;MiscProc'!I24)</f>
        <v>28384.2920746952</v>
      </c>
      <c r="I24" s="261">
        <f>SUM(AsparagusProc!J24, Beets!J24, Broccoli!J24, Cabbage!J24, CarrotsProc!J24, Cauliflower!J24, Cucumbers!J24, GreenLimaBeansProc!J24, Mushrooms!J24, DryOnionsProc!K24, GreenPeasProc!J24, ChilePeppers!J24, SnapBeansProc!J24, SpinachProc!J24, SweetCornProc!J24, Tomatoes!J24, 'Other&amp;MiscProc'!J24)</f>
        <v>117.95593568082782</v>
      </c>
    </row>
    <row r="25" spans="1:9" ht="12" customHeight="1" x14ac:dyDescent="0.25">
      <c r="A25" s="3">
        <v>1987</v>
      </c>
      <c r="B25" s="258">
        <f>SUM(AsparagusProc!C25, Beets!C25, Broccoli!C25, Cabbage!C25, CarrotsProc!C25, Cauliflower!C25, Cucumbers!C25, GreenLimaBeansProc!C25, Mushrooms!C25, DryOnionsProc!C25, GreenPeasProc!C25, ChilePeppers!C25, SnapBeansProc!C25, SpinachProc!C25, SweetCornProc!C25, Tomatoes!C25, 'Other&amp;MiscProc'!C25)</f>
        <v>28760.148535262677</v>
      </c>
      <c r="C25" s="259">
        <f>SUM(AsparagusProc!D25, Beets!D25, Broccoli!D25, Cabbage!D25, CarrotsProc!D25, Cauliflower!D25, Cucumbers!D25, GreenLimaBeansProc!D25, Mushrooms!D25, DryOnionsProc!D25, GreenPeasProc!D25, ChilePeppers!D25, SnapBeansProc!D25, SpinachProc!D25, SweetCornProc!D25, Tomatoes!D25, 'Other&amp;MiscProc'!D25)</f>
        <v>2037.3548371306599</v>
      </c>
      <c r="D25" s="260">
        <f>SUM(AsparagusProc!E25, Beets!E25, Broccoli!E25, Cabbage!E25, CarrotsProc!E25, Cauliflower!E25, Cucumbers!E25, GreenLimaBeansProc!E25, Mushrooms!E25, DryOnionsProc!E25, GreenPeasProc!E25, ChilePeppers!E25, SnapBeansProc!E25, SpinachProc!E25, SweetCornProc!E25, Tomatoes!E25, 'Other&amp;MiscProc'!E25)</f>
        <v>15505.380456277826</v>
      </c>
      <c r="E25" s="259">
        <f>SUM(AsparagusProc!F25, Beets!F25, Broccoli!F25, Cabbage!F25, CarrotsProc!F25, Cauliflower!F25, Cucumbers!F25, GreenLimaBeansProc!F25, Mushrooms!F25, DryOnionsProc!F25, GreenPeasProc!F25, ChilePeppers!F25, SnapBeansProc!F25, SpinachProc!F25, SweetCornProc!F25, Tomatoes!F25, 'Other&amp;MiscProc'!F25)</f>
        <v>46302.883828671162</v>
      </c>
      <c r="F25" s="260">
        <f>SUM(AsparagusProc!G25, Beets!G25, Broccoli!G25, Cabbage!G25, CarrotsProc!G25, Cauliflower!G25, Cucumbers!G25, GreenLimaBeansProc!G25, Mushrooms!G25, DryOnionsProc!G25, GreenPeasProc!G25, ChilePeppers!G25, SnapBeansProc!G25, SpinachProc!G25, SweetCornProc!G25, Tomatoes!G25, 'Other&amp;MiscProc'!G25)</f>
        <v>1592.8745444105889</v>
      </c>
      <c r="G25" s="260">
        <f>SUM(AsparagusProc!H25, Beets!H25, Broccoli!H25, Cabbage!H25, CarrotsProc!H25, Cauliflower!H25, Cucumbers!H25, GreenLimaBeansProc!H25, Mushrooms!H25, DryOnionsProc!H25, GreenPeasProc!H25, ChilePeppers!H25, SnapBeansProc!H25, SpinachProc!H25, SweetCornProc!H25, Tomatoes!H25, 'Other&amp;MiscProc'!H25)</f>
        <v>16008.594810000001</v>
      </c>
      <c r="H25" s="259">
        <f>SUM(AsparagusProc!I25, Beets!I25, Broccoli!I25, Cabbage!I25, CarrotsProc!I25, Cauliflower!I25, Cucumbers!I25, GreenLimaBeansProc!I25, Mushrooms!I25, DryOnionsProc!J25, GreenPeasProc!I25, ChilePeppers!I25, SnapBeansProc!I25, SpinachProc!I25, SweetCornProc!I25, Tomatoes!I25, 'Other&amp;MiscProc'!I25)</f>
        <v>28615.314474260576</v>
      </c>
      <c r="I25" s="261">
        <f>SUM(AsparagusProc!J25, Beets!J25, Broccoli!J25, Cabbage!J25, CarrotsProc!J25, Cauliflower!J25, Cucumbers!J25, GreenLimaBeansProc!J25, Mushrooms!J25, DryOnionsProc!K25, GreenPeasProc!J25, ChilePeppers!J25, SnapBeansProc!J25, SpinachProc!J25, SweetCornProc!J25, Tomatoes!J25, 'Other&amp;MiscProc'!J25)</f>
        <v>117.86051988532168</v>
      </c>
    </row>
    <row r="26" spans="1:9" ht="12" customHeight="1" x14ac:dyDescent="0.25">
      <c r="A26" s="3">
        <v>1988</v>
      </c>
      <c r="B26" s="258">
        <f>SUM(AsparagusProc!C26, Beets!C26, Broccoli!C26, Cabbage!C26, CarrotsProc!C26, Cauliflower!C26, Cucumbers!C26, GreenLimaBeansProc!C26, Mushrooms!C26, DryOnionsProc!C26, GreenPeasProc!C26, ChilePeppers!C26, SnapBeansProc!C26, SpinachProc!C26, SweetCornProc!C26, Tomatoes!C26, 'Other&amp;MiscProc'!C26)</f>
        <v>26947.538360269318</v>
      </c>
      <c r="C26" s="259">
        <f>SUM(AsparagusProc!D26, Beets!D26, Broccoli!D26, Cabbage!D26, CarrotsProc!D26, Cauliflower!D26, Cucumbers!D26, GreenLimaBeansProc!D26, Mushrooms!D26, DryOnionsProc!D26, GreenPeasProc!D26, ChilePeppers!D26, SnapBeansProc!D26, SpinachProc!D26, SweetCornProc!D26, Tomatoes!D26, 'Other&amp;MiscProc'!D26)</f>
        <v>2055.89511707578</v>
      </c>
      <c r="D26" s="260">
        <f>SUM(AsparagusProc!E26, Beets!E26, Broccoli!E26, Cabbage!E26, CarrotsProc!E26, Cauliflower!E26, Cucumbers!E26, GreenLimaBeansProc!E26, Mushrooms!E26, DryOnionsProc!E26, GreenPeasProc!E26, ChilePeppers!E26, SnapBeansProc!E26, SpinachProc!E26, SweetCornProc!E26, Tomatoes!E26, 'Other&amp;MiscProc'!E26)</f>
        <v>15748.794809999999</v>
      </c>
      <c r="E26" s="259">
        <f>SUM(AsparagusProc!F26, Beets!F26, Broccoli!F26, Cabbage!F26, CarrotsProc!F26, Cauliflower!F26, Cucumbers!F26, GreenLimaBeansProc!F26, Mushrooms!F26, DryOnionsProc!F26, GreenPeasProc!F26, ChilePeppers!F26, SnapBeansProc!F26, SpinachProc!F26, SweetCornProc!F26, Tomatoes!F26, 'Other&amp;MiscProc'!F26)</f>
        <v>44752.228287345097</v>
      </c>
      <c r="F26" s="260">
        <f>SUM(AsparagusProc!G26, Beets!G26, Broccoli!G26, Cabbage!G26, CarrotsProc!G26, Cauliflower!G26, Cucumbers!G26, GreenLimaBeansProc!G26, Mushrooms!G26, DryOnionsProc!G26, GreenPeasProc!G26, ChilePeppers!G26, SnapBeansProc!G26, SpinachProc!G26, SweetCornProc!G26, Tomatoes!G26, 'Other&amp;MiscProc'!G26)</f>
        <v>1998.9933907408943</v>
      </c>
      <c r="G26" s="260">
        <f>SUM(AsparagusProc!H26, Beets!H26, Broccoli!H26, Cabbage!H26, CarrotsProc!H26, Cauliflower!H26, Cucumbers!H26, GreenLimaBeansProc!H26, Mushrooms!H26, DryOnionsProc!H26, GreenPeasProc!H26, ChilePeppers!H26, SnapBeansProc!H26, SpinachProc!H26, SweetCornProc!H26, Tomatoes!H26, 'Other&amp;MiscProc'!H26)</f>
        <v>14390.98803696</v>
      </c>
      <c r="H26" s="259">
        <f>SUM(AsparagusProc!I26, Beets!I26, Broccoli!I26, Cabbage!I26, CarrotsProc!I26, Cauliflower!I26, Cucumbers!I26, GreenLimaBeansProc!I26, Mushrooms!I26, DryOnionsProc!J26, GreenPeasProc!I26, ChilePeppers!I26, SnapBeansProc!I26, SpinachProc!I26, SweetCornProc!I26, Tomatoes!I26, 'Other&amp;MiscProc'!I26)</f>
        <v>28254.246859644205</v>
      </c>
      <c r="I26" s="261">
        <f>SUM(AsparagusProc!J26, Beets!J26, Broccoli!J26, Cabbage!J26, CarrotsProc!J26, Cauliflower!J26, Cucumbers!J26, GreenLimaBeansProc!J26, Mushrooms!J26, DryOnionsProc!K26, GreenPeasProc!J26, ChilePeppers!J26, SnapBeansProc!J26, SpinachProc!J26, SweetCornProc!J26, Tomatoes!J26, 'Other&amp;MiscProc'!J26)</f>
        <v>115.32018557160809</v>
      </c>
    </row>
    <row r="27" spans="1:9" ht="12" customHeight="1" x14ac:dyDescent="0.25">
      <c r="A27" s="3">
        <v>1989</v>
      </c>
      <c r="B27" s="258">
        <f>SUM(AsparagusProc!C27, Beets!C27, Broccoli!C27, Cabbage!C27, CarrotsProc!C27, Cauliflower!C27, Cucumbers!C27, GreenLimaBeansProc!C27, Mushrooms!C27, DryOnionsProc!C27, GreenPeasProc!C27, ChilePeppers!C27, SnapBeansProc!C27, SpinachProc!C27, SweetCornProc!C27, Tomatoes!C27, 'Other&amp;MiscProc'!C27)</f>
        <v>33403.135034773513</v>
      </c>
      <c r="C27" s="259">
        <f>SUM(AsparagusProc!D27, Beets!D27, Broccoli!D27, Cabbage!D27, CarrotsProc!D27, Cauliflower!D27, Cucumbers!D27, GreenLimaBeansProc!D27, Mushrooms!D27, DryOnionsProc!D27, GreenPeasProc!D27, ChilePeppers!D27, SnapBeansProc!D27, SpinachProc!D27, SweetCornProc!D27, Tomatoes!D27, 'Other&amp;MiscProc'!D27)</f>
        <v>3077.4365046683401</v>
      </c>
      <c r="D27" s="260">
        <f>SUM(AsparagusProc!E27, Beets!E27, Broccoli!E27, Cabbage!E27, CarrotsProc!E27, Cauliflower!E27, Cucumbers!E27, GreenLimaBeansProc!E27, Mushrooms!E27, DryOnionsProc!E27, GreenPeasProc!E27, ChilePeppers!E27, SnapBeansProc!E27, SpinachProc!E27, SweetCornProc!E27, Tomatoes!E27, 'Other&amp;MiscProc'!E27)</f>
        <v>14390.98803696</v>
      </c>
      <c r="E27" s="259">
        <f>SUM(AsparagusProc!F27, Beets!F27, Broccoli!F27, Cabbage!F27, CarrotsProc!F27, Cauliflower!F27, Cucumbers!F27, GreenLimaBeansProc!F27, Mushrooms!F27, DryOnionsProc!F27, GreenPeasProc!F27, ChilePeppers!F27, SnapBeansProc!F27, SpinachProc!F27, SweetCornProc!F27, Tomatoes!F27, 'Other&amp;MiscProc'!F27)</f>
        <v>50871.559576401851</v>
      </c>
      <c r="F27" s="260">
        <f>SUM(AsparagusProc!G27, Beets!G27, Broccoli!G27, Cabbage!G27, CarrotsProc!G27, Cauliflower!G27, Cucumbers!G27, GreenLimaBeansProc!G27, Mushrooms!G27, DryOnionsProc!G27, GreenPeasProc!G27, ChilePeppers!G27, SnapBeansProc!G27, SpinachProc!G27, SweetCornProc!G27, Tomatoes!G27, 'Other&amp;MiscProc'!G27)</f>
        <v>2080.9928313306614</v>
      </c>
      <c r="G27" s="260">
        <f>SUM(AsparagusProc!H27, Beets!H27, Broccoli!H27, Cabbage!H27, CarrotsProc!H27, Cauliflower!H27, Cucumbers!H27, GreenLimaBeansProc!H27, Mushrooms!H27, DryOnionsProc!H27, GreenPeasProc!H27, ChilePeppers!H27, SnapBeansProc!H27, SpinachProc!H27, SweetCornProc!H27, Tomatoes!H27, 'Other&amp;MiscProc'!H27)</f>
        <v>18622.615486399998</v>
      </c>
      <c r="H27" s="259">
        <f>SUM(AsparagusProc!I27, Beets!I27, Broccoli!I27, Cabbage!I27, CarrotsProc!I27, Cauliflower!I27, Cucumbers!I27, GreenLimaBeansProc!I27, Mushrooms!I27, DryOnionsProc!J27, GreenPeasProc!I27, ChilePeppers!I27, SnapBeansProc!I27, SpinachProc!I27, SweetCornProc!I27, Tomatoes!I27, 'Other&amp;MiscProc'!I27)</f>
        <v>30157.95125867119</v>
      </c>
      <c r="I27" s="261">
        <f>SUM(AsparagusProc!J27, Beets!J27, Broccoli!J27, Cabbage!J27, CarrotsProc!J27, Cauliflower!J27, Cucumbers!J27, GreenLimaBeansProc!J27, Mushrooms!J27, DryOnionsProc!K27, GreenPeasProc!J27, ChilePeppers!J27, SnapBeansProc!J27, SpinachProc!J27, SweetCornProc!J27, Tomatoes!J27, 'Other&amp;MiscProc'!J27)</f>
        <v>121.93512527259227</v>
      </c>
    </row>
    <row r="28" spans="1:9" ht="12" customHeight="1" x14ac:dyDescent="0.25">
      <c r="A28" s="3">
        <v>1990</v>
      </c>
      <c r="B28" s="258">
        <f>SUM(AsparagusProc!C28, Beets!C28, Broccoli!C28, Cabbage!C28, CarrotsProc!C28, Cauliflower!C28, Cucumbers!C28, GreenLimaBeansProc!C28, Mushrooms!C28, DryOnionsProc!C28, GreenPeasProc!C28, ChilePeppers!C28, SnapBeansProc!C28, SpinachProc!C28, SweetCornProc!C28, Tomatoes!C28, 'Other&amp;MiscProc'!C28)</f>
        <v>35513.105506963075</v>
      </c>
      <c r="C28" s="259">
        <f>SUM(AsparagusProc!D28, Beets!D28, Broccoli!D28, Cabbage!D28, CarrotsProc!D28, Cauliflower!D28, Cucumbers!D28, GreenLimaBeansProc!D28, Mushrooms!D28, DryOnionsProc!D28, GreenPeasProc!D28, ChilePeppers!D28, SnapBeansProc!D28, SpinachProc!D28, SweetCornProc!D28, Tomatoes!D28, 'Other&amp;MiscProc'!D28)</f>
        <v>2949.6012167580398</v>
      </c>
      <c r="D28" s="260">
        <f>SUM(AsparagusProc!E28, Beets!E28, Broccoli!E28, Cabbage!E28, CarrotsProc!E28, Cauliflower!E28, Cucumbers!E28, GreenLimaBeansProc!E28, Mushrooms!E28, DryOnionsProc!E28, GreenPeasProc!E28, ChilePeppers!E28, SnapBeansProc!E28, SpinachProc!E28, SweetCornProc!E28, Tomatoes!E28, 'Other&amp;MiscProc'!E28)</f>
        <v>18469.064466399999</v>
      </c>
      <c r="E28" s="259">
        <f>SUM(AsparagusProc!F28, Beets!F28, Broccoli!F28, Cabbage!F28, CarrotsProc!F28, Cauliflower!F28, Cucumbers!F28, GreenLimaBeansProc!F28, Mushrooms!F28, DryOnionsProc!F28, GreenPeasProc!F28, ChilePeppers!F28, SnapBeansProc!F28, SpinachProc!F28, SweetCornProc!F28, Tomatoes!F28, 'Other&amp;MiscProc'!F28)</f>
        <v>56931.771190121115</v>
      </c>
      <c r="F28" s="260">
        <f>SUM(AsparagusProc!G28, Beets!G28, Broccoli!G28, Cabbage!G28, CarrotsProc!G28, Cauliflower!G28, Cucumbers!G28, GreenLimaBeansProc!G28, Mushrooms!G28, DryOnionsProc!G28, GreenPeasProc!G28, ChilePeppers!G28, SnapBeansProc!G28, SpinachProc!G28, SweetCornProc!G28, Tomatoes!G28, 'Other&amp;MiscProc'!G28)</f>
        <v>2792.702339296</v>
      </c>
      <c r="G28" s="260">
        <f>SUM(AsparagusProc!H28, Beets!H28, Broccoli!H28, Cabbage!H28, CarrotsProc!H28, Cauliflower!H28, Cucumbers!H28, GreenLimaBeansProc!H28, Mushrooms!H28, DryOnionsProc!H28, GreenPeasProc!H28, ChilePeppers!H28, SnapBeansProc!H28, SpinachProc!H28, SweetCornProc!H28, Tomatoes!H28, 'Other&amp;MiscProc'!H28)</f>
        <v>21390.151018682704</v>
      </c>
      <c r="H28" s="259">
        <f>SUM(AsparagusProc!I28, Beets!I28, Broccoli!I28, Cabbage!I28, CarrotsProc!I28, Cauliflower!I28, Cucumbers!I28, GreenLimaBeansProc!I28, Mushrooms!I28, DryOnionsProc!J28, GreenPeasProc!I28, ChilePeppers!I28, SnapBeansProc!I28, SpinachProc!I28, SweetCornProc!I28, Tomatoes!I28, 'Other&amp;MiscProc'!I28)</f>
        <v>32737.217832142414</v>
      </c>
      <c r="I28" s="261">
        <f>SUM(AsparagusProc!J28, Beets!J28, Broccoli!J28, Cabbage!J28, CarrotsProc!J28, Cauliflower!J28, Cucumbers!J28, GreenLimaBeansProc!J28, Mushrooms!J28, DryOnionsProc!K28, GreenPeasProc!J28, ChilePeppers!J28, SnapBeansProc!J28, SpinachProc!J28, SweetCornProc!J28, Tomatoes!J28, 'Other&amp;MiscProc'!J28)</f>
        <v>130.88989822551954</v>
      </c>
    </row>
    <row r="29" spans="1:9" ht="12" customHeight="1" x14ac:dyDescent="0.25">
      <c r="A29" s="4">
        <v>1991</v>
      </c>
      <c r="B29" s="128">
        <f>SUM(AsparagusProc!C29, Beets!C29, Broccoli!C29, Cabbage!C29, CarrotsProc!C29, Cauliflower!C29, Cucumbers!C29, GreenLimaBeansProc!C29, Mushrooms!C29, DryOnionsProc!C29, GreenPeasProc!C29, ChilePeppers!C29, SnapBeansProc!C29, SpinachProc!C29, SweetCornProc!C29, Tomatoes!C29, 'Other&amp;MiscProc'!C29)</f>
        <v>36625.886145887533</v>
      </c>
      <c r="C29" s="152">
        <f>SUM(AsparagusProc!D29, Beets!D29, Broccoli!D29, Cabbage!D29, CarrotsProc!D29, Cauliflower!D29, Cucumbers!D29, GreenLimaBeansProc!D29, Mushrooms!D29, DryOnionsProc!D29, GreenPeasProc!D29, ChilePeppers!D29, SnapBeansProc!D29, SpinachProc!D29, SweetCornProc!D29, Tomatoes!D29, 'Other&amp;MiscProc'!D29)</f>
        <v>2597.6601227138399</v>
      </c>
      <c r="D29" s="152">
        <f>SUM(AsparagusProc!E29, Beets!E29, Broccoli!E29, Cabbage!E29, CarrotsProc!E29, Cauliflower!E29, Cucumbers!E29, GreenLimaBeansProc!E29, Mushrooms!E29, DryOnionsProc!E29, GreenPeasProc!E29, ChilePeppers!E29, SnapBeansProc!E29, SpinachProc!E29, SweetCornProc!E29, Tomatoes!E29, 'Other&amp;MiscProc'!E29)</f>
        <v>21390.151018682704</v>
      </c>
      <c r="E29" s="128">
        <f>SUM(AsparagusProc!F29, Beets!F29, Broccoli!F29, Cabbage!F29, CarrotsProc!F29, Cauliflower!F29, Cucumbers!F29, GreenLimaBeansProc!F29, Mushrooms!F29, DryOnionsProc!F29, GreenPeasProc!F29, ChilePeppers!F29, SnapBeansProc!F29, SpinachProc!F29, SweetCornProc!F29, Tomatoes!F29, 'Other&amp;MiscProc'!F29)</f>
        <v>60613.697287284078</v>
      </c>
      <c r="F29" s="152">
        <f>SUM(AsparagusProc!G29, Beets!G29, Broccoli!G29, Cabbage!G29, CarrotsProc!G29, Cauliflower!G29, Cucumbers!G29, GreenLimaBeansProc!G29, Mushrooms!G29, DryOnionsProc!G29, GreenPeasProc!G29, ChilePeppers!G29, SnapBeansProc!G29, SpinachProc!G29, SweetCornProc!G29, Tomatoes!G29, 'Other&amp;MiscProc'!G29)</f>
        <v>3065.0701592660002</v>
      </c>
      <c r="G29" s="152">
        <f>SUM(AsparagusProc!H29, Beets!H29, Broccoli!H29, Cabbage!H29, CarrotsProc!H29, Cauliflower!H29, Cucumbers!H29, GreenLimaBeansProc!H29, Mushrooms!H29, DryOnionsProc!H29, GreenPeasProc!H29, ChilePeppers!H29, SnapBeansProc!H29, SpinachProc!H29, SweetCornProc!H29, Tomatoes!H29, 'Other&amp;MiscProc'!H29)</f>
        <v>23664.707310685131</v>
      </c>
      <c r="H29" s="128">
        <f>SUM(AsparagusProc!I29, Beets!I29, Broccoli!I29, Cabbage!I29, CarrotsProc!I29, Cauliflower!I29, Cucumbers!I29, GreenLimaBeansProc!I29, Mushrooms!I29, DryOnionsProc!J29, GreenPeasProc!I29, ChilePeppers!I29, SnapBeansProc!I29, SpinachProc!I29, SweetCornProc!I29, Tomatoes!I29, 'Other&amp;MiscProc'!I29)</f>
        <v>33875.219817332938</v>
      </c>
      <c r="I29" s="153">
        <f>SUM(AsparagusProc!J29, Beets!J29, Broccoli!J29, Cabbage!J29, CarrotsProc!J29, Cauliflower!J29, Cucumbers!J29, GreenLimaBeansProc!J29, Mushrooms!J29, DryOnionsProc!K29, GreenPeasProc!J29, ChilePeppers!J29, SnapBeansProc!J29, SpinachProc!J29, SweetCornProc!J29, Tomatoes!J29, 'Other&amp;MiscProc'!J29)</f>
        <v>133.64484949606887</v>
      </c>
    </row>
    <row r="30" spans="1:9" ht="12" customHeight="1" x14ac:dyDescent="0.25">
      <c r="A30" s="4">
        <v>1992</v>
      </c>
      <c r="B30" s="128">
        <f>SUM(AsparagusProc!C30, Beets!C30, Broccoli!C30, Cabbage!C30, CarrotsProc!C30, Cauliflower!C30, Cucumbers!C30, GreenLimaBeansProc!C30, Mushrooms!C30, DryOnionsProc!C30, GreenPeasProc!C30, ChilePeppers!C30, SnapBeansProc!C30, SpinachProc!C30, SweetCornProc!C30, Tomatoes!C30, 'Other&amp;MiscProc'!C30)</f>
        <v>32296.452959999999</v>
      </c>
      <c r="C30" s="152">
        <f>SUM(AsparagusProc!D30, Beets!D30, Broccoli!D30, Cabbage!D30, CarrotsProc!D30, Cauliflower!D30, Cucumbers!D30, GreenLimaBeansProc!D30, Mushrooms!D30, DryOnionsProc!D30, GreenPeasProc!D30, ChilePeppers!D30, SnapBeansProc!D30, SpinachProc!D30, SweetCornProc!D30, Tomatoes!D30, 'Other&amp;MiscProc'!D30)</f>
        <v>2620.9807700049005</v>
      </c>
      <c r="D30" s="152">
        <f>SUM(AsparagusProc!E30, Beets!E30, Broccoli!E30, Cabbage!E30, CarrotsProc!E30, Cauliflower!E30, Cucumbers!E30, GreenLimaBeansProc!E30, Mushrooms!E30, DryOnionsProc!E30, GreenPeasProc!E30, ChilePeppers!E30, SnapBeansProc!E30, SpinachProc!E30, SweetCornProc!E30, Tomatoes!E30, 'Other&amp;MiscProc'!E30)</f>
        <v>23664.707310685131</v>
      </c>
      <c r="E30" s="128">
        <f>SUM(AsparagusProc!F30, Beets!F30, Broccoli!F30, Cabbage!F30, CarrotsProc!F30, Cauliflower!F30, Cucumbers!F30, GreenLimaBeansProc!F30, Mushrooms!F30, DryOnionsProc!F30, GreenPeasProc!F30, ChilePeppers!F30, SnapBeansProc!F30, SpinachProc!F30, SweetCornProc!F30, Tomatoes!F30, 'Other&amp;MiscProc'!F30)</f>
        <v>58582.141040690032</v>
      </c>
      <c r="F30" s="152">
        <f>SUM(AsparagusProc!G30, Beets!G30, Broccoli!G30, Cabbage!G30, CarrotsProc!G30, Cauliflower!G30, Cucumbers!G30, GreenLimaBeansProc!G30, Mushrooms!G30, DryOnionsProc!G30, GreenPeasProc!G30, ChilePeppers!G30, SnapBeansProc!G30, SpinachProc!G30, SweetCornProc!G30, Tomatoes!G30, 'Other&amp;MiscProc'!G30)</f>
        <v>3898.0491161259997</v>
      </c>
      <c r="G30" s="152">
        <f>SUM(AsparagusProc!H30, Beets!H30, Broccoli!H30, Cabbage!H30, CarrotsProc!H30, Cauliflower!H30, Cucumbers!H30, GreenLimaBeansProc!H30, Mushrooms!H30, DryOnionsProc!H30, GreenPeasProc!H30, ChilePeppers!H30, SnapBeansProc!H30, SpinachProc!H30, SweetCornProc!H30, Tomatoes!H30, 'Other&amp;MiscProc'!H30)</f>
        <v>21204.063686157246</v>
      </c>
      <c r="H30" s="128">
        <f>SUM(AsparagusProc!I30, Beets!I30, Broccoli!I30, Cabbage!I30, CarrotsProc!I30, Cauliflower!I30, Cucumbers!I30, GreenLimaBeansProc!I30, Mushrooms!I30, DryOnionsProc!J30, GreenPeasProc!I30, ChilePeppers!I30, SnapBeansProc!I30, SpinachProc!I30, SweetCornProc!I30, Tomatoes!I30, 'Other&amp;MiscProc'!I30)</f>
        <v>33466.22823840678</v>
      </c>
      <c r="I30" s="153">
        <f>SUM(AsparagusProc!J30, Beets!J30, Broccoli!J30, Cabbage!J30, CarrotsProc!J30, Cauliflower!J30, Cucumbers!J30, GreenLimaBeansProc!J30, Mushrooms!J30, DryOnionsProc!K30, GreenPeasProc!J30, ChilePeppers!J30, SnapBeansProc!J30, SpinachProc!J30, SweetCornProc!J30, Tomatoes!J30, 'Other&amp;MiscProc'!J30)</f>
        <v>130.283663686789</v>
      </c>
    </row>
    <row r="31" spans="1:9" ht="12" customHeight="1" x14ac:dyDescent="0.25">
      <c r="A31" s="4">
        <v>1993</v>
      </c>
      <c r="B31" s="128">
        <f>SUM(AsparagusProc!C31, Beets!C31, Broccoli!C31, Cabbage!C31, CarrotsProc!C31, Cauliflower!C31, Cucumbers!C31, GreenLimaBeansProc!C31, Mushrooms!C31, DryOnionsProc!C31, GreenPeasProc!C31, ChilePeppers!C31, SnapBeansProc!C31, SpinachProc!C31, SweetCornProc!C31, Tomatoes!C31, 'Other&amp;MiscProc'!C31)</f>
        <v>32497.125199999999</v>
      </c>
      <c r="C31" s="152">
        <f>SUM(AsparagusProc!D31, Beets!D31, Broccoli!D31, Cabbage!D31, CarrotsProc!D31, Cauliflower!D31, Cucumbers!D31, GreenLimaBeansProc!D31, Mushrooms!D31, DryOnionsProc!D31, GreenPeasProc!D31, ChilePeppers!D31, SnapBeansProc!D31, SpinachProc!D31, SweetCornProc!D31, Tomatoes!D31, 'Other&amp;MiscProc'!D31)</f>
        <v>2791.0330974643002</v>
      </c>
      <c r="D31" s="152">
        <f>SUM(AsparagusProc!E31, Beets!E31, Broccoli!E31, Cabbage!E31, CarrotsProc!E31, Cauliflower!E31, Cucumbers!E31, GreenLimaBeansProc!E31, Mushrooms!E31, DryOnionsProc!E31, GreenPeasProc!E31, ChilePeppers!E31, SnapBeansProc!E31, SpinachProc!E31, SweetCornProc!E31, Tomatoes!E31, 'Other&amp;MiscProc'!E31)</f>
        <v>21204.063686157246</v>
      </c>
      <c r="E31" s="128">
        <f>SUM(AsparagusProc!F31, Beets!F31, Broccoli!F31, Cabbage!F31, CarrotsProc!F31, Cauliflower!F31, Cucumbers!F31, GreenLimaBeansProc!F31, Mushrooms!F31, DryOnionsProc!F31, GreenPeasProc!F31, ChilePeppers!F31, SnapBeansProc!F31, SpinachProc!F31, SweetCornProc!F31, Tomatoes!F31, 'Other&amp;MiscProc'!F31)</f>
        <v>56492.221983621537</v>
      </c>
      <c r="F31" s="152">
        <f>SUM(AsparagusProc!G31, Beets!G31, Broccoli!G31, Cabbage!G31, CarrotsProc!G31, Cauliflower!G31, Cucumbers!G31, GreenLimaBeansProc!G31, Mushrooms!G31, DryOnionsProc!G31, GreenPeasProc!G31, ChilePeppers!G31, SnapBeansProc!G31, SpinachProc!G31, SweetCornProc!G31, Tomatoes!G31, 'Other&amp;MiscProc'!G31)</f>
        <v>4166.1709743060001</v>
      </c>
      <c r="G31" s="152">
        <f>SUM(AsparagusProc!H31, Beets!H31, Broccoli!H31, Cabbage!H31, CarrotsProc!H31, Cauliflower!H31, Cucumbers!H31, GreenLimaBeansProc!H31, Mushrooms!H31, DryOnionsProc!H31, GreenPeasProc!H31, ChilePeppers!H31, SnapBeansProc!H31, SpinachProc!H31, SweetCornProc!H31, Tomatoes!H31, 'Other&amp;MiscProc'!H31)</f>
        <v>17941.04137000777</v>
      </c>
      <c r="H31" s="128">
        <f>SUM(AsparagusProc!I31, Beets!I31, Broccoli!I31, Cabbage!I31, CarrotsProc!I31, Cauliflower!I31, Cucumbers!I31, GreenLimaBeansProc!I31, Mushrooms!I31, DryOnionsProc!J31, GreenPeasProc!I31, ChilePeppers!I31, SnapBeansProc!I31, SpinachProc!I31, SweetCornProc!I31, Tomatoes!I31, 'Other&amp;MiscProc'!I31)</f>
        <v>34367.709639307774</v>
      </c>
      <c r="I31" s="153">
        <f>SUM(AsparagusProc!J31, Beets!J31, Broccoli!J31, Cabbage!J31, CarrotsProc!J31, Cauliflower!J31, Cucumbers!J31, GreenLimaBeansProc!J31, Mushrooms!J31, DryOnionsProc!K31, GreenPeasProc!J31, ChilePeppers!J31, SnapBeansProc!J31, SpinachProc!J31, SweetCornProc!J31, Tomatoes!J31, 'Other&amp;MiscProc'!J31)</f>
        <v>132.06458801790936</v>
      </c>
    </row>
    <row r="32" spans="1:9" ht="12" customHeight="1" x14ac:dyDescent="0.25">
      <c r="A32" s="4">
        <v>1994</v>
      </c>
      <c r="B32" s="128">
        <f>SUM(AsparagusProc!C32, Beets!C32, Broccoli!C32, Cabbage!C32, CarrotsProc!C32, Cauliflower!C32, Cucumbers!C32, GreenLimaBeansProc!C32, Mushrooms!C32, DryOnionsProc!C32, GreenPeasProc!C32, ChilePeppers!C32, SnapBeansProc!C32, SpinachProc!C32, SweetCornProc!C32, Tomatoes!C32, 'Other&amp;MiscProc'!C32)</f>
        <v>39275.677669999997</v>
      </c>
      <c r="C32" s="152">
        <f>SUM(AsparagusProc!D32, Beets!D32, Broccoli!D32, Cabbage!D32, CarrotsProc!D32, Cauliflower!D32, Cucumbers!D32, GreenLimaBeansProc!D32, Mushrooms!D32, DryOnionsProc!D32, GreenPeasProc!D32, ChilePeppers!D32, SnapBeansProc!D32, SpinachProc!D32, SweetCornProc!D32, Tomatoes!D32, 'Other&amp;MiscProc'!D32)</f>
        <v>3185.8552984185599</v>
      </c>
      <c r="D32" s="152">
        <f>SUM(AsparagusProc!E32, Beets!E32, Broccoli!E32, Cabbage!E32, CarrotsProc!E32, Cauliflower!E32, Cucumbers!E32, GreenLimaBeansProc!E32, Mushrooms!E32, DryOnionsProc!E32, GreenPeasProc!E32, ChilePeppers!E32, SnapBeansProc!E32, SpinachProc!E32, SweetCornProc!E32, Tomatoes!E32, 'Other&amp;MiscProc'!E32)</f>
        <v>17941.04137000777</v>
      </c>
      <c r="E32" s="128">
        <f>SUM(AsparagusProc!F32, Beets!F32, Broccoli!F32, Cabbage!F32, CarrotsProc!F32, Cauliflower!F32, Cucumbers!F32, GreenLimaBeansProc!F32, Mushrooms!F32, DryOnionsProc!F32, GreenPeasProc!F32, ChilePeppers!F32, SnapBeansProc!F32, SpinachProc!F32, SweetCornProc!F32, Tomatoes!F32, 'Other&amp;MiscProc'!F32)</f>
        <v>60402.574338426319</v>
      </c>
      <c r="F32" s="152">
        <f>SUM(AsparagusProc!G32, Beets!G32, Broccoli!G32, Cabbage!G32, CarrotsProc!G32, Cauliflower!G32, Cucumbers!G32, GreenLimaBeansProc!G32, Mushrooms!G32, DryOnionsProc!G32, GreenPeasProc!G32, ChilePeppers!G32, SnapBeansProc!G32, SpinachProc!G32, SweetCornProc!G32, Tomatoes!G32, 'Other&amp;MiscProc'!G32)</f>
        <v>4400.1467285381996</v>
      </c>
      <c r="G32" s="152">
        <f>SUM(AsparagusProc!H32, Beets!H32, Broccoli!H32, Cabbage!H32, CarrotsProc!H32, Cauliflower!H32, Cucumbers!H32, GreenLimaBeansProc!H32, Mushrooms!H32, DryOnionsProc!H32, GreenPeasProc!H32, ChilePeppers!H32, SnapBeansProc!H32, SpinachProc!H32, SweetCornProc!H32, Tomatoes!H32, 'Other&amp;MiscProc'!H32)</f>
        <v>21532.871785386404</v>
      </c>
      <c r="H32" s="128">
        <f>SUM(AsparagusProc!I32, Beets!I32, Broccoli!I32, Cabbage!I32, CarrotsProc!I32, Cauliflower!I32, Cucumbers!I32, GreenLimaBeansProc!I32, Mushrooms!I32, DryOnionsProc!J32, GreenPeasProc!I32, ChilePeppers!I32, SnapBeansProc!I32, SpinachProc!I32, SweetCornProc!I32, Tomatoes!I32, 'Other&amp;MiscProc'!I32)</f>
        <v>34456.255824501728</v>
      </c>
      <c r="I32" s="153">
        <f>SUM(AsparagusProc!J32, Beets!J32, Broccoli!J32, Cabbage!J32, CarrotsProc!J32, Cauliflower!J32, Cucumbers!J32, GreenLimaBeansProc!J32, Mushrooms!J32, DryOnionsProc!K32, GreenPeasProc!J32, ChilePeppers!J32, SnapBeansProc!J32, SpinachProc!J32, SweetCornProc!J32, Tomatoes!J32, 'Other&amp;MiscProc'!J32)</f>
        <v>130.80729505223999</v>
      </c>
    </row>
    <row r="33" spans="1:9" ht="12" customHeight="1" x14ac:dyDescent="0.25">
      <c r="A33" s="4">
        <v>1995</v>
      </c>
      <c r="B33" s="128">
        <f>SUM(AsparagusProc!C33, Beets!C33, Broccoli!C33, Cabbage!C33, CarrotsProc!C33, Cauliflower!C33, Cucumbers!C33, GreenLimaBeansProc!C33, Mushrooms!C33, DryOnionsProc!C33, GreenPeasProc!C33, ChilePeppers!C33, SnapBeansProc!C33, SpinachProc!C33, SweetCornProc!C33, Tomatoes!C33, 'Other&amp;MiscProc'!C33)</f>
        <v>37637.25346</v>
      </c>
      <c r="C33" s="152">
        <f>SUM(AsparagusProc!D33, Beets!D33, Broccoli!D33, Cabbage!D33, CarrotsProc!D33, Cauliflower!D33, Cucumbers!D33, GreenLimaBeansProc!D33, Mushrooms!D33, DryOnionsProc!D33, GreenPeasProc!D33, ChilePeppers!D33, SnapBeansProc!D33, SpinachProc!D33, SweetCornProc!D33, Tomatoes!D33, 'Other&amp;MiscProc'!D33)</f>
        <v>2956.3822508714607</v>
      </c>
      <c r="D33" s="152">
        <f>SUM(AsparagusProc!E33, Beets!E33, Broccoli!E33, Cabbage!E33, CarrotsProc!E33, Cauliflower!E33, Cucumbers!E33, GreenLimaBeansProc!E33, Mushrooms!E33, DryOnionsProc!E33, GreenPeasProc!E33, ChilePeppers!E33, SnapBeansProc!E33, SpinachProc!E33, SweetCornProc!E33, Tomatoes!E33, 'Other&amp;MiscProc'!E33)</f>
        <v>21532.871785386404</v>
      </c>
      <c r="E33" s="128">
        <f>SUM(AsparagusProc!F33, Beets!F33, Broccoli!F33, Cabbage!F33, CarrotsProc!F33, Cauliflower!F33, Cucumbers!F33, GreenLimaBeansProc!F33, Mushrooms!F33, DryOnionsProc!F33, GreenPeasProc!F33, ChilePeppers!F33, SnapBeansProc!F33, SpinachProc!F33, SweetCornProc!F33, Tomatoes!F33, 'Other&amp;MiscProc'!F33)</f>
        <v>62126.507496257858</v>
      </c>
      <c r="F33" s="152">
        <f>SUM(AsparagusProc!G33, Beets!G33, Broccoli!G33, Cabbage!G33, CarrotsProc!G33, Cauliflower!G33, Cucumbers!G33, GreenLimaBeansProc!G33, Mushrooms!G33, DryOnionsProc!G33, GreenPeasProc!G33, ChilePeppers!G33, SnapBeansProc!G33, SpinachProc!G33, SweetCornProc!G33, Tomatoes!G33, 'Other&amp;MiscProc'!G33)</f>
        <v>4581.4845066197995</v>
      </c>
      <c r="G33" s="152">
        <f>SUM(AsparagusProc!H33, Beets!H33, Broccoli!H33, Cabbage!H33, CarrotsProc!H33, Cauliflower!H33, Cucumbers!H33, GreenLimaBeansProc!H33, Mushrooms!H33, DryOnionsProc!H33, GreenPeasProc!H33, ChilePeppers!H33, SnapBeansProc!H33, SpinachProc!H33, SweetCornProc!H33, Tomatoes!H33, 'Other&amp;MiscProc'!H33)</f>
        <v>22802.733334142496</v>
      </c>
      <c r="H33" s="128">
        <f>SUM(AsparagusProc!I33, Beets!I33, Broccoli!I33, Cabbage!I33, CarrotsProc!I33, Cauliflower!I33, Cucumbers!I33, GreenLimaBeansProc!I33, Mushrooms!I33, DryOnionsProc!J33, GreenPeasProc!I33, ChilePeppers!I33, SnapBeansProc!I33, SpinachProc!I33, SweetCornProc!I33, Tomatoes!I33, 'Other&amp;MiscProc'!I33)</f>
        <v>34728.989655495563</v>
      </c>
      <c r="I33" s="153">
        <f>SUM(AsparagusProc!J33, Beets!J33, Broccoli!J33, Cabbage!J33, CarrotsProc!J33, Cauliflower!J33, Cucumbers!J33, GreenLimaBeansProc!J33, Mushrooms!J33, DryOnionsProc!K33, GreenPeasProc!J33, ChilePeppers!J33, SnapBeansProc!J33, SpinachProc!J33, SweetCornProc!J33, Tomatoes!J33, 'Other&amp;MiscProc'!J33)</f>
        <v>130.29726229616591</v>
      </c>
    </row>
    <row r="34" spans="1:9" ht="12" customHeight="1" x14ac:dyDescent="0.25">
      <c r="A34" s="3">
        <v>1996</v>
      </c>
      <c r="B34" s="258">
        <f>SUM(AsparagusProc!C34, Beets!C34, Broccoli!C34, Cabbage!C34, CarrotsProc!C34, Cauliflower!C34, Cucumbers!C34, GreenLimaBeansProc!C34, Mushrooms!C34, DryOnionsProc!C34, GreenPeasProc!C34, ChilePeppers!C34, SnapBeansProc!C34, SpinachProc!C34, SweetCornProc!C34, Tomatoes!C34, 'Other&amp;MiscProc'!C34)</f>
        <v>37455.61924</v>
      </c>
      <c r="C34" s="259">
        <f>SUM(AsparagusProc!D34, Beets!D34, Broccoli!D34, Cabbage!D34, CarrotsProc!D34, Cauliflower!D34, Cucumbers!D34, GreenLimaBeansProc!D34, Mushrooms!D34, DryOnionsProc!D34, GreenPeasProc!D34, ChilePeppers!D34, SnapBeansProc!D34, SpinachProc!D34, SweetCornProc!D34, Tomatoes!D34, 'Other&amp;MiscProc'!D34)</f>
        <v>3126.8138868698302</v>
      </c>
      <c r="D34" s="260">
        <f>SUM(AsparagusProc!E34, Beets!E34, Broccoli!E34, Cabbage!E34, CarrotsProc!E34, Cauliflower!E34, Cucumbers!E34, GreenLimaBeansProc!E34, Mushrooms!E34, DryOnionsProc!E34, GreenPeasProc!E34, ChilePeppers!E34, SnapBeansProc!E34, SpinachProc!E34, SweetCornProc!E34, Tomatoes!E34, 'Other&amp;MiscProc'!E34)</f>
        <v>22802.719434142498</v>
      </c>
      <c r="E34" s="259">
        <f>SUM(AsparagusProc!F34, Beets!F34, Broccoli!F34, Cabbage!F34, CarrotsProc!F34, Cauliflower!F34, Cucumbers!F34, GreenLimaBeansProc!F34, Mushrooms!F34, DryOnionsProc!F34, GreenPeasProc!F34, ChilePeppers!F34, SnapBeansProc!F34, SpinachProc!F34, SweetCornProc!F34, Tomatoes!F34, 'Other&amp;MiscProc'!F34)</f>
        <v>63385.152561012321</v>
      </c>
      <c r="F34" s="260">
        <f>SUM(AsparagusProc!G34, Beets!G34, Broccoli!G34, Cabbage!G34, CarrotsProc!G34, Cauliflower!G34, Cucumbers!G34, GreenLimaBeansProc!G34, Mushrooms!G34, DryOnionsProc!G34, GreenPeasProc!G34, ChilePeppers!G34, SnapBeansProc!G34, SpinachProc!G34, SweetCornProc!G34, Tomatoes!G34, 'Other&amp;MiscProc'!G34)</f>
        <v>4874.4487622358374</v>
      </c>
      <c r="G34" s="260">
        <f>SUM(AsparagusProc!H34, Beets!H34, Broccoli!H34, Cabbage!H34, CarrotsProc!H34, Cauliflower!H34, Cucumbers!H34, GreenLimaBeansProc!H34, Mushrooms!H34, DryOnionsProc!H34, GreenPeasProc!H34, ChilePeppers!H34, SnapBeansProc!H34, SpinachProc!H34, SweetCornProc!H34, Tomatoes!H34, 'Other&amp;MiscProc'!H34)</f>
        <v>23709.157752186278</v>
      </c>
      <c r="H34" s="259">
        <f>SUM(AsparagusProc!I34, Beets!I34, Broccoli!I34, Cabbage!I34, CarrotsProc!I34, Cauliflower!I34, Cucumbers!I34, GreenLimaBeansProc!I34, Mushrooms!I34, DryOnionsProc!J34, GreenPeasProc!I34, ChilePeppers!I34, SnapBeansProc!I34, SpinachProc!I34, SweetCornProc!I34, Tomatoes!I34, 'Other&amp;MiscProc'!I34)</f>
        <v>34786.946046590208</v>
      </c>
      <c r="I34" s="261">
        <f>SUM(AsparagusProc!J34, Beets!J34, Broccoli!J34, Cabbage!J34, CarrotsProc!J34, Cauliflower!J34, Cucumbers!J34, GreenLimaBeansProc!J34, Mushrooms!J34, DryOnionsProc!K34, GreenPeasProc!J34, ChilePeppers!J34, SnapBeansProc!J34, SpinachProc!J34, SweetCornProc!J34, Tomatoes!J34, 'Other&amp;MiscProc'!J34)</f>
        <v>129.01002162404092</v>
      </c>
    </row>
    <row r="35" spans="1:9" ht="12" customHeight="1" x14ac:dyDescent="0.25">
      <c r="A35" s="3">
        <v>1997</v>
      </c>
      <c r="B35" s="258">
        <f>SUM(AsparagusProc!C35, Beets!C35, Broccoli!C35, Cabbage!C35, CarrotsProc!C35, Cauliflower!C35, Cucumbers!C35, GreenLimaBeansProc!C35, Mushrooms!C35, DryOnionsProc!C35, GreenPeasProc!C35, ChilePeppers!C35, SnapBeansProc!C35, SpinachProc!C35, SweetCornProc!C35, Tomatoes!C35, 'Other&amp;MiscProc'!C35)</f>
        <v>34907.163030000003</v>
      </c>
      <c r="C35" s="259">
        <f>SUM(AsparagusProc!D35, Beets!D35, Broccoli!D35, Cabbage!D35, CarrotsProc!D35, Cauliflower!D35, Cucumbers!D35, GreenLimaBeansProc!D35, Mushrooms!D35, DryOnionsProc!D35, GreenPeasProc!D35, ChilePeppers!D35, SnapBeansProc!D35, SpinachProc!D35, SweetCornProc!D35, Tomatoes!D35, 'Other&amp;MiscProc'!D35)</f>
        <v>3367.8216483720998</v>
      </c>
      <c r="D35" s="260">
        <f>SUM(AsparagusProc!E35, Beets!E35, Broccoli!E35, Cabbage!E35, CarrotsProc!E35, Cauliflower!E35, Cucumbers!E35, GreenLimaBeansProc!E35, Mushrooms!E35, DryOnionsProc!E35, GreenPeasProc!E35, ChilePeppers!E35, SnapBeansProc!E35, SpinachProc!E35, SweetCornProc!E35, Tomatoes!E35, 'Other&amp;MiscProc'!E35)</f>
        <v>23709.157752186278</v>
      </c>
      <c r="E35" s="259">
        <f>SUM(AsparagusProc!F35, Beets!F35, Broccoli!F35, Cabbage!F35, CarrotsProc!F35, Cauliflower!F35, Cucumbers!F35, GreenLimaBeansProc!F35, Mushrooms!F35, DryOnionsProc!F35, GreenPeasProc!F35, ChilePeppers!F35, SnapBeansProc!F35, SpinachProc!F35, SweetCornProc!F35, Tomatoes!F35, 'Other&amp;MiscProc'!F35)</f>
        <v>61984.142430558371</v>
      </c>
      <c r="F35" s="260">
        <f>SUM(AsparagusProc!G35, Beets!G35, Broccoli!G35, Cabbage!G35, CarrotsProc!G35, Cauliflower!G35, Cucumbers!G35, GreenLimaBeansProc!G35, Mushrooms!G35, DryOnionsProc!G35, GreenPeasProc!G35, ChilePeppers!G35, SnapBeansProc!G35, SpinachProc!G35, SweetCornProc!G35, Tomatoes!G35, 'Other&amp;MiscProc'!G35)</f>
        <v>5695.5630993057912</v>
      </c>
      <c r="G35" s="260">
        <f>SUM(AsparagusProc!H35, Beets!H35, Broccoli!H35, Cabbage!H35, CarrotsProc!H35, Cauliflower!H35, Cucumbers!H35, GreenLimaBeansProc!H35, Mushrooms!H35, DryOnionsProc!H35, GreenPeasProc!H35, ChilePeppers!H35, SnapBeansProc!H35, SpinachProc!H35, SweetCornProc!H35, Tomatoes!H35, 'Other&amp;MiscProc'!H35)</f>
        <v>21672.201940009494</v>
      </c>
      <c r="H35" s="259">
        <f>SUM(AsparagusProc!I35, Beets!I35, Broccoli!I35, Cabbage!I35, CarrotsProc!I35, Cauliflower!I35, Cucumbers!I35, GreenLimaBeansProc!I35, Mushrooms!I35, DryOnionsProc!J35, GreenPeasProc!I35, ChilePeppers!I35, SnapBeansProc!I35, SpinachProc!I35, SweetCornProc!I35, Tomatoes!I35, 'Other&amp;MiscProc'!I35)</f>
        <v>34602.477391243097</v>
      </c>
      <c r="I35" s="261">
        <f>SUM(AsparagusProc!J35, Beets!J35, Broccoli!J35, Cabbage!J35, CarrotsProc!J35, Cauliflower!J35, Cucumbers!J35, GreenLimaBeansProc!J35, Mushrooms!J35, DryOnionsProc!K35, GreenPeasProc!J35, ChilePeppers!J35, SnapBeansProc!J35, SpinachProc!J35, SweetCornProc!J35, Tomatoes!J35, 'Other&amp;MiscProc'!J35)</f>
        <v>126.79939288515179</v>
      </c>
    </row>
    <row r="36" spans="1:9" ht="12" customHeight="1" x14ac:dyDescent="0.25">
      <c r="A36" s="3">
        <v>1998</v>
      </c>
      <c r="B36" s="258">
        <f>SUM(AsparagusProc!C36, Beets!C36, Broccoli!C36, Cabbage!C36, CarrotsProc!C36, Cauliflower!C36, Cucumbers!C36, GreenLimaBeansProc!C36, Mushrooms!C36, DryOnionsProc!C36, GreenPeasProc!C36, ChilePeppers!C36, SnapBeansProc!C36, SpinachProc!C36, SweetCornProc!C36, Tomatoes!C36, 'Other&amp;MiscProc'!C36)</f>
        <v>33494.39875</v>
      </c>
      <c r="C36" s="259">
        <f>SUM(AsparagusProc!D36, Beets!D36, Broccoli!D36, Cabbage!D36, CarrotsProc!D36, Cauliflower!D36, Cucumbers!D36, GreenLimaBeansProc!D36, Mushrooms!D36, DryOnionsProc!D36, GreenPeasProc!D36, ChilePeppers!D36, SnapBeansProc!D36, SpinachProc!D36, SweetCornProc!D36, Tomatoes!D36, 'Other&amp;MiscProc'!D36)</f>
        <v>3682.7297589551799</v>
      </c>
      <c r="D36" s="260">
        <f>SUM(AsparagusProc!E36, Beets!E36, Broccoli!E36, Cabbage!E36, CarrotsProc!E36, Cauliflower!E36, Cucumbers!E36, GreenLimaBeansProc!E36, Mushrooms!E36, DryOnionsProc!E36, GreenPeasProc!E36, ChilePeppers!E36, SnapBeansProc!E36, SpinachProc!E36, SweetCornProc!E36, Tomatoes!E36, 'Other&amp;MiscProc'!E36)</f>
        <v>21672.201940009494</v>
      </c>
      <c r="E36" s="259">
        <f>SUM(AsparagusProc!F36, Beets!F36, Broccoli!F36, Cabbage!F36, CarrotsProc!F36, Cauliflower!F36, Cucumbers!F36, GreenLimaBeansProc!F36, Mushrooms!F36, DryOnionsProc!F36, GreenPeasProc!F36, ChilePeppers!F36, SnapBeansProc!F36, SpinachProc!F36, SweetCornProc!F36, Tomatoes!F36, 'Other&amp;MiscProc'!F36)</f>
        <v>58849.330448964676</v>
      </c>
      <c r="F36" s="260">
        <f>SUM(AsparagusProc!G36, Beets!G36, Broccoli!G36, Cabbage!G36, CarrotsProc!G36, Cauliflower!G36, Cucumbers!G36, GreenLimaBeansProc!G36, Mushrooms!G36, DryOnionsProc!G36, GreenPeasProc!G36, ChilePeppers!G36, SnapBeansProc!G36, SpinachProc!G36, SweetCornProc!G36, Tomatoes!G36, 'Other&amp;MiscProc'!G36)</f>
        <v>5507.088909368651</v>
      </c>
      <c r="G36" s="260">
        <f>SUM(AsparagusProc!H36, Beets!H36, Broccoli!H36, Cabbage!H36, CarrotsProc!H36, Cauliflower!H36, Cucumbers!H36, GreenLimaBeansProc!H36, Mushrooms!H36, DryOnionsProc!H36, GreenPeasProc!H36, ChilePeppers!H36, SnapBeansProc!H36, SpinachProc!H36, SweetCornProc!H36, Tomatoes!H36, 'Other&amp;MiscProc'!H36)</f>
        <v>18222.045696283043</v>
      </c>
      <c r="H36" s="259">
        <f>SUM(AsparagusProc!I36, Beets!I36, Broccoli!I36, Cabbage!I36, CarrotsProc!I36, Cauliflower!I36, Cucumbers!I36, GreenLimaBeansProc!I36, Mushrooms!I36, DryOnionsProc!J36, GreenPeasProc!I36, ChilePeppers!I36, SnapBeansProc!I36, SpinachProc!I36, SweetCornProc!I36, Tomatoes!I36, 'Other&amp;MiscProc'!I36)</f>
        <v>35107.695843312984</v>
      </c>
      <c r="I36" s="261">
        <f>SUM(AsparagusProc!J36, Beets!J36, Broccoli!J36, Cabbage!J36, CarrotsProc!J36, Cauliflower!J36, Cucumbers!J36, GreenLimaBeansProc!J36, Mushrooms!J36, DryOnionsProc!K36, GreenPeasProc!J36, ChilePeppers!J36, SnapBeansProc!J36, SpinachProc!J36, SweetCornProc!J36, Tomatoes!J36, 'Other&amp;MiscProc'!J36)</f>
        <v>126.98187305479868</v>
      </c>
    </row>
    <row r="37" spans="1:9" ht="12" customHeight="1" x14ac:dyDescent="0.25">
      <c r="A37" s="3">
        <v>1999</v>
      </c>
      <c r="B37" s="258">
        <f>SUM(AsparagusProc!C37, Beets!C37, Broccoli!C37, Cabbage!C37, CarrotsProc!C37, Cauliflower!C37, Cucumbers!C37, GreenLimaBeansProc!C37, Mushrooms!C37, DryOnionsProc!C37, GreenPeasProc!C37, ChilePeppers!C37, SnapBeansProc!C37, SpinachProc!C37, SweetCornProc!C37, Tomatoes!C37, 'Other&amp;MiscProc'!C37)</f>
        <v>40769.944183333333</v>
      </c>
      <c r="C37" s="259">
        <f>SUM(AsparagusProc!D37, Beets!D37, Broccoli!D37, Cabbage!D37, CarrotsProc!D37, Cauliflower!D37, Cucumbers!D37, GreenLimaBeansProc!D37, Mushrooms!D37, DryOnionsProc!D37, GreenPeasProc!D37, ChilePeppers!D37, SnapBeansProc!D37, SpinachProc!D37, SweetCornProc!D37, Tomatoes!D37, 'Other&amp;MiscProc'!D37)</f>
        <v>4555.3441086059447</v>
      </c>
      <c r="D37" s="260">
        <f>SUM(AsparagusProc!E37, Beets!E37, Broccoli!E37, Cabbage!E37, CarrotsProc!E37, Cauliflower!E37, Cucumbers!E37, GreenLimaBeansProc!E37, Mushrooms!E37, DryOnionsProc!E37, GreenPeasProc!E37, ChilePeppers!E37, SnapBeansProc!E37, SpinachProc!E37, SweetCornProc!E37, Tomatoes!E37, 'Other&amp;MiscProc'!E37)</f>
        <v>18222.045696283043</v>
      </c>
      <c r="E37" s="259">
        <f>SUM(AsparagusProc!F37, Beets!F37, Broccoli!F37, Cabbage!F37, CarrotsProc!F37, Cauliflower!F37, Cucumbers!F37, GreenLimaBeansProc!F37, Mushrooms!F37, DryOnionsProc!F37, GreenPeasProc!F37, ChilePeppers!F37, SnapBeansProc!F37, SpinachProc!F37, SweetCornProc!F37, Tomatoes!F37, 'Other&amp;MiscProc'!F37)</f>
        <v>63547.333988222323</v>
      </c>
      <c r="F37" s="260">
        <f>SUM(AsparagusProc!G37, Beets!G37, Broccoli!G37, Cabbage!G37, CarrotsProc!G37, Cauliflower!G37, Cucumbers!G37, GreenLimaBeansProc!G37, Mushrooms!G37, DryOnionsProc!G37, GreenPeasProc!G37, ChilePeppers!G37, SnapBeansProc!G37, SpinachProc!G37, SweetCornProc!G37, Tomatoes!G37, 'Other&amp;MiscProc'!G37)</f>
        <v>5154.8711154883949</v>
      </c>
      <c r="G37" s="260">
        <f>SUM(AsparagusProc!H37, Beets!H37, Broccoli!H37, Cabbage!H37, CarrotsProc!H37, Cauliflower!H37, Cucumbers!H37, GreenLimaBeansProc!H37, Mushrooms!H37, DryOnionsProc!H37, GreenPeasProc!H37, ChilePeppers!H37, SnapBeansProc!H37, SpinachProc!H37, SweetCornProc!H37, Tomatoes!H37, 'Other&amp;MiscProc'!H37)</f>
        <v>23257.052769917907</v>
      </c>
      <c r="H37" s="259">
        <f>SUM(AsparagusProc!I37, Beets!I37, Broccoli!I37, Cabbage!I37, CarrotsProc!I37, Cauliflower!I37, Cucumbers!I37, GreenLimaBeansProc!I37, Mushrooms!I37, DryOnionsProc!J37, GreenPeasProc!I37, ChilePeppers!I37, SnapBeansProc!I37, SpinachProc!I37, SweetCornProc!I37, Tomatoes!I37, 'Other&amp;MiscProc'!I37)</f>
        <v>35117.06410281601</v>
      </c>
      <c r="I37" s="261">
        <f>SUM(AsparagusProc!J37, Beets!J37, Broccoli!J37, Cabbage!J37, CarrotsProc!J37, Cauliflower!J37, Cucumbers!J37, GreenLimaBeansProc!J37, Mushrooms!J37, DryOnionsProc!K37, GreenPeasProc!J37, ChilePeppers!J37, SnapBeansProc!J37, SpinachProc!J37, SweetCornProc!J37, Tomatoes!J37, 'Other&amp;MiscProc'!J37)</f>
        <v>125.92195848106222</v>
      </c>
    </row>
    <row r="38" spans="1:9" ht="12" customHeight="1" x14ac:dyDescent="0.25">
      <c r="A38" s="3">
        <v>2000</v>
      </c>
      <c r="B38" s="258">
        <f>SUM(AsparagusProc!C38, Beets!C38, Broccoli!C38, Cabbage!C38, CarrotsProc!C38, Cauliflower!C38, Cucumbers!C38, GreenLimaBeansProc!C38, Mushrooms!C38, DryOnionsProc!C38, GreenPeasProc!C38, ChilePeppers!C38, SnapBeansProc!C38, SpinachProc!C38, SweetCornProc!C38, Tomatoes!C38, 'Other&amp;MiscProc'!C38)</f>
        <v>36580.337670000001</v>
      </c>
      <c r="C38" s="259">
        <f>SUM(AsparagusProc!D38, Beets!D38, Broccoli!D38, Cabbage!D38, CarrotsProc!D38, Cauliflower!D38, Cucumbers!D38, GreenLimaBeansProc!D38, Mushrooms!D38, DryOnionsProc!D38, GreenPeasProc!D38, ChilePeppers!D38, SnapBeansProc!D38, SpinachProc!D38, SweetCornProc!D38, Tomatoes!D38, 'Other&amp;MiscProc'!D38)</f>
        <v>4212.5349341161245</v>
      </c>
      <c r="D38" s="260">
        <f>SUM(AsparagusProc!E38, Beets!E38, Broccoli!E38, Cabbage!E38, CarrotsProc!E38, Cauliflower!E38, Cucumbers!E38, GreenLimaBeansProc!E38, Mushrooms!E38, DryOnionsProc!E38, GreenPeasProc!E38, ChilePeppers!E38, SnapBeansProc!E38, SpinachProc!E38, SweetCornProc!E38, Tomatoes!E38, 'Other&amp;MiscProc'!E38)</f>
        <v>23257.052769917907</v>
      </c>
      <c r="E38" s="259">
        <f>SUM(AsparagusProc!F38, Beets!F38, Broccoli!F38, Cabbage!F38, CarrotsProc!F38, Cauliflower!F38, Cucumbers!F38, GreenLimaBeansProc!F38, Mushrooms!F38, DryOnionsProc!F38, GreenPeasProc!F38, ChilePeppers!F38, SnapBeansProc!F38, SpinachProc!F38, SweetCornProc!F38, Tomatoes!F38, 'Other&amp;MiscProc'!F38)</f>
        <v>64049.925374034028</v>
      </c>
      <c r="F38" s="260">
        <f>SUM(AsparagusProc!G38, Beets!G38, Broccoli!G38, Cabbage!G38, CarrotsProc!G38, Cauliflower!G38, Cucumbers!G38, GreenLimaBeansProc!G38, Mushrooms!G38, DryOnionsProc!G38, GreenPeasProc!G38, ChilePeppers!G38, SnapBeansProc!G38, SpinachProc!G38, SweetCornProc!G38, Tomatoes!G38, 'Other&amp;MiscProc'!G38)</f>
        <v>5369.3360869718999</v>
      </c>
      <c r="G38" s="260">
        <f>SUM(AsparagusProc!H38, Beets!H38, Broccoli!H38, Cabbage!H38, CarrotsProc!H38, Cauliflower!H38, Cucumbers!H38, GreenLimaBeansProc!H38, Mushrooms!H38, DryOnionsProc!H38, GreenPeasProc!H38, ChilePeppers!H38, SnapBeansProc!H38, SpinachProc!H38, SweetCornProc!H38, Tomatoes!H38, 'Other&amp;MiscProc'!H38)</f>
        <v>23321.563813369703</v>
      </c>
      <c r="H38" s="259">
        <f>SUM(AsparagusProc!I38, Beets!I38, Broccoli!I38, Cabbage!I38, CarrotsProc!I38, Cauliflower!I38, Cucumbers!I38, GreenLimaBeansProc!I38, Mushrooms!I38, DryOnionsProc!J38, GreenPeasProc!I38, ChilePeppers!I38, SnapBeansProc!I38, SpinachProc!I38, SweetCornProc!I38, Tomatoes!I38, 'Other&amp;MiscProc'!I38)</f>
        <v>35344.76347369243</v>
      </c>
      <c r="I38" s="261">
        <f>SUM(AsparagusProc!J38, Beets!J38, Broccoli!J38, Cabbage!J38, CarrotsProc!J38, Cauliflower!J38, Cucumbers!J38, GreenLimaBeansProc!J38, Mushrooms!J38, DryOnionsProc!K38, GreenPeasProc!J38, ChilePeppers!J38, SnapBeansProc!J38, SpinachProc!J38, SweetCornProc!J38, Tomatoes!J38, 'Other&amp;MiscProc'!J38)</f>
        <v>125.17264450398257</v>
      </c>
    </row>
    <row r="39" spans="1:9" ht="12" customHeight="1" x14ac:dyDescent="0.25">
      <c r="A39" s="4">
        <v>2001</v>
      </c>
      <c r="B39" s="128">
        <f>SUM(AsparagusProc!C39, Beets!C39, Broccoli!C39, Cabbage!C39, CarrotsProc!C39, Cauliflower!C39, Cucumbers!C39, GreenLimaBeansProc!C39, Mushrooms!C39, DryOnionsProc!C39, GreenPeasProc!C39, ChilePeppers!C39, SnapBeansProc!C39, SpinachProc!C39, SweetCornProc!C39, Tomatoes!C39, 'Other&amp;MiscProc'!C39)</f>
        <v>32276.85105444444</v>
      </c>
      <c r="C39" s="152">
        <f>SUM(AsparagusProc!D39, Beets!D39, Broccoli!D39, Cabbage!D39, CarrotsProc!D39, Cauliflower!D39, Cucumbers!D39, GreenLimaBeansProc!D39, Mushrooms!D39, DryOnionsProc!D39, GreenPeasProc!D39, ChilePeppers!D39, SnapBeansProc!D39, SpinachProc!D39, SweetCornProc!D39, Tomatoes!D39, 'Other&amp;MiscProc'!D39)</f>
        <v>4918.3471063060151</v>
      </c>
      <c r="D39" s="152">
        <f>SUM(AsparagusProc!E39, Beets!E39, Broccoli!E39, Cabbage!E39, CarrotsProc!E39, Cauliflower!E39, Cucumbers!E39, GreenLimaBeansProc!E39, Mushrooms!E39, DryOnionsProc!E39, GreenPeasProc!E39, ChilePeppers!E39, SnapBeansProc!E39, SpinachProc!E39, SweetCornProc!E39, Tomatoes!E39, 'Other&amp;MiscProc'!E39)</f>
        <v>23321.563813369703</v>
      </c>
      <c r="E39" s="128">
        <f>SUM(AsparagusProc!F39, Beets!F39, Broccoli!F39, Cabbage!F39, CarrotsProc!F39, Cauliflower!F39, Cucumbers!F39, GreenLimaBeansProc!F39, Mushrooms!F39, DryOnionsProc!F39, GreenPeasProc!F39, ChilePeppers!F39, SnapBeansProc!F39, SpinachProc!F39, SweetCornProc!F39, Tomatoes!F39, 'Other&amp;MiscProc'!F39)</f>
        <v>60516.761974120163</v>
      </c>
      <c r="F39" s="152">
        <f>SUM(AsparagusProc!G39, Beets!G39, Broccoli!G39, Cabbage!G39, CarrotsProc!G39, Cauliflower!G39, Cucumbers!G39, GreenLimaBeansProc!G39, Mushrooms!G39, DryOnionsProc!G39, GreenPeasProc!G39, ChilePeppers!G39, SnapBeansProc!G39, SpinachProc!G39, SweetCornProc!G39, Tomatoes!G39, 'Other&amp;MiscProc'!G39)</f>
        <v>5319.0220842377967</v>
      </c>
      <c r="G39" s="152">
        <f>SUM(AsparagusProc!H39, Beets!H39, Broccoli!H39, Cabbage!H39, CarrotsProc!H39, Cauliflower!H39, Cucumbers!H39, GreenLimaBeansProc!H39, Mushrooms!H39, DryOnionsProc!H39, GreenPeasProc!H39, ChilePeppers!H39, SnapBeansProc!H39, SpinachProc!H39, SweetCornProc!H39, Tomatoes!H39, 'Other&amp;MiscProc'!H39)</f>
        <v>21587.851447812533</v>
      </c>
      <c r="H39" s="128">
        <f>SUM(AsparagusProc!I39, Beets!I39, Broccoli!I39, Cabbage!I39, CarrotsProc!I39, Cauliflower!I39, Cucumbers!I39, GreenLimaBeansProc!I39, Mushrooms!I39, DryOnionsProc!J39, GreenPeasProc!I39, ChilePeppers!I39, SnapBeansProc!I39, SpinachProc!I39, SweetCornProc!I39, Tomatoes!I39, 'Other&amp;MiscProc'!I39)</f>
        <v>33596.760442069834</v>
      </c>
      <c r="I39" s="153">
        <f>SUM(AsparagusProc!J39, Beets!J39, Broccoli!J39, Cabbage!J39, CarrotsProc!J39, Cauliflower!J39, Cucumbers!J39, GreenLimaBeansProc!J39, Mushrooms!J39, DryOnionsProc!K39, GreenPeasProc!J39, ChilePeppers!J39, SnapBeansProc!J39, SpinachProc!J39, SweetCornProc!J39, Tomatoes!J39, 'Other&amp;MiscProc'!J39)</f>
        <v>117.74722821956011</v>
      </c>
    </row>
    <row r="40" spans="1:9" ht="12" customHeight="1" x14ac:dyDescent="0.25">
      <c r="A40" s="4">
        <v>2002</v>
      </c>
      <c r="B40" s="128">
        <f>SUM(AsparagusProc!C40, Beets!C40, Broccoli!C40, Cabbage!C40, CarrotsProc!C40, Cauliflower!C40, Cucumbers!C40, GreenLimaBeansProc!C40, Mushrooms!C40, DryOnionsProc!C40, GreenPeasProc!C40, ChilePeppers!C40, SnapBeansProc!C40, SpinachProc!C40, SweetCornProc!C40, Tomatoes!C40, 'Other&amp;MiscProc'!C40)</f>
        <v>37014.753877317213</v>
      </c>
      <c r="C40" s="152">
        <f>SUM(AsparagusProc!D40, Beets!D40, Broccoli!D40, Cabbage!D40, CarrotsProc!D40, Cauliflower!D40, Cucumbers!D40, GreenLimaBeansProc!D40, Mushrooms!D40, DryOnionsProc!D40, GreenPeasProc!D40, ChilePeppers!D40, SnapBeansProc!D40, SpinachProc!D40, SweetCornProc!D40, Tomatoes!D40, 'Other&amp;MiscProc'!D40)</f>
        <v>5756.3564434160999</v>
      </c>
      <c r="D40" s="152">
        <f>SUM(AsparagusProc!E40, Beets!E40, Broccoli!E40, Cabbage!E40, CarrotsProc!E40, Cauliflower!E40, Cucumbers!E40, GreenLimaBeansProc!E40, Mushrooms!E40, DryOnionsProc!E40, GreenPeasProc!E40, ChilePeppers!E40, SnapBeansProc!E40, SpinachProc!E40, SweetCornProc!E40, Tomatoes!E40, 'Other&amp;MiscProc'!E40)</f>
        <v>21587.851447812533</v>
      </c>
      <c r="E40" s="128">
        <f>SUM(AsparagusProc!F40, Beets!F40, Broccoli!F40, Cabbage!F40, CarrotsProc!F40, Cauliflower!F40, Cucumbers!F40, GreenLimaBeansProc!F40, Mushrooms!F40, DryOnionsProc!F40, GreenPeasProc!F40, ChilePeppers!F40, SnapBeansProc!F40, SpinachProc!F40, SweetCornProc!F40, Tomatoes!F40, 'Other&amp;MiscProc'!F40)</f>
        <v>64358.961768545851</v>
      </c>
      <c r="F40" s="152">
        <f>SUM(AsparagusProc!G40, Beets!G40, Broccoli!G40, Cabbage!G40, CarrotsProc!G40, Cauliflower!G40, Cucumbers!G40, GreenLimaBeansProc!G40, Mushrooms!G40, DryOnionsProc!G40, GreenPeasProc!G40, ChilePeppers!G40, SnapBeansProc!G40, SpinachProc!G40, SweetCornProc!G40, Tomatoes!G40, 'Other&amp;MiscProc'!G40)</f>
        <v>5222.9806294989648</v>
      </c>
      <c r="G40" s="152">
        <f>SUM(AsparagusProc!H40, Beets!H40, Broccoli!H40, Cabbage!H40, CarrotsProc!H40, Cauliflower!H40, Cucumbers!H40, GreenLimaBeansProc!H40, Mushrooms!H40, DryOnionsProc!H40, GreenPeasProc!H40, ChilePeppers!H40, SnapBeansProc!H40, SpinachProc!H40, SweetCornProc!H40, Tomatoes!H40, 'Other&amp;MiscProc'!H40)</f>
        <v>23795.394710673336</v>
      </c>
      <c r="H40" s="128">
        <f>SUM(AsparagusProc!I40, Beets!I40, Broccoli!I40, Cabbage!I40, CarrotsProc!I40, Cauliflower!I40, Cucumbers!I40, GreenLimaBeansProc!I40, Mushrooms!I40, DryOnionsProc!J40, GreenPeasProc!I40, ChilePeppers!I40, SnapBeansProc!I40, SpinachProc!I40, SweetCornProc!I40, Tomatoes!I40, 'Other&amp;MiscProc'!I40)</f>
        <v>35327.736428373551</v>
      </c>
      <c r="I40" s="153">
        <f>SUM(AsparagusProc!J40, Beets!J40, Broccoli!J40, Cabbage!J40, CarrotsProc!J40, Cauliflower!J40, Cucumbers!J40, GreenLimaBeansProc!J40, Mushrooms!J40, DryOnionsProc!K40, GreenPeasProc!J40, ChilePeppers!J40, SnapBeansProc!J40, SpinachProc!J40, SweetCornProc!J40, Tomatoes!J40, 'Other&amp;MiscProc'!J40)</f>
        <v>122.60217276297159</v>
      </c>
    </row>
    <row r="41" spans="1:9" ht="12" customHeight="1" x14ac:dyDescent="0.25">
      <c r="A41" s="4">
        <v>2003</v>
      </c>
      <c r="B41" s="128">
        <f>SUM(AsparagusProc!C41, Beets!C41, Broccoli!C41, Cabbage!C41, CarrotsProc!C41, Cauliflower!C41, Cucumbers!C41, GreenLimaBeansProc!C41, Mushrooms!C41, DryOnionsProc!C41, GreenPeasProc!C41, ChilePeppers!C41, SnapBeansProc!C41, SpinachProc!C41, SweetCornProc!C41, Tomatoes!C41, 'Other&amp;MiscProc'!C41)</f>
        <v>34017.898284675895</v>
      </c>
      <c r="C41" s="152">
        <f>SUM(AsparagusProc!D41, Beets!D41, Broccoli!D41, Cabbage!D41, CarrotsProc!D41, Cauliflower!D41, Cucumbers!D41, GreenLimaBeansProc!D41, Mushrooms!D41, DryOnionsProc!D41, GreenPeasProc!D41, ChilePeppers!D41, SnapBeansProc!D41, SpinachProc!D41, SweetCornProc!D41, Tomatoes!D41, 'Other&amp;MiscProc'!D41)</f>
        <v>5732.360183366859</v>
      </c>
      <c r="D41" s="152">
        <f>SUM(AsparagusProc!E41, Beets!E41, Broccoli!E41, Cabbage!E41, CarrotsProc!E41, Cauliflower!E41, Cucumbers!E41, GreenLimaBeansProc!E41, Mushrooms!E41, DryOnionsProc!E41, GreenPeasProc!E41, ChilePeppers!E41, SnapBeansProc!E41, SpinachProc!E41, SweetCornProc!E41, Tomatoes!E41, 'Other&amp;MiscProc'!E41)</f>
        <v>23795.394710673336</v>
      </c>
      <c r="E41" s="128">
        <f>SUM(AsparagusProc!F41, Beets!F41, Broccoli!F41, Cabbage!F41, CarrotsProc!F41, Cauliflower!F41, Cucumbers!F41, GreenLimaBeansProc!F41, Mushrooms!F41, DryOnionsProc!F41, GreenPeasProc!F41, ChilePeppers!F41, SnapBeansProc!F41, SpinachProc!F41, SweetCornProc!F41, Tomatoes!F41, 'Other&amp;MiscProc'!F41)</f>
        <v>63545.653178716093</v>
      </c>
      <c r="F41" s="152">
        <f>SUM(AsparagusProc!G41, Beets!G41, Broccoli!G41, Cabbage!G41, CarrotsProc!G41, Cauliflower!G41, Cucumbers!G41, GreenLimaBeansProc!G41, Mushrooms!G41, DryOnionsProc!G41, GreenPeasProc!G41, ChilePeppers!G41, SnapBeansProc!G41, SpinachProc!G41, SweetCornProc!G41, Tomatoes!G41, 'Other&amp;MiscProc'!G41)</f>
        <v>5622.4518870367019</v>
      </c>
      <c r="G41" s="152">
        <f>SUM(AsparagusProc!H41, Beets!H41, Broccoli!H41, Cabbage!H41, CarrotsProc!H41, Cauliflower!H41, Cucumbers!H41, GreenLimaBeansProc!H41, Mushrooms!H41, DryOnionsProc!H41, GreenPeasProc!H41, ChilePeppers!H41, SnapBeansProc!H41, SpinachProc!H41, SweetCornProc!H41, Tomatoes!H41, 'Other&amp;MiscProc'!H41)</f>
        <v>21829.920689099519</v>
      </c>
      <c r="H41" s="128">
        <f>SUM(AsparagusProc!I41, Beets!I41, Broccoli!I41, Cabbage!I41, CarrotsProc!I41, Cauliflower!I41, Cucumbers!I41, GreenLimaBeansProc!I41, Mushrooms!I41, DryOnionsProc!J41, GreenPeasProc!I41, ChilePeppers!I41, SnapBeansProc!I41, SpinachProc!I41, SweetCornProc!I41, Tomatoes!I41, 'Other&amp;MiscProc'!I41)</f>
        <v>36082.114602579873</v>
      </c>
      <c r="I41" s="153">
        <f>SUM(AsparagusProc!J41, Beets!J41, Broccoli!J41, Cabbage!J41, CarrotsProc!J41, Cauliflower!J41, Cucumbers!J41, GreenLimaBeansProc!J41, Mushrooms!J41, DryOnionsProc!K41, GreenPeasProc!J41, ChilePeppers!J41, SnapBeansProc!J41, SpinachProc!J41, SweetCornProc!J41, Tomatoes!J41, 'Other&amp;MiscProc'!J41)</f>
        <v>124.01368142657672</v>
      </c>
    </row>
    <row r="42" spans="1:9" ht="12" customHeight="1" x14ac:dyDescent="0.25">
      <c r="A42" s="4">
        <v>2004</v>
      </c>
      <c r="B42" s="128">
        <f>SUM(AsparagusProc!C42, Beets!C42, Broccoli!C42, Cabbage!C42, CarrotsProc!C42, Cauliflower!C42, Cucumbers!C42, GreenLimaBeansProc!C42, Mushrooms!C42, DryOnionsProc!C42, GreenPeasProc!C42, ChilePeppers!C42, SnapBeansProc!C42, SpinachProc!C42, SweetCornProc!C42, Tomatoes!C42, 'Other&amp;MiscProc'!C42)</f>
        <v>38130.985031657568</v>
      </c>
      <c r="C42" s="152">
        <f>SUM(AsparagusProc!D42, Beets!D42, Broccoli!D42, Cabbage!D42, CarrotsProc!D42, Cauliflower!D42, Cucumbers!D42, GreenLimaBeansProc!D42, Mushrooms!D42, DryOnionsProc!D42, GreenPeasProc!D42, ChilePeppers!D42, SnapBeansProc!D42, SpinachProc!D42, SweetCornProc!D42, Tomatoes!D42, 'Other&amp;MiscProc'!D42)</f>
        <v>6242.2261029802239</v>
      </c>
      <c r="D42" s="152">
        <f>SUM(AsparagusProc!E42, Beets!E42, Broccoli!E42, Cabbage!E42, CarrotsProc!E42, Cauliflower!E42, Cucumbers!E42, GreenLimaBeansProc!E42, Mushrooms!E42, DryOnionsProc!E42, GreenPeasProc!E42, ChilePeppers!E42, SnapBeansProc!E42, SpinachProc!E42, SweetCornProc!E42, Tomatoes!E42, 'Other&amp;MiscProc'!E42)</f>
        <v>21829.920689099519</v>
      </c>
      <c r="E42" s="128">
        <f>SUM(AsparagusProc!F42, Beets!F42, Broccoli!F42, Cabbage!F42, CarrotsProc!F42, Cauliflower!F42, Cucumbers!F42, GreenLimaBeansProc!F42, Mushrooms!F42, DryOnionsProc!F42, GreenPeasProc!F42, ChilePeppers!F42, SnapBeansProc!F42, SpinachProc!F42, SweetCornProc!F42, Tomatoes!F42, 'Other&amp;MiscProc'!F42)</f>
        <v>66203.13182373732</v>
      </c>
      <c r="F42" s="152">
        <f>SUM(AsparagusProc!G42, Beets!G42, Broccoli!G42, Cabbage!G42, CarrotsProc!G42, Cauliflower!G42, Cucumbers!G42, GreenLimaBeansProc!G42, Mushrooms!G42, DryOnionsProc!G42, GreenPeasProc!G42, ChilePeppers!G42, SnapBeansProc!G42, SpinachProc!G42, SweetCornProc!G42, Tomatoes!G42, 'Other&amp;MiscProc'!G42)</f>
        <v>5575.1817274981131</v>
      </c>
      <c r="G42" s="152">
        <f>SUM(AsparagusProc!H42, Beets!H42, Broccoli!H42, Cabbage!H42, CarrotsProc!H42, Cauliflower!H42, Cucumbers!H42, GreenLimaBeansProc!H42, Mushrooms!H42, DryOnionsProc!H42, GreenPeasProc!H42, ChilePeppers!H42, SnapBeansProc!H42, SpinachProc!H42, SweetCornProc!H42, Tomatoes!H42, 'Other&amp;MiscProc'!H42)</f>
        <v>23861.897471309192</v>
      </c>
      <c r="H42" s="128">
        <f>SUM(AsparagusProc!I42, Beets!I42, Broccoli!I42, Cabbage!I42, CarrotsProc!I42, Cauliflower!I42, Cucumbers!I42, GreenLimaBeansProc!I42, Mushrooms!I42, DryOnionsProc!J42, GreenPeasProc!I42, ChilePeppers!I42, SnapBeansProc!I42, SpinachProc!I42, SweetCornProc!I42, Tomatoes!I42, 'Other&amp;MiscProc'!I42)</f>
        <v>36748.410624930009</v>
      </c>
      <c r="I42" s="153">
        <f>SUM(AsparagusProc!J42, Beets!J42, Broccoli!J42, Cabbage!J42, CarrotsProc!J42, Cauliflower!J42, Cucumbers!J42, GreenLimaBeansProc!J42, Mushrooms!J42, DryOnionsProc!K42, GreenPeasProc!J42, ChilePeppers!J42, SnapBeansProc!J42, SpinachProc!J42, SweetCornProc!J42, Tomatoes!J42, 'Other&amp;MiscProc'!J42)</f>
        <v>125.16769487667851</v>
      </c>
    </row>
    <row r="43" spans="1:9" ht="12" customHeight="1" x14ac:dyDescent="0.25">
      <c r="A43" s="4">
        <v>2005</v>
      </c>
      <c r="B43" s="128">
        <f>SUM(AsparagusProc!C43, Beets!C43, Broccoli!C43, Cabbage!C43, CarrotsProc!C43, Cauliflower!C43, Cucumbers!C43, GreenLimaBeansProc!C43, Mushrooms!C43, DryOnionsProc!C43, GreenPeasProc!C43, ChilePeppers!C43, SnapBeansProc!C43, SpinachProc!C43, SweetCornProc!C43, Tomatoes!C43, 'Other&amp;MiscProc'!C43)</f>
        <v>34222.2233020762</v>
      </c>
      <c r="C43" s="152">
        <f>SUM(AsparagusProc!D43, Beets!D43, Broccoli!D43, Cabbage!D43, CarrotsProc!D43, Cauliflower!D43, Cucumbers!D43, GreenLimaBeansProc!D43, Mushrooms!D43, DryOnionsProc!D43, GreenPeasProc!D43, ChilePeppers!D43, SnapBeansProc!D43, SpinachProc!D43, SweetCornProc!D43, Tomatoes!D43, 'Other&amp;MiscProc'!D43)</f>
        <v>6351.083151007364</v>
      </c>
      <c r="D43" s="152">
        <f>SUM(AsparagusProc!E43, Beets!E43, Broccoli!E43, Cabbage!E43, CarrotsProc!E43, Cauliflower!E43, Cucumbers!E43, GreenLimaBeansProc!E43, Mushrooms!E43, DryOnionsProc!E43, GreenPeasProc!E43, ChilePeppers!E43, SnapBeansProc!E43, SpinachProc!E43, SweetCornProc!E43, Tomatoes!E43, 'Other&amp;MiscProc'!E43)</f>
        <v>23861.897471309192</v>
      </c>
      <c r="E43" s="128">
        <f>SUM(AsparagusProc!F43, Beets!F43, Broccoli!F43, Cabbage!F43, CarrotsProc!F43, Cauliflower!F43, Cucumbers!F43, GreenLimaBeansProc!F43, Mushrooms!F43, DryOnionsProc!F43, GreenPeasProc!F43, ChilePeppers!F43, SnapBeansProc!F43, SpinachProc!F43, SweetCornProc!F43, Tomatoes!F43, 'Other&amp;MiscProc'!F43)</f>
        <v>64435.203924392757</v>
      </c>
      <c r="F43" s="152">
        <f>SUM(AsparagusProc!G43, Beets!G43, Broccoli!G43, Cabbage!G43, CarrotsProc!G43, Cauliflower!G43, Cucumbers!G43, GreenLimaBeansProc!G43, Mushrooms!G43, DryOnionsProc!G43, GreenPeasProc!G43, ChilePeppers!G43, SnapBeansProc!G43, SpinachProc!G43, SweetCornProc!G43, Tomatoes!G43, 'Other&amp;MiscProc'!G43)</f>
        <v>5618.0072729812782</v>
      </c>
      <c r="G43" s="152">
        <f>SUM(AsparagusProc!H43, Beets!H43, Broccoli!H43, Cabbage!H43, CarrotsProc!H43, Cauliflower!H43, Cucumbers!H43, GreenLimaBeansProc!H43, Mushrooms!H43, DryOnionsProc!H43, GreenPeasProc!H43, ChilePeppers!H43, SnapBeansProc!H43, SpinachProc!H43, SweetCornProc!H43, Tomatoes!H43, 'Other&amp;MiscProc'!H43)</f>
        <v>20868.853368548393</v>
      </c>
      <c r="H43" s="128">
        <f>SUM(AsparagusProc!I43, Beets!I43, Broccoli!I43, Cabbage!I43, CarrotsProc!I43, Cauliflower!I43, Cucumbers!I43, GreenLimaBeansProc!I43, Mushrooms!I43, DryOnionsProc!J43, GreenPeasProc!I43, ChilePeppers!I43, SnapBeansProc!I43, SpinachProc!I43, SweetCornProc!I43, Tomatoes!I43, 'Other&amp;MiscProc'!I43)</f>
        <v>37938.327282863087</v>
      </c>
      <c r="I43" s="153">
        <f>SUM(AsparagusProc!J43, Beets!J43, Broccoli!J43, Cabbage!J43, CarrotsProc!J43, Cauliflower!J43, Cucumbers!J43, GreenLimaBeansProc!J43, Mushrooms!J43, DryOnionsProc!K43, GreenPeasProc!J43, ChilePeppers!J43, SnapBeansProc!J43, SpinachProc!J43, SweetCornProc!J43, Tomatoes!J43, 'Other&amp;MiscProc'!J43)</f>
        <v>128.02402884548209</v>
      </c>
    </row>
    <row r="44" spans="1:9" ht="12" customHeight="1" x14ac:dyDescent="0.25">
      <c r="A44" s="3">
        <v>2006</v>
      </c>
      <c r="B44" s="258">
        <f>SUM(AsparagusProc!C44, Beets!C44, Broccoli!C44, Cabbage!C44, CarrotsProc!C44, Cauliflower!C44, Cucumbers!C44, GreenLimaBeansProc!C44, Mushrooms!C44, DryOnionsProc!C44, GreenPeasProc!C44, ChilePeppers!C44, SnapBeansProc!C44, SpinachProc!C44, SweetCornProc!C44, Tomatoes!C44, 'Other&amp;MiscProc'!C44)</f>
        <v>34453.119680601623</v>
      </c>
      <c r="C44" s="259">
        <f>SUM(AsparagusProc!D44, Beets!D44, Broccoli!D44, Cabbage!D44, CarrotsProc!D44, Cauliflower!D44, Cucumbers!D44, GreenLimaBeansProc!D44, Mushrooms!D44, DryOnionsProc!D44, GreenPeasProc!D44, ChilePeppers!D44, SnapBeansProc!D44, SpinachProc!D44, SweetCornProc!D44, Tomatoes!D44, 'Other&amp;MiscProc'!D44)</f>
        <v>6939.667222751571</v>
      </c>
      <c r="D44" s="260">
        <f>SUM(AsparagusProc!E44, Beets!E44, Broccoli!E44, Cabbage!E44, CarrotsProc!E44, Cauliflower!E44, Cucumbers!E44, GreenLimaBeansProc!E44, Mushrooms!E44, DryOnionsProc!E44, GreenPeasProc!E44, ChilePeppers!E44, SnapBeansProc!E44, SpinachProc!E44, SweetCornProc!E44, Tomatoes!E44, 'Other&amp;MiscProc'!E44)</f>
        <v>20868.853368548393</v>
      </c>
      <c r="E44" s="259">
        <f>SUM(AsparagusProc!F44, Beets!F44, Broccoli!F44, Cabbage!F44, CarrotsProc!F44, Cauliflower!F44, Cucumbers!F44, GreenLimaBeansProc!F44, Mushrooms!F44, DryOnionsProc!F44, GreenPeasProc!F44, ChilePeppers!F44, SnapBeansProc!F44, SpinachProc!F44, SweetCornProc!F44, Tomatoes!F44, 'Other&amp;MiscProc'!F44)</f>
        <v>62261.640271901597</v>
      </c>
      <c r="F44" s="260">
        <f>SUM(AsparagusProc!G44, Beets!G44, Broccoli!G44, Cabbage!G44, CarrotsProc!G44, Cauliflower!G44, Cucumbers!G44, GreenLimaBeansProc!G44, Mushrooms!G44, DryOnionsProc!G44, GreenPeasProc!G44, ChilePeppers!G44, SnapBeansProc!G44, SpinachProc!G44, SweetCornProc!G44, Tomatoes!G44, 'Other&amp;MiscProc'!G44)</f>
        <v>5519.7047147434523</v>
      </c>
      <c r="G44" s="260">
        <f>SUM(AsparagusProc!H44, Beets!H44, Broccoli!H44, Cabbage!H44, CarrotsProc!H44, Cauliflower!H44, Cucumbers!H44, GreenLimaBeansProc!H44, Mushrooms!H44, DryOnionsProc!H44, GreenPeasProc!H44, ChilePeppers!H44, SnapBeansProc!H44, SpinachProc!H44, SweetCornProc!H44, Tomatoes!H44, 'Other&amp;MiscProc'!H44)</f>
        <v>21419.438286368768</v>
      </c>
      <c r="H44" s="259">
        <f>SUM(AsparagusProc!I44, Beets!I44, Broccoli!I44, Cabbage!I44, CarrotsProc!I44, Cauliflower!I44, Cucumbers!I44, GreenLimaBeansProc!I44, Mushrooms!I44, DryOnionsProc!J44, GreenPeasProc!I44, ChilePeppers!I44, SnapBeansProc!I44, SpinachProc!I44, SweetCornProc!I44, Tomatoes!I44, 'Other&amp;MiscProc'!I44)</f>
        <v>35311.439270789386</v>
      </c>
      <c r="I44" s="261">
        <f>SUM(AsparagusProc!J44, Beets!J44, Broccoli!J44, Cabbage!J44, CarrotsProc!J44, Cauliflower!J44, Cucumbers!J44, GreenLimaBeansProc!J44, Mushrooms!J44, DryOnionsProc!K44, GreenPeasProc!J44, ChilePeppers!J44, SnapBeansProc!J44, SpinachProc!J44, SweetCornProc!J44, Tomatoes!J44, 'Other&amp;MiscProc'!J44)</f>
        <v>118.03564222895361</v>
      </c>
    </row>
    <row r="45" spans="1:9" ht="12" customHeight="1" x14ac:dyDescent="0.25">
      <c r="A45" s="3">
        <v>2007</v>
      </c>
      <c r="B45" s="258">
        <f>SUM(AsparagusProc!C45, Beets!C45, Broccoli!C45, Cabbage!C45, CarrotsProc!C45, Cauliflower!C45, Cucumbers!C45, GreenLimaBeansProc!C45, Mushrooms!C45, DryOnionsProc!C45, GreenPeasProc!C45, ChilePeppers!C45, SnapBeansProc!C45, SpinachProc!C45, SweetCornProc!C45, Tomatoes!C45, 'Other&amp;MiscProc'!C45)</f>
        <v>37952.867406051453</v>
      </c>
      <c r="C45" s="259">
        <f>SUM(AsparagusProc!D45, Beets!D45, Broccoli!D45, Cabbage!D45, CarrotsProc!D45, Cauliflower!D45, Cucumbers!D45, GreenLimaBeansProc!D45, Mushrooms!D45, DryOnionsProc!D45, GreenPeasProc!D45, ChilePeppers!D45, SnapBeansProc!D45, SpinachProc!D45, SweetCornProc!D45, Tomatoes!D45, 'Other&amp;MiscProc'!D45)</f>
        <v>7233.0262311618317</v>
      </c>
      <c r="D45" s="260">
        <f>SUM(AsparagusProc!E45, Beets!E45, Broccoli!E45, Cabbage!E45, CarrotsProc!E45, Cauliflower!E45, Cucumbers!E45, GreenLimaBeansProc!E45, Mushrooms!E45, DryOnionsProc!E45, GreenPeasProc!E45, ChilePeppers!E45, SnapBeansProc!E45, SpinachProc!E45, SweetCornProc!E45, Tomatoes!E45, 'Other&amp;MiscProc'!E45)</f>
        <v>21419.438286368768</v>
      </c>
      <c r="E45" s="259">
        <f>SUM(AsparagusProc!F45, Beets!F45, Broccoli!F45, Cabbage!F45, CarrotsProc!F45, Cauliflower!F45, Cucumbers!F45, GreenLimaBeansProc!F45, Mushrooms!F45, DryOnionsProc!F45, GreenPeasProc!F45, ChilePeppers!F45, SnapBeansProc!F45, SpinachProc!F45, SweetCornProc!F45, Tomatoes!F45, 'Other&amp;MiscProc'!F45)</f>
        <v>66605.331923582067</v>
      </c>
      <c r="F45" s="260">
        <f>SUM(AsparagusProc!G45, Beets!G45, Broccoli!G45, Cabbage!G45, CarrotsProc!G45, Cauliflower!G45, Cucumbers!G45, GreenLimaBeansProc!G45, Mushrooms!G45, DryOnionsProc!G45, GreenPeasProc!G45, ChilePeppers!G45, SnapBeansProc!G45, SpinachProc!G45, SweetCornProc!G45, Tomatoes!G45, 'Other&amp;MiscProc'!G45)</f>
        <v>5534.1399020587178</v>
      </c>
      <c r="G45" s="260">
        <f>SUM(AsparagusProc!H45, Beets!H45, Broccoli!H45, Cabbage!H45, CarrotsProc!H45, Cauliflower!H45, Cucumbers!H45, GreenLimaBeansProc!H45, Mushrooms!H45, DryOnionsProc!H45, GreenPeasProc!H45, ChilePeppers!H45, SnapBeansProc!H45, SpinachProc!H45, SweetCornProc!H45, Tomatoes!H45, 'Other&amp;MiscProc'!H45)</f>
        <v>24649.623909653179</v>
      </c>
      <c r="H45" s="259">
        <f>SUM(AsparagusProc!I45, Beets!I45, Broccoli!I45, Cabbage!I45, CarrotsProc!I45, Cauliflower!I45, Cucumbers!I45, GreenLimaBeansProc!I45, Mushrooms!I45, DryOnionsProc!J45, GreenPeasProc!I45, ChilePeppers!I45, SnapBeansProc!I45, SpinachProc!I45, SweetCornProc!I45, Tomatoes!I45, 'Other&amp;MiscProc'!I45)</f>
        <v>36408.978111870172</v>
      </c>
      <c r="I45" s="261">
        <f>SUM(AsparagusProc!J45, Beets!J45, Broccoli!J45, Cabbage!J45, CarrotsProc!J45, Cauliflower!J45, Cucumbers!J45, GreenLimaBeansProc!J45, Mushrooms!J45, DryOnionsProc!K45, GreenPeasProc!J45, ChilePeppers!J45, SnapBeansProc!J45, SpinachProc!J45, SweetCornProc!J45, Tomatoes!J45, 'Other&amp;MiscProc'!J45)</f>
        <v>120.50385918127256</v>
      </c>
    </row>
    <row r="46" spans="1:9" ht="12" customHeight="1" x14ac:dyDescent="0.25">
      <c r="A46" s="3">
        <v>2008</v>
      </c>
      <c r="B46" s="258">
        <f>SUM(AsparagusProc!C46, Beets!C46, Broccoli!C46, Cabbage!C46, CarrotsProc!C46, Cauliflower!C46, Cucumbers!C46, GreenLimaBeansProc!C46, Mushrooms!C46, DryOnionsProc!C46, GreenPeasProc!C46, ChilePeppers!C46, SnapBeansProc!C46, SpinachProc!C46, SweetCornProc!C46, Tomatoes!C46, 'Other&amp;MiscProc'!C46)</f>
        <v>37484.584057231892</v>
      </c>
      <c r="C46" s="259">
        <f>SUM(AsparagusProc!D46, Beets!D46, Broccoli!D46, Cabbage!D46, CarrotsProc!D46, Cauliflower!D46, Cucumbers!D46, GreenLimaBeansProc!D46, Mushrooms!D46, DryOnionsProc!D46, GreenPeasProc!D46, ChilePeppers!D46, SnapBeansProc!D46, SpinachProc!D46, SweetCornProc!D46, Tomatoes!D46, 'Other&amp;MiscProc'!D46)</f>
        <v>7141.3916585762599</v>
      </c>
      <c r="D46" s="260">
        <f>SUM(AsparagusProc!E46, Beets!E46, Broccoli!E46, Cabbage!E46, CarrotsProc!E46, Cauliflower!E46, Cucumbers!E46, GreenLimaBeansProc!E46, Mushrooms!E46, DryOnionsProc!E46, GreenPeasProc!E46, ChilePeppers!E46, SnapBeansProc!E46, SpinachProc!E46, SweetCornProc!E46, Tomatoes!E46, 'Other&amp;MiscProc'!E46)</f>
        <v>24649.623909653179</v>
      </c>
      <c r="E46" s="259">
        <f>SUM(AsparagusProc!F46, Beets!F46, Broccoli!F46, Cabbage!F46, CarrotsProc!F46, Cauliflower!F46, Cucumbers!F46, GreenLimaBeansProc!F46, Mushrooms!F46, DryOnionsProc!F46, GreenPeasProc!F46, ChilePeppers!F46, SnapBeansProc!F46, SpinachProc!F46, SweetCornProc!F46, Tomatoes!F46, 'Other&amp;MiscProc'!F46)</f>
        <v>69275.599625461313</v>
      </c>
      <c r="F46" s="260">
        <f>SUM(AsparagusProc!G46, Beets!G46, Broccoli!G46, Cabbage!G46, CarrotsProc!G46, Cauliflower!G46, Cucumbers!G46, GreenLimaBeansProc!G46, Mushrooms!G46, DryOnionsProc!G46, GreenPeasProc!G46, ChilePeppers!G46, SnapBeansProc!G46, SpinachProc!G46, SweetCornProc!G46, Tomatoes!G46, 'Other&amp;MiscProc'!G46)</f>
        <v>8233.720028072441</v>
      </c>
      <c r="G46" s="260">
        <f>SUM(AsparagusProc!H46, Beets!H46, Broccoli!H46, Cabbage!H46, CarrotsProc!H46, Cauliflower!H46, Cucumbers!H46, GreenLimaBeansProc!H46, Mushrooms!H46, DryOnionsProc!H46, GreenPeasProc!H46, ChilePeppers!H46, SnapBeansProc!H46, SpinachProc!H46, SweetCornProc!H46, Tomatoes!H46, 'Other&amp;MiscProc'!H46)</f>
        <v>24890.689155873126</v>
      </c>
      <c r="H46" s="259">
        <f>SUM(AsparagusProc!I46, Beets!I46, Broccoli!I46, Cabbage!I46, CarrotsProc!I46, Cauliflower!I46, Cucumbers!I46, GreenLimaBeansProc!I46, Mushrooms!I46, DryOnionsProc!J46, GreenPeasProc!I46, ChilePeppers!I46, SnapBeansProc!I46, SpinachProc!I46, SweetCornProc!I46, Tomatoes!I46, 'Other&amp;MiscProc'!I46)</f>
        <v>36141.046441515755</v>
      </c>
      <c r="I46" s="261">
        <f>SUM(AsparagusProc!J46, Beets!J46, Broccoli!J46, Cabbage!J46, CarrotsProc!J46, Cauliflower!J46, Cucumbers!J46, GreenLimaBeansProc!J46, Mushrooms!J46, DryOnionsProc!K46, GreenPeasProc!J46, ChilePeppers!J46, SnapBeansProc!J46, SpinachProc!J46, SweetCornProc!J46, Tomatoes!J46, 'Other&amp;MiscProc'!J46)</f>
        <v>118.47866212898305</v>
      </c>
    </row>
    <row r="47" spans="1:9" ht="12" customHeight="1" x14ac:dyDescent="0.25">
      <c r="A47" s="3">
        <v>2009</v>
      </c>
      <c r="B47" s="258">
        <f>SUM(AsparagusProc!C47, Beets!C47, Broccoli!C47, Cabbage!C47, CarrotsProc!C47, Cauliflower!C47, Cucumbers!C47, GreenLimaBeansProc!C47, Mushrooms!C47, DryOnionsProc!C47, GreenPeasProc!C47, ChilePeppers!C47, SnapBeansProc!C47, SpinachProc!C47, SweetCornProc!C47, Tomatoes!C47, 'Other&amp;MiscProc'!C47)</f>
        <v>41697.044932922312</v>
      </c>
      <c r="C47" s="259">
        <f>SUM(AsparagusProc!D47, Beets!D47, Broccoli!D47, Cabbage!D47, CarrotsProc!D47, Cauliflower!D47, Cucumbers!D47, GreenLimaBeansProc!D47, Mushrooms!D47, DryOnionsProc!D47, GreenPeasProc!D47, ChilePeppers!D47, SnapBeansProc!D47, SpinachProc!D47, SweetCornProc!D47, Tomatoes!D47, 'Other&amp;MiscProc'!D47)</f>
        <v>7095.8716760658517</v>
      </c>
      <c r="D47" s="260">
        <f>SUM(AsparagusProc!E47, Beets!E47, Broccoli!E47, Cabbage!E47, CarrotsProc!E47, Cauliflower!E47, Cucumbers!E47, GreenLimaBeansProc!E47, Mushrooms!E47, DryOnionsProc!E47, GreenPeasProc!E47, ChilePeppers!E47, SnapBeansProc!E47, SpinachProc!E47, SweetCornProc!E47, Tomatoes!E47, 'Other&amp;MiscProc'!E47)</f>
        <v>24890.689155873126</v>
      </c>
      <c r="E47" s="259">
        <f>SUM(AsparagusProc!F47, Beets!F47, Broccoli!F47, Cabbage!F47, CarrotsProc!F47, Cauliflower!F47, Cucumbers!F47, GreenLimaBeansProc!F47, Mushrooms!F47, DryOnionsProc!F47, GreenPeasProc!F47, ChilePeppers!F47, SnapBeansProc!F47, SpinachProc!F47, SweetCornProc!F47, Tomatoes!F47, 'Other&amp;MiscProc'!F47)</f>
        <v>73683.605764861306</v>
      </c>
      <c r="F47" s="260">
        <f>SUM(AsparagusProc!G47, Beets!G47, Broccoli!G47, Cabbage!G47, CarrotsProc!G47, Cauliflower!G47, Cucumbers!G47, GreenLimaBeansProc!G47, Mushrooms!G47, DryOnionsProc!G47, GreenPeasProc!G47, ChilePeppers!G47, SnapBeansProc!G47, SpinachProc!G47, SweetCornProc!G47, Tomatoes!G47, 'Other&amp;MiscProc'!G47)</f>
        <v>7041.5203148406817</v>
      </c>
      <c r="G47" s="260">
        <f>SUM(AsparagusProc!H47, Beets!H47, Broccoli!H47, Cabbage!H47, CarrotsProc!H47, Cauliflower!H47, Cucumbers!H47, GreenLimaBeansProc!H47, Mushrooms!H47, DryOnionsProc!H47, GreenPeasProc!H47, ChilePeppers!H47, SnapBeansProc!H47, SpinachProc!H47, SweetCornProc!H47, Tomatoes!H47, 'Other&amp;MiscProc'!H47)</f>
        <v>28396.410632399027</v>
      </c>
      <c r="H47" s="259">
        <f>SUM(AsparagusProc!I47, Beets!I47, Broccoli!I47, Cabbage!I47, CarrotsProc!I47, Cauliflower!I47, Cucumbers!I47, GreenLimaBeansProc!I47, Mushrooms!I47, DryOnionsProc!J47, GreenPeasProc!I47, ChilePeppers!I47, SnapBeansProc!I47, SpinachProc!I47, SweetCornProc!I47, Tomatoes!I47, 'Other&amp;MiscProc'!I47)</f>
        <v>38235.33481762158</v>
      </c>
      <c r="I47" s="261">
        <f>SUM(AsparagusProc!J47, Beets!J47, Broccoli!J47, Cabbage!J47, CarrotsProc!J47, Cauliflower!J47, Cucumbers!J47, GreenLimaBeansProc!J47, Mushrooms!J47, DryOnionsProc!K47, GreenPeasProc!J47, ChilePeppers!J47, SnapBeansProc!J47, SpinachProc!J47, SweetCornProc!J47, Tomatoes!J47, 'Other&amp;MiscProc'!J47)</f>
        <v>124.32073868916299</v>
      </c>
    </row>
    <row r="48" spans="1:9" ht="12" customHeight="1" x14ac:dyDescent="0.25">
      <c r="A48" s="3">
        <v>2010</v>
      </c>
      <c r="B48" s="258">
        <f>SUM(AsparagusProc!C48, Beets!C48, Broccoli!C48, Cabbage!C48, CarrotsProc!C48, Cauliflower!C48, Cucumbers!C48, GreenLimaBeansProc!C48, Mushrooms!C48, DryOnionsProc!C48, GreenPeasProc!C48, ChilePeppers!C48, SnapBeansProc!C48, SpinachProc!C48, SweetCornProc!C48, Tomatoes!C48, 'Other&amp;MiscProc'!C48)</f>
        <v>37624.495235189963</v>
      </c>
      <c r="C48" s="259">
        <f>SUM(AsparagusProc!D48, Beets!D48, Broccoli!D48, Cabbage!D48, CarrotsProc!D48, Cauliflower!D48, Cucumbers!D48, GreenLimaBeansProc!D48, Mushrooms!D48, DryOnionsProc!D48, GreenPeasProc!D48, ChilePeppers!D48, SnapBeansProc!D48, SpinachProc!D48, SweetCornProc!D48, Tomatoes!D48, 'Other&amp;MiscProc'!D48)</f>
        <v>7415.60223087143</v>
      </c>
      <c r="D48" s="260">
        <f>SUM(AsparagusProc!E48, Beets!E48, Broccoli!E48, Cabbage!E48, CarrotsProc!E48, Cauliflower!E48, Cucumbers!E48, GreenLimaBeansProc!E48, Mushrooms!E48, DryOnionsProc!E48, GreenPeasProc!E48, ChilePeppers!E48, SnapBeansProc!E48, SpinachProc!E48, SweetCornProc!E48, Tomatoes!E48, 'Other&amp;MiscProc'!E48)</f>
        <v>28396.410632399027</v>
      </c>
      <c r="E48" s="259">
        <f>SUM(AsparagusProc!F48, Beets!F48, Broccoli!F48, Cabbage!F48, CarrotsProc!F48, Cauliflower!F48, Cucumbers!F48, GreenLimaBeansProc!F48, Mushrooms!F48, DryOnionsProc!F48, GreenPeasProc!F48, ChilePeppers!F48, SnapBeansProc!F48, SpinachProc!F48, SweetCornProc!F48, Tomatoes!F48, 'Other&amp;MiscProc'!F48)</f>
        <v>73436.508098460414</v>
      </c>
      <c r="F48" s="260">
        <f>SUM(AsparagusProc!G48, Beets!G48, Broccoli!G48, Cabbage!G48, CarrotsProc!G48, Cauliflower!G48, Cucumbers!G48, GreenLimaBeansProc!G48, Mushrooms!G48, DryOnionsProc!G48, GreenPeasProc!G48, ChilePeppers!G48, SnapBeansProc!G48, SpinachProc!G48, SweetCornProc!G48, Tomatoes!G48, 'Other&amp;MiscProc'!G48)</f>
        <v>7408.1619963074245</v>
      </c>
      <c r="G48" s="260">
        <f>SUM(AsparagusProc!H48, Beets!H48, Broccoli!H48, Cabbage!H48, CarrotsProc!H48, Cauliflower!H48, Cucumbers!H48, GreenLimaBeansProc!H48, Mushrooms!H48, DryOnionsProc!H48, GreenPeasProc!H48, ChilePeppers!H48, SnapBeansProc!H48, SpinachProc!H48, SweetCornProc!H48, Tomatoes!H48, 'Other&amp;MiscProc'!H48)</f>
        <v>28035.886655955495</v>
      </c>
      <c r="H48" s="259">
        <f>SUM(AsparagusProc!I48, Beets!I48, Broccoli!I48, Cabbage!I48, CarrotsProc!I48, Cauliflower!I48, Cucumbers!I48, GreenLimaBeansProc!I48, Mushrooms!I48, DryOnionsProc!J48, GreenPeasProc!I48, ChilePeppers!I48, SnapBeansProc!I48, SpinachProc!I48, SweetCornProc!I48, Tomatoes!I48, 'Other&amp;MiscProc'!I48)</f>
        <v>37980.235446197497</v>
      </c>
      <c r="I48" s="261">
        <f>SUM(AsparagusProc!J48, Beets!J48, Broccoli!J48, Cabbage!J48, CarrotsProc!J48, Cauliflower!J48, Cucumbers!J48, GreenLimaBeansProc!J48, Mushrooms!J48, DryOnionsProc!K48, GreenPeasProc!J48, ChilePeppers!J48, SnapBeansProc!J48, SpinachProc!J48, SweetCornProc!J48, Tomatoes!J48, 'Other&amp;MiscProc'!J48)</f>
        <v>122.54222139030519</v>
      </c>
    </row>
    <row r="49" spans="1:9" ht="12" customHeight="1" x14ac:dyDescent="0.25">
      <c r="A49" s="4">
        <v>2011</v>
      </c>
      <c r="B49" s="128">
        <f>SUM(AsparagusProc!C49, Beets!C49, Broccoli!C49, Cabbage!C49, CarrotsProc!C49, Cauliflower!C49, Cucumbers!C49, GreenLimaBeansProc!C49, Mushrooms!C49, DryOnionsProc!C49, GreenPeasProc!C49, ChilePeppers!C49, SnapBeansProc!C49, SpinachProc!C49, SweetCornProc!C49, Tomatoes!C49, 'Other&amp;MiscProc'!C49)</f>
        <v>36460.188703715343</v>
      </c>
      <c r="C49" s="152">
        <f>SUM(AsparagusProc!D49, Beets!D49, Broccoli!D49, Cabbage!D49, CarrotsProc!D49, Cauliflower!D49, Cucumbers!D49, GreenLimaBeansProc!D49, Mushrooms!D49, DryOnionsProc!D49, GreenPeasProc!D49, ChilePeppers!D49, SnapBeansProc!D49, SpinachProc!D49, SweetCornProc!D49, Tomatoes!D49, 'Other&amp;MiscProc'!D49)</f>
        <v>7674.4959107324712</v>
      </c>
      <c r="D49" s="152">
        <f>SUM(AsparagusProc!E49, Beets!E49, Broccoli!E49, Cabbage!E49, CarrotsProc!E49, Cauliflower!E49, Cucumbers!E49, GreenLimaBeansProc!E49, Mushrooms!E49, DryOnionsProc!E49, GreenPeasProc!E49, ChilePeppers!E49, SnapBeansProc!E49, SpinachProc!E49, SweetCornProc!E49, Tomatoes!E49, 'Other&amp;MiscProc'!E49)</f>
        <v>28035.886655955495</v>
      </c>
      <c r="E49" s="128">
        <f>SUM(AsparagusProc!F49, Beets!F49, Broccoli!F49, Cabbage!F49, CarrotsProc!F49, Cauliflower!F49, Cucumbers!F49, GreenLimaBeansProc!F49, Mushrooms!F49, DryOnionsProc!F49, GreenPeasProc!F49, ChilePeppers!F49, SnapBeansProc!F49, SpinachProc!F49, SweetCornProc!F49, Tomatoes!F49, 'Other&amp;MiscProc'!F49)</f>
        <v>72170.571270403307</v>
      </c>
      <c r="F49" s="152">
        <f>SUM(AsparagusProc!G49, Beets!G49, Broccoli!G49, Cabbage!G49, CarrotsProc!G49, Cauliflower!G49, Cucumbers!G49, GreenLimaBeansProc!G49, Mushrooms!G49, DryOnionsProc!G49, GreenPeasProc!G49, ChilePeppers!G49, SnapBeansProc!G49, SpinachProc!G49, SweetCornProc!G49, Tomatoes!G49, 'Other&amp;MiscProc'!G49)</f>
        <v>8889.8588235944826</v>
      </c>
      <c r="G49" s="152">
        <f>SUM(AsparagusProc!H49, Beets!H49, Broccoli!H49, Cabbage!H49, CarrotsProc!H49, Cauliflower!H49, Cucumbers!H49, GreenLimaBeansProc!H49, Mushrooms!H49, DryOnionsProc!H49, GreenPeasProc!H49, ChilePeppers!H49, SnapBeansProc!H49, SpinachProc!H49, SweetCornProc!H49, Tomatoes!H49, 'Other&amp;MiscProc'!H49)</f>
        <v>27021.496272002238</v>
      </c>
      <c r="H49" s="128">
        <f>SUM(AsparagusProc!I49, Beets!I49, Broccoli!I49, Cabbage!I49, CarrotsProc!I49, Cauliflower!I49, Cucumbers!I49, GreenLimaBeansProc!I49, Mushrooms!I49, DryOnionsProc!J49, GreenPeasProc!I49, ChilePeppers!I49, SnapBeansProc!I49, SpinachProc!I49, SweetCornProc!I49, Tomatoes!I49, 'Other&amp;MiscProc'!I49)</f>
        <v>36247.452174806582</v>
      </c>
      <c r="I49" s="153">
        <f>SUM(AsparagusProc!J49, Beets!J49, Broccoli!J49, Cabbage!J49, CarrotsProc!J49, Cauliflower!J49, Cucumbers!J49, GreenLimaBeansProc!J49, Mushrooms!J49, DryOnionsProc!K49, GreenPeasProc!J49, ChilePeppers!J49, SnapBeansProc!J49, SpinachProc!J49, SweetCornProc!J49, Tomatoes!J49, 'Other&amp;MiscProc'!J49)</f>
        <v>116.03051225934203</v>
      </c>
    </row>
    <row r="50" spans="1:9" ht="12" customHeight="1" x14ac:dyDescent="0.25">
      <c r="A50" s="4">
        <v>2012</v>
      </c>
      <c r="B50" s="128">
        <f>SUM(AsparagusProc!C50, Beets!C50, Broccoli!C50, Cabbage!C50, CarrotsProc!C50, Cauliflower!C50, Cucumbers!C50, GreenLimaBeansProc!C50, Mushrooms!C50, DryOnionsProc!C50, GreenPeasProc!C50, ChilePeppers!C50, SnapBeansProc!C50, SpinachProc!C50, SweetCornProc!C50, Tomatoes!C50, 'Other&amp;MiscProc'!C50)</f>
        <v>38921.93059616274</v>
      </c>
      <c r="C50" s="152">
        <f>SUM(AsparagusProc!D50, Beets!D50, Broccoli!D50, Cabbage!D50, CarrotsProc!D50, Cauliflower!D50, Cucumbers!D50, GreenLimaBeansProc!D50, Mushrooms!D50, DryOnionsProc!D50, GreenPeasProc!D50, ChilePeppers!D50, SnapBeansProc!D50, SpinachProc!D50, SweetCornProc!D50, Tomatoes!D50, 'Other&amp;MiscProc'!D50)</f>
        <v>8111.6364110198756</v>
      </c>
      <c r="D50" s="152">
        <f>SUM(AsparagusProc!E50, Beets!E50, Broccoli!E50, Cabbage!E50, CarrotsProc!E50, Cauliflower!E50, Cucumbers!E50, GreenLimaBeansProc!E50, Mushrooms!E50, DryOnionsProc!E50, GreenPeasProc!E50, ChilePeppers!E50, SnapBeansProc!E50, SpinachProc!E50, SweetCornProc!E50, Tomatoes!E50, 'Other&amp;MiscProc'!E50)</f>
        <v>27021.496272002238</v>
      </c>
      <c r="E50" s="128">
        <f>SUM(AsparagusProc!F50, Beets!F50, Broccoli!F50, Cabbage!F50, CarrotsProc!F50, Cauliflower!F50, Cucumbers!F50, GreenLimaBeansProc!F50, Mushrooms!F50, DryOnionsProc!F50, GreenPeasProc!F50, ChilePeppers!F50, SnapBeansProc!F50, SpinachProc!F50, SweetCornProc!F50, Tomatoes!F50, 'Other&amp;MiscProc'!F50)</f>
        <v>74055.063279184877</v>
      </c>
      <c r="F50" s="152">
        <f>SUM(AsparagusProc!G50, Beets!G50, Broccoli!G50, Cabbage!G50, CarrotsProc!G50, Cauliflower!G50, Cucumbers!G50, GreenLimaBeansProc!G50, Mushrooms!G50, DryOnionsProc!G50, GreenPeasProc!G50, ChilePeppers!G50, SnapBeansProc!G50, SpinachProc!G50, SweetCornProc!G50, Tomatoes!G50, 'Other&amp;MiscProc'!G50)</f>
        <v>8842.1478379745859</v>
      </c>
      <c r="G50" s="152">
        <f>SUM(AsparagusProc!H50, Beets!H50, Broccoli!H50, Cabbage!H50, CarrotsProc!H50, Cauliflower!H50, Cucumbers!H50, GreenLimaBeansProc!H50, Mushrooms!H50, DryOnionsProc!H50, GreenPeasProc!H50, ChilePeppers!H50, SnapBeansProc!H50, SpinachProc!H50, SweetCornProc!H50, Tomatoes!H50, 'Other&amp;MiscProc'!H50)</f>
        <v>27834.323478788476</v>
      </c>
      <c r="H50" s="128">
        <f>SUM(AsparagusProc!I50, Beets!I50, Broccoli!I50, Cabbage!I50, CarrotsProc!I50, Cauliflower!I50, Cucumbers!I50, GreenLimaBeansProc!I50, Mushrooms!I50, DryOnionsProc!J50, GreenPeasProc!I50, ChilePeppers!I50, SnapBeansProc!I50, SpinachProc!I50, SweetCornProc!I50, Tomatoes!I50, 'Other&amp;MiscProc'!I50)</f>
        <v>37368.745962421795</v>
      </c>
      <c r="I50" s="153">
        <f>SUM(AsparagusProc!J50, Beets!J50, Broccoli!J50, Cabbage!J50, CarrotsProc!J50, Cauliflower!J50, Cucumbers!J50, GreenLimaBeansProc!J50, Mushrooms!J50, DryOnionsProc!K50, GreenPeasProc!J50, ChilePeppers!J50, SnapBeansProc!J50, SpinachProc!J50, SweetCornProc!J50, Tomatoes!J50, 'Other&amp;MiscProc'!J50)</f>
        <v>118.73577126932136</v>
      </c>
    </row>
    <row r="51" spans="1:9" ht="12" customHeight="1" x14ac:dyDescent="0.25">
      <c r="A51" s="4">
        <v>2013</v>
      </c>
      <c r="B51" s="128">
        <f>SUM(AsparagusProc!C51, Beets!C51, Broccoli!C51, Cabbage!C51, CarrotsProc!C51, Cauliflower!C51, Cucumbers!C51, GreenLimaBeansProc!C51, Mushrooms!C51, DryOnionsProc!C51, GreenPeasProc!C51, ChilePeppers!C51, SnapBeansProc!C51, SpinachProc!C51, SweetCornProc!C51, Tomatoes!C51, 'Other&amp;MiscProc'!C51)</f>
        <v>36193.942589932944</v>
      </c>
      <c r="C51" s="152">
        <f>SUM(AsparagusProc!D51, Beets!D51, Broccoli!D51, Cabbage!D51, CarrotsProc!D51, Cauliflower!D51, Cucumbers!D51, GreenLimaBeansProc!D51, Mushrooms!D51, DryOnionsProc!D51, GreenPeasProc!D51, ChilePeppers!D51, SnapBeansProc!D51, SpinachProc!D51, SweetCornProc!D51, Tomatoes!D51, 'Other&amp;MiscProc'!D51)</f>
        <v>4910.5119897068371</v>
      </c>
      <c r="D51" s="152">
        <f>SUM(AsparagusProc!E51, Beets!E51, Broccoli!E51, Cabbage!E51, CarrotsProc!E51, Cauliflower!E51, Cucumbers!E51, GreenLimaBeansProc!E51, Mushrooms!E51, DryOnionsProc!E51, GreenPeasProc!E51, ChilePeppers!E51, SnapBeansProc!E51, SpinachProc!E51, SweetCornProc!E51, Tomatoes!E51, 'Other&amp;MiscProc'!E51)</f>
        <v>27030.596778788477</v>
      </c>
      <c r="E51" s="128">
        <f>SUM(AsparagusProc!F51, Beets!F51, Broccoli!F51, Cabbage!F51, CarrotsProc!F51, Cauliflower!F51, Cucumbers!F51, GreenLimaBeansProc!F51, Mushrooms!F51, DryOnionsProc!F51, GreenPeasProc!F51, ChilePeppers!F51, SnapBeansProc!F51, SpinachProc!F51, SweetCornProc!F51, Tomatoes!F51, 'Other&amp;MiscProc'!F51)</f>
        <v>68135.05135842826</v>
      </c>
      <c r="F51" s="152">
        <f>SUM(AsparagusProc!G51, Beets!G51, Broccoli!G51, Cabbage!G51, CarrotsProc!G51, Cauliflower!G51, Cucumbers!G51, GreenLimaBeansProc!G51, Mushrooms!G51, DryOnionsProc!G51, GreenPeasProc!G51, ChilePeppers!G51, SnapBeansProc!G51, SpinachProc!G51, SweetCornProc!G51, Tomatoes!G51, 'Other&amp;MiscProc'!G51)</f>
        <v>9787.4103109839052</v>
      </c>
      <c r="G51" s="152">
        <f>SUM(AsparagusProc!H51, Beets!H51, Broccoli!H51, Cabbage!H51, CarrotsProc!H51, Cauliflower!H51, Cucumbers!H51, GreenLimaBeansProc!H51, Mushrooms!H51, DryOnionsProc!H51, GreenPeasProc!H51, ChilePeppers!H51, SnapBeansProc!H51, SpinachProc!H51, SweetCornProc!H51, Tomatoes!H51, 'Other&amp;MiscProc'!H51)</f>
        <v>24807.463108179392</v>
      </c>
      <c r="H51" s="128">
        <f>SUM(AsparagusProc!I51, Beets!I51, Broccoli!I51, Cabbage!I51, CarrotsProc!I51, Cauliflower!I51, Cucumbers!I51, GreenLimaBeansProc!I51, Mushrooms!I51, DryOnionsProc!J51, GreenPeasProc!I51, ChilePeppers!I51, SnapBeansProc!I51, SpinachProc!I51, SweetCornProc!I51, Tomatoes!I51, 'Other&amp;MiscProc'!I51)</f>
        <v>33530.461939264969</v>
      </c>
      <c r="I51" s="153">
        <f>SUM(AsparagusProc!J51, Beets!J51, Broccoli!J51, Cabbage!J51, CarrotsProc!J51, Cauliflower!J51, Cucumbers!J51, GreenLimaBeansProc!J51, Mushrooms!J51, DryOnionsProc!K51, GreenPeasProc!J51, ChilePeppers!J51, SnapBeansProc!J51, SpinachProc!J51, SweetCornProc!J51, Tomatoes!J51, 'Other&amp;MiscProc'!J51)</f>
        <v>114.66333729380642</v>
      </c>
    </row>
    <row r="52" spans="1:9" ht="12" customHeight="1" x14ac:dyDescent="0.25">
      <c r="A52" s="4">
        <v>2014</v>
      </c>
      <c r="B52" s="128">
        <f>SUM(AsparagusProc!C52, Beets!C52, Broccoli!C52, Cabbage!C52, CarrotsProc!C52, Cauliflower!C52, Cucumbers!C52, GreenLimaBeansProc!C52, Mushrooms!C52, DryOnionsProc!C52, GreenPeasProc!C52, ChilePeppers!C52, SnapBeansProc!C52, SpinachProc!C52, SweetCornProc!C52, Tomatoes!C52, 'Other&amp;MiscProc'!C52)</f>
        <v>40482.749924747135</v>
      </c>
      <c r="C52" s="152">
        <f>SUM(AsparagusProc!D52, Beets!D52, Broccoli!D52, Cabbage!D52, CarrotsProc!D52, Cauliflower!D52, Cucumbers!D52, GreenLimaBeansProc!D52, Mushrooms!D52, DryOnionsProc!D52, GreenPeasProc!D52, ChilePeppers!D52, SnapBeansProc!D52, SpinachProc!D52, SweetCornProc!D52, Tomatoes!D52, 'Other&amp;MiscProc'!D52)</f>
        <v>5074.7574733912925</v>
      </c>
      <c r="D52" s="152">
        <f>SUM(AsparagusProc!E52, Beets!E52, Broccoli!E52, Cabbage!E52, CarrotsProc!E52, Cauliflower!E52, Cucumbers!E52, GreenLimaBeansProc!E52, Mushrooms!E52, DryOnionsProc!E52, GreenPeasProc!E52, ChilePeppers!E52, SnapBeansProc!E52, SpinachProc!E52, SweetCornProc!E52, Tomatoes!E52, 'Other&amp;MiscProc'!E52)</f>
        <v>24807.463108179392</v>
      </c>
      <c r="E52" s="128">
        <f>SUM(AsparagusProc!F52, Beets!F52, Broccoli!F52, Cabbage!F52, CarrotsProc!F52, Cauliflower!F52, Cucumbers!F52, GreenLimaBeansProc!F52, Mushrooms!F52, DryOnionsProc!F52, GreenPeasProc!F52, ChilePeppers!F52, SnapBeansProc!F52, SpinachProc!F52, SweetCornProc!F52, Tomatoes!F52, 'Other&amp;MiscProc'!F52)</f>
        <v>70364.970506317812</v>
      </c>
      <c r="F52" s="152">
        <f>SUM(AsparagusProc!G52, Beets!G52, Broccoli!G52, Cabbage!G52, CarrotsProc!G52, Cauliflower!G52, Cucumbers!G52, GreenLimaBeansProc!G52, Mushrooms!G52, DryOnionsProc!G52, GreenPeasProc!G52, ChilePeppers!G52, SnapBeansProc!G52, SpinachProc!G52, SweetCornProc!G52, Tomatoes!G52, 'Other&amp;MiscProc'!G52)</f>
        <v>10647.599295563028</v>
      </c>
      <c r="G52" s="152">
        <f>SUM(AsparagusProc!H52, Beets!H52, Broccoli!H52, Cabbage!H52, CarrotsProc!H52, Cauliflower!H52, Cucumbers!H52, GreenLimaBeansProc!H52, Mushrooms!H52, DryOnionsProc!H52, GreenPeasProc!H52, ChilePeppers!H52, SnapBeansProc!H52, SpinachProc!H52, SweetCornProc!H52, Tomatoes!H52, 'Other&amp;MiscProc'!H52)</f>
        <v>25152.312806804461</v>
      </c>
      <c r="H52" s="128">
        <f>SUM(AsparagusProc!I52, Beets!I52, Broccoli!I52, Cabbage!I52, CarrotsProc!I52, Cauliflower!I52, Cucumbers!I52, GreenLimaBeansProc!I52, Mushrooms!I52, DryOnionsProc!J52, GreenPeasProc!I52, ChilePeppers!I52, SnapBeansProc!I52, SpinachProc!I52, SweetCornProc!I52, Tomatoes!I52, 'Other&amp;MiscProc'!I52)</f>
        <v>34556.764403950328</v>
      </c>
      <c r="I52" s="153">
        <f>SUM(AsparagusProc!J52, Beets!J52, Broccoli!J52, Cabbage!J52, CarrotsProc!J52, Cauliflower!J52, Cucumbers!J52, GreenLimaBeansProc!J52, Mushrooms!J52, DryOnionsProc!K52, GreenPeasProc!J52, ChilePeppers!J52, SnapBeansProc!J52, SpinachProc!J52, SweetCornProc!J52, Tomatoes!J52, 'Other&amp;MiscProc'!J52)</f>
        <v>117.40672053059787</v>
      </c>
    </row>
    <row r="53" spans="1:9" ht="12" customHeight="1" x14ac:dyDescent="0.25">
      <c r="A53" s="5">
        <v>2015</v>
      </c>
      <c r="B53" s="128">
        <f>SUM(AsparagusProc!C53, Beets!C53, Broccoli!C53, Cabbage!C53, CarrotsProc!C53, Cauliflower!C53, Cucumbers!C53, GreenLimaBeansProc!C53, Mushrooms!C53, DryOnionsProc!C53, GreenPeasProc!C53, ChilePeppers!C53, SnapBeansProc!C53, SpinachProc!C53, SweetCornProc!C53, Tomatoes!C53, 'Other&amp;MiscProc'!C53)</f>
        <v>40644.917270897968</v>
      </c>
      <c r="C53" s="152">
        <f>SUM(AsparagusProc!D53, Beets!D53, Broccoli!D53, Cabbage!D53, CarrotsProc!D53, Cauliflower!D53, Cucumbers!D53, GreenLimaBeansProc!D53, Mushrooms!D53, DryOnionsProc!D53, GreenPeasProc!D53, ChilePeppers!D53, SnapBeansProc!D53, SpinachProc!D53, SweetCornProc!D53, Tomatoes!D53, 'Other&amp;MiscProc'!D53)</f>
        <v>5416.3540643364813</v>
      </c>
      <c r="D53" s="152">
        <f>SUM(AsparagusProc!E53, Beets!E53, Broccoli!E53, Cabbage!E53, CarrotsProc!E53, Cauliflower!E53, Cucumbers!E53, GreenLimaBeansProc!E53, Mushrooms!E53, DryOnionsProc!E53, GreenPeasProc!E53, ChilePeppers!E53, SnapBeansProc!E53, SpinachProc!E53, SweetCornProc!E53, Tomatoes!E53, 'Other&amp;MiscProc'!E53)</f>
        <v>25152.312806804461</v>
      </c>
      <c r="E53" s="128">
        <f>SUM(AsparagusProc!F53, Beets!F53, Broccoli!F53, Cabbage!F53, CarrotsProc!F53, Cauliflower!F53, Cucumbers!F53, GreenLimaBeansProc!F53, Mushrooms!F53, DryOnionsProc!F53, GreenPeasProc!F53, ChilePeppers!F53, SnapBeansProc!F53, SpinachProc!F53, SweetCornProc!F53, Tomatoes!F53, 'Other&amp;MiscProc'!F53)</f>
        <v>71213.584142038919</v>
      </c>
      <c r="F53" s="152">
        <f>SUM(AsparagusProc!G53, Beets!G53, Broccoli!G53, Cabbage!G53, CarrotsProc!G53, Cauliflower!G53, Cucumbers!G53, GreenLimaBeansProc!G53, Mushrooms!G53, DryOnionsProc!G53, GreenPeasProc!G53, ChilePeppers!G53, SnapBeansProc!G53, SpinachProc!G53, SweetCornProc!G53, Tomatoes!G53, 'Other&amp;MiscProc'!G53)</f>
        <v>10252.992277032632</v>
      </c>
      <c r="G53" s="152">
        <f>SUM(AsparagusProc!H53, Beets!H53, Broccoli!H53, Cabbage!H53, CarrotsProc!H53, Cauliflower!H53, Cucumbers!H53, GreenLimaBeansProc!H53, Mushrooms!H53, DryOnionsProc!H53, GreenPeasProc!H53, ChilePeppers!H53, SnapBeansProc!H53, SpinachProc!H53, SweetCornProc!H53, Tomatoes!H53, 'Other&amp;MiscProc'!H53)</f>
        <v>29807.374866044083</v>
      </c>
      <c r="H53" s="128">
        <f>SUM(AsparagusProc!I53, Beets!I53, Broccoli!I53, Cabbage!I53, CarrotsProc!I53, Cauliflower!I53, Cucumbers!I53, GreenLimaBeansProc!I53, Mushrooms!I53, DryOnionsProc!J53, GreenPeasProc!I53, ChilePeppers!I53, SnapBeansProc!I53, SpinachProc!I53, SweetCornProc!I53, Tomatoes!I53, 'Other&amp;MiscProc'!I53)</f>
        <v>31143.772998962198</v>
      </c>
      <c r="I53" s="153">
        <f>SUM(AsparagusProc!J53, Beets!J53, Broccoli!J53, Cabbage!J53, CarrotsProc!J53, Cauliflower!J53, Cucumbers!J53, GreenLimaBeansProc!J53, Mushrooms!J53, DryOnionsProc!K53, GreenPeasProc!J53, ChilePeppers!J53, SnapBeansProc!J53, SpinachProc!J53, SweetCornProc!J53, Tomatoes!J53, 'Other&amp;MiscProc'!J53)</f>
        <v>107.74345253091515</v>
      </c>
    </row>
    <row r="54" spans="1:9" ht="12" customHeight="1" x14ac:dyDescent="0.25">
      <c r="A54" s="6">
        <v>2016</v>
      </c>
      <c r="B54" s="258">
        <f>SUM(AsparagusProc!C54, Beets!C54, Broccoli!C54, Cabbage!C54, CarrotsProc!C54, Cauliflower!C54, Cucumbers!C54, GreenLimaBeansProc!C54, Mushrooms!C54, DryOnionsProc!C54, GreenPeasProc!C54, ChilePeppers!C54, SnapBeansProc!C54, SpinachProc!C54, SweetCornProc!C54, Tomatoes!C54, 'Other&amp;MiscProc'!C54)</f>
        <v>37596.775999999998</v>
      </c>
      <c r="C54" s="259">
        <f>SUM(AsparagusProc!D54, Beets!D54, Broccoli!D54, Cabbage!D54, CarrotsProc!D54, Cauliflower!D54, Cucumbers!D54, GreenLimaBeansProc!D54, Mushrooms!D54, DryOnionsProc!D54, GreenPeasProc!D54, ChilePeppers!D54, SnapBeansProc!D54, SpinachProc!D54, SweetCornProc!D54, Tomatoes!D54, 'Other&amp;MiscProc'!D54)</f>
        <v>5779.9284257580439</v>
      </c>
      <c r="D54" s="260">
        <f>SUM(AsparagusProc!E54, Beets!E54, Broccoli!E54, Cabbage!E54, CarrotsProc!E54, Cauliflower!E54, Cucumbers!E54, GreenLimaBeansProc!E54, Mushrooms!E54, DryOnionsProc!E54, GreenPeasProc!E54, ChilePeppers!E54, SnapBeansProc!E54, SpinachProc!E54, SweetCornProc!E54, Tomatoes!E54, 'Other&amp;MiscProc'!E54)</f>
        <v>29807.374866044083</v>
      </c>
      <c r="E54" s="259">
        <f>SUM(AsparagusProc!F54, Beets!F54, Broccoli!F54, Cabbage!F54, CarrotsProc!F54, Cauliflower!F54, Cucumbers!F54, GreenLimaBeansProc!F54, Mushrooms!F54, DryOnionsProc!F54, GreenPeasProc!F54, ChilePeppers!F54, SnapBeansProc!F54, SpinachProc!F54, SweetCornProc!F54, Tomatoes!F54, 'Other&amp;MiscProc'!F54)</f>
        <v>73184.079291802133</v>
      </c>
      <c r="F54" s="260">
        <f>SUM(AsparagusProc!G54, Beets!G54, Broccoli!G54, Cabbage!G54, CarrotsProc!G54, Cauliflower!G54, Cucumbers!G54, GreenLimaBeansProc!G54, Mushrooms!G54, DryOnionsProc!G54, GreenPeasProc!G54, ChilePeppers!G54, SnapBeansProc!G54, SpinachProc!G54, SweetCornProc!G54, Tomatoes!G54, 'Other&amp;MiscProc'!G54)</f>
        <v>10165.876300102082</v>
      </c>
      <c r="G54" s="260">
        <f>SUM(AsparagusProc!H54, Beets!H54, Broccoli!H54, Cabbage!H54, CarrotsProc!H54, Cauliflower!H54, Cucumbers!H54, GreenLimaBeansProc!H54, Mushrooms!H54, DryOnionsProc!H54, GreenPeasProc!H54, ChilePeppers!H54, SnapBeansProc!H54, SpinachProc!H54, SweetCornProc!H54, Tomatoes!H54, 'Other&amp;MiscProc'!H54)</f>
        <v>30005.156702360906</v>
      </c>
      <c r="H54" s="259">
        <f>SUM(AsparagusProc!I54, Beets!I54, Broccoli!I54, Cabbage!I54, CarrotsProc!I54, Cauliflower!I54, Cucumbers!I54, GreenLimaBeansProc!I54, Mushrooms!I54, DryOnionsProc!J54, GreenPeasProc!I54, ChilePeppers!I54, SnapBeansProc!I54, SpinachProc!I54, SweetCornProc!I54, Tomatoes!I54, 'Other&amp;MiscProc'!I54)</f>
        <v>33002.863289339133</v>
      </c>
      <c r="I54" s="261">
        <f>SUM(AsparagusProc!J54, Beets!J54, Broccoli!J54, Cabbage!J54, CarrotsProc!J54, Cauliflower!J54, Cucumbers!J54, GreenLimaBeansProc!J54, Mushrooms!J54, DryOnionsProc!K54, GreenPeasProc!J54, ChilePeppers!J54, SnapBeansProc!J54, SpinachProc!J54, SweetCornProc!J54, Tomatoes!J54, 'Other&amp;MiscProc'!J54)</f>
        <v>113.10556866482497</v>
      </c>
    </row>
    <row r="55" spans="1:9" ht="12" customHeight="1" x14ac:dyDescent="0.25">
      <c r="A55" s="9">
        <v>2017</v>
      </c>
      <c r="B55" s="258">
        <f>SUM(AsparagusProc!C55, Beets!C55, Broccoli!C55, Cabbage!C55, CarrotsProc!C55, Cauliflower!C55, Cucumbers!C55, GreenLimaBeansProc!C55, Mushrooms!C55, DryOnionsProc!C55, GreenPeasProc!C55, ChilePeppers!C55, SnapBeansProc!C55, SpinachProc!C55, SweetCornProc!C55, Tomatoes!C55, 'Other&amp;MiscProc'!C55)</f>
        <v>33219.273397174409</v>
      </c>
      <c r="C55" s="259">
        <f>SUM(AsparagusProc!D55, Beets!D55, Broccoli!D55, Cabbage!D55, CarrotsProc!D55, Cauliflower!D55, Cucumbers!D55, GreenLimaBeansProc!D55, Mushrooms!D55, DryOnionsProc!D55, GreenPeasProc!D55, ChilePeppers!D55, SnapBeansProc!D55, SpinachProc!D55, SweetCornProc!D55, Tomatoes!D55, 'Other&amp;MiscProc'!D55)</f>
        <v>5873.70879546174</v>
      </c>
      <c r="D55" s="260">
        <f>SUM(AsparagusProc!E55, Beets!E55, Broccoli!E55, Cabbage!E55, CarrotsProc!E55, Cauliflower!E55, Cucumbers!E55, GreenLimaBeansProc!E55, Mushrooms!E55, DryOnionsProc!E55, GreenPeasProc!E55, ChilePeppers!E55, SnapBeansProc!E55, SpinachProc!E55, SweetCornProc!E55, Tomatoes!E55, 'Other&amp;MiscProc'!E55)</f>
        <v>30005.156702360906</v>
      </c>
      <c r="E55" s="259">
        <f>SUM(AsparagusProc!F55, Beets!F55, Broccoli!F55, Cabbage!F55, CarrotsProc!F55, Cauliflower!F55, Cucumbers!F55, GreenLimaBeansProc!F55, Mushrooms!F55, DryOnionsProc!F55, GreenPeasProc!F55, ChilePeppers!F55, SnapBeansProc!F55, SpinachProc!F55, SweetCornProc!F55, Tomatoes!F55, 'Other&amp;MiscProc'!F55)</f>
        <v>69098.138894997057</v>
      </c>
      <c r="F55" s="260">
        <f>SUM(AsparagusProc!G55, Beets!G55, Broccoli!G55, Cabbage!G55, CarrotsProc!G55, Cauliflower!G55, Cucumbers!G55, GreenLimaBeansProc!G55, Mushrooms!G55, DryOnionsProc!G55, GreenPeasProc!G55, ChilePeppers!G55, SnapBeansProc!G55, SpinachProc!G55, SweetCornProc!G55, Tomatoes!G55, 'Other&amp;MiscProc'!G55)</f>
        <v>8850.7284327865073</v>
      </c>
      <c r="G55" s="260">
        <f>SUM(AsparagusProc!H55, Beets!H55, Broccoli!H55, Cabbage!H55, CarrotsProc!H55, Cauliflower!H55, Cucumbers!H55, GreenLimaBeansProc!H55, Mushrooms!H55, DryOnionsProc!H55, GreenPeasProc!H55, ChilePeppers!H55, SnapBeansProc!H55, SpinachProc!H55, SweetCornProc!H55, Tomatoes!H55, 'Other&amp;MiscProc'!H55)</f>
        <v>27879.823730852673</v>
      </c>
      <c r="H55" s="259">
        <f>SUM(AsparagusProc!I55, Beets!I55, Broccoli!I55, Cabbage!I55, CarrotsProc!I55, Cauliflower!I55, Cucumbers!I55, GreenLimaBeansProc!I55, Mushrooms!I55, DryOnionsProc!J55, GreenPeasProc!I55, ChilePeppers!I55, SnapBeansProc!I55, SpinachProc!I55, SweetCornProc!I55, Tomatoes!I55, 'Other&amp;MiscProc'!I55)</f>
        <v>32363.929931357874</v>
      </c>
      <c r="I55" s="261">
        <f>SUM(AsparagusProc!J55, Beets!J55, Broccoli!J55, Cabbage!J55, CarrotsProc!J55, Cauliflower!J55, Cucumbers!J55, GreenLimaBeansProc!J55, Mushrooms!J55, DryOnionsProc!K55, GreenPeasProc!J55, ChilePeppers!J55, SnapBeansProc!J55, SpinachProc!J55, SweetCornProc!J55, Tomatoes!J55, 'Other&amp;MiscProc'!J55)</f>
        <v>108.40135733506953</v>
      </c>
    </row>
    <row r="56" spans="1:9" ht="12" customHeight="1" x14ac:dyDescent="0.25">
      <c r="A56" s="6">
        <v>2018</v>
      </c>
      <c r="B56" s="258">
        <f>SUM(AsparagusProc!C56, Beets!C56, Broccoli!C56, Cabbage!C56, CarrotsProc!C56, Cauliflower!C56, Cucumbers!C56, GreenLimaBeansProc!C56, Mushrooms!C56, DryOnionsProc!C56, GreenPeasProc!C56, ChilePeppers!C56, SnapBeansProc!C56, SpinachProc!C56, SweetCornProc!C56, Tomatoes!C56, 'Other&amp;MiscProc'!C56)</f>
        <v>36160.03</v>
      </c>
      <c r="C56" s="259">
        <f>SUM(AsparagusProc!D56, Beets!D56, Broccoli!D56, Cabbage!D56, CarrotsProc!D56, Cauliflower!D56, Cucumbers!D56, GreenLimaBeansProc!D56, Mushrooms!D56, DryOnionsProc!D56, GreenPeasProc!D56, ChilePeppers!D56, SnapBeansProc!D56, SpinachProc!D56, SweetCornProc!D56, Tomatoes!D56, 'Other&amp;MiscProc'!D56)</f>
        <v>6102.0676412458797</v>
      </c>
      <c r="D56" s="260">
        <f>SUM(AsparagusProc!E56, Beets!E56, Broccoli!E56, Cabbage!E56, CarrotsProc!E56, Cauliflower!E56, Cucumbers!E56, GreenLimaBeansProc!E56, Mushrooms!E56, DryOnionsProc!E56, GreenPeasProc!E56, ChilePeppers!E56, SnapBeansProc!E56, SpinachProc!E56, SweetCornProc!E56, Tomatoes!E56, 'Other&amp;MiscProc'!E56)</f>
        <v>27879.823730852673</v>
      </c>
      <c r="E56" s="259">
        <f>SUM(AsparagusProc!F56, Beets!F56, Broccoli!F56, Cabbage!F56, CarrotsProc!F56, Cauliflower!F56, Cucumbers!F56, GreenLimaBeansProc!F56, Mushrooms!F56, DryOnionsProc!F56, GreenPeasProc!F56, ChilePeppers!F56, SnapBeansProc!F56, SpinachProc!F56, SweetCornProc!F56, Tomatoes!F56, 'Other&amp;MiscProc'!F56)</f>
        <v>70141.921372098557</v>
      </c>
      <c r="F56" s="260">
        <f>SUM(AsparagusProc!G56, Beets!G56, Broccoli!G56, Cabbage!G56, CarrotsProc!G56, Cauliflower!G56, Cucumbers!G56, GreenLimaBeansProc!G56, Mushrooms!G56, DryOnionsProc!G56, GreenPeasProc!G56, ChilePeppers!G56, SnapBeansProc!G56, SpinachProc!G56, SweetCornProc!G56, Tomatoes!G56, 'Other&amp;MiscProc'!G56)</f>
        <v>8246.2453396784149</v>
      </c>
      <c r="G56" s="260">
        <f>SUM(AsparagusProc!H56, Beets!H56, Broccoli!H56, Cabbage!H56, CarrotsProc!H56, Cauliflower!H56, Cucumbers!H56, GreenLimaBeansProc!H56, Mushrooms!H56, DryOnionsProc!H56, GreenPeasProc!H56, ChilePeppers!H56, SnapBeansProc!H56, SpinachProc!H56, SweetCornProc!H56, Tomatoes!H56, 'Other&amp;MiscProc'!H56)</f>
        <v>26891.670122496427</v>
      </c>
      <c r="H56" s="259">
        <f>SUM(AsparagusProc!I56, Beets!I56, Broccoli!I56, Cabbage!I56, CarrotsProc!I56, Cauliflower!I56, Cucumbers!I56, GreenLimaBeansProc!I56, Mushrooms!I56, DryOnionsProc!J56, GreenPeasProc!I56, ChilePeppers!I56, SnapBeansProc!I56, SpinachProc!I56, SweetCornProc!I56, Tomatoes!I56, 'Other&amp;MiscProc'!I56)</f>
        <v>35000.977569923714</v>
      </c>
      <c r="I56" s="261">
        <f>SUM(AsparagusProc!J56, Beets!J56, Broccoli!J56, Cabbage!J56, CarrotsProc!J56, Cauliflower!J56, Cucumbers!J56, GreenLimaBeansProc!J56, Mushrooms!J56, DryOnionsProc!K56, GreenPeasProc!J56, ChilePeppers!J56, SnapBeansProc!J56, SpinachProc!J56, SweetCornProc!J56, Tomatoes!J56, 'Other&amp;MiscProc'!J56)</f>
        <v>118.89097762425679</v>
      </c>
    </row>
    <row r="57" spans="1:9" ht="12" customHeight="1" x14ac:dyDescent="0.25">
      <c r="A57" s="57">
        <v>2019</v>
      </c>
      <c r="B57" s="258">
        <f>SUM(AsparagusProc!C57, Beets!C57, Broccoli!C57, Cabbage!C57, CarrotsProc!C57, Cauliflower!C57, Cucumbers!C57, GreenLimaBeansProc!C57, Mushrooms!C57, DryOnionsProc!C57, GreenPeasProc!C57, ChilePeppers!C57, SnapBeansProc!C57, SpinachProc!C57, SweetCornProc!C57, Tomatoes!C57, 'Other&amp;MiscProc'!C57)</f>
        <v>32478.97757906912</v>
      </c>
      <c r="C57" s="259">
        <f>SUM(AsparagusProc!D57, Beets!D57, Broccoli!D57, Cabbage!D57, CarrotsProc!D57, Cauliflower!D57, Cucumbers!D57, GreenLimaBeansProc!D57, Mushrooms!D57, DryOnionsProc!D57, GreenPeasProc!D57, ChilePeppers!D57, SnapBeansProc!D57, SpinachProc!D57, SweetCornProc!D57, Tomatoes!D57, 'Other&amp;MiscProc'!D57)</f>
        <v>6205.5764255631002</v>
      </c>
      <c r="D57" s="260">
        <f>SUM(AsparagusProc!E57, Beets!E57, Broccoli!E57, Cabbage!E57, CarrotsProc!E57, Cauliflower!E57, Cucumbers!E57, GreenLimaBeansProc!E57, Mushrooms!E57, DryOnionsProc!E57, GreenPeasProc!E57, ChilePeppers!E57, SnapBeansProc!E57, SpinachProc!E57, SweetCornProc!E57, Tomatoes!E57, 'Other&amp;MiscProc'!E57)</f>
        <v>26891.670122496427</v>
      </c>
      <c r="E57" s="259">
        <f>SUM(AsparagusProc!F57, Beets!F57, Broccoli!F57, Cabbage!F57, CarrotsProc!F57, Cauliflower!F57, Cucumbers!F57, GreenLimaBeansProc!F57, Mushrooms!F57, DryOnionsProc!F57, GreenPeasProc!F57, ChilePeppers!F57, SnapBeansProc!F57, SpinachProc!F57, SweetCornProc!F57, Tomatoes!F57, 'Other&amp;MiscProc'!F57)</f>
        <v>65576.224127128633</v>
      </c>
      <c r="F57" s="260">
        <f>SUM(AsparagusProc!G57, Beets!G57, Broccoli!G57, Cabbage!G57, CarrotsProc!G57, Cauliflower!G57, Cucumbers!G57, GreenLimaBeansProc!G57, Mushrooms!G57, DryOnionsProc!G57, GreenPeasProc!G57, ChilePeppers!G57, SnapBeansProc!G57, SpinachProc!G57, SweetCornProc!G57, Tomatoes!G57, 'Other&amp;MiscProc'!G57)</f>
        <v>7760.5621152143549</v>
      </c>
      <c r="G57" s="260">
        <f>SUM(AsparagusProc!H57, Beets!H57, Broccoli!H57, Cabbage!H57, CarrotsProc!H57, Cauliflower!H57, Cucumbers!H57, GreenLimaBeansProc!H57, Mushrooms!H57, DryOnionsProc!H57, GreenPeasProc!H57, ChilePeppers!H57, SnapBeansProc!H57, SpinachProc!H57, SweetCornProc!H57, Tomatoes!H57, 'Other&amp;MiscProc'!H57)</f>
        <v>24668.112124787418</v>
      </c>
      <c r="H57" s="259">
        <f>SUM(AsparagusProc!I57, Beets!I57, Broccoli!I57, Cabbage!I57, CarrotsProc!I57, Cauliflower!I57, Cucumbers!I57, GreenLimaBeansProc!I57, Mushrooms!I57, DryOnionsProc!J57, GreenPeasProc!I57, ChilePeppers!I57, SnapBeansProc!I57, SpinachProc!I57, SweetCornProc!I57, Tomatoes!I57, 'Other&amp;MiscProc'!I57)</f>
        <v>33145.055887126873</v>
      </c>
      <c r="I57" s="261">
        <f>SUM(AsparagusProc!J57, Beets!J57, Broccoli!J57, Cabbage!J57, CarrotsProc!J57, Cauliflower!J57, Cucumbers!J57, GreenLimaBeansProc!J57, Mushrooms!J57, DryOnionsProc!K57, GreenPeasProc!J57, ChilePeppers!J57, SnapBeansProc!J57, SpinachProc!J57, SweetCornProc!J57, Tomatoes!J57, 'Other&amp;MiscProc'!J57)</f>
        <v>112.23430252055611</v>
      </c>
    </row>
    <row r="58" spans="1:9" ht="12" customHeight="1" thickBot="1" x14ac:dyDescent="0.3">
      <c r="A58" s="59">
        <v>2020</v>
      </c>
      <c r="B58" s="257">
        <f>SUM(AsparagusProc!C58, Beets!C58, Broccoli!C58, Cabbage!C58, CarrotsProc!C58, Cauliflower!C58, Cucumbers!C58, GreenLimaBeansProc!C58, Mushrooms!C58, DryOnionsProc!C58, GreenPeasProc!C58, ChilePeppers!C58, SnapBeansProc!C58, SpinachProc!C58, SweetCornProc!C58, Tomatoes!C58, 'Other&amp;MiscProc'!C58)</f>
        <v>32798.050000000003</v>
      </c>
      <c r="C58" s="138">
        <f>SUM(AsparagusProc!D58, Beets!D58, Broccoli!D58, Cabbage!D58, CarrotsProc!D58, Cauliflower!D58, Cucumbers!D58, GreenLimaBeansProc!D58, Mushrooms!D58, DryOnionsProc!D58, GreenPeasProc!D58, ChilePeppers!D58, SnapBeansProc!D58, SpinachProc!D58, SweetCornProc!D58, Tomatoes!D58, 'Other&amp;MiscProc'!D58)</f>
        <v>6721.2353942353984</v>
      </c>
      <c r="D58" s="159">
        <f>SUM(AsparagusProc!E58, Beets!E58, Broccoli!E58, Cabbage!E58, CarrotsProc!E58, Cauliflower!E58, Cucumbers!E58, GreenLimaBeansProc!E58, Mushrooms!E58, DryOnionsProc!E58, GreenPeasProc!E58, ChilePeppers!E58, SnapBeansProc!E58, SpinachProc!E58, SweetCornProc!E58, Tomatoes!E58, 'Other&amp;MiscProc'!E58)</f>
        <v>22897.806169795356</v>
      </c>
      <c r="E58" s="138">
        <f>SUM(AsparagusProc!F58, Beets!F58, Broccoli!F58, Cabbage!F58, CarrotsProc!F58, Cauliflower!F58, Cucumbers!F58, GreenLimaBeansProc!F58, Mushrooms!F58, DryOnionsProc!F58, GreenPeasProc!F58, ChilePeppers!F58, SnapBeansProc!F58, SpinachProc!F58, SweetCornProc!F58, Tomatoes!F58, 'Other&amp;MiscProc'!F58)</f>
        <v>62417.091564030758</v>
      </c>
      <c r="F58" s="159">
        <f>SUM(AsparagusProc!G58, Beets!G58, Broccoli!G58, Cabbage!G58, CarrotsProc!G58, Cauliflower!G58, Cucumbers!G58, GreenLimaBeansProc!G58, Mushrooms!G58, DryOnionsProc!G58, GreenPeasProc!G58, ChilePeppers!G58, SnapBeansProc!G58, SpinachProc!G58, SweetCornProc!G58, Tomatoes!G58, 'Other&amp;MiscProc'!G58)</f>
        <v>7415.549289239033</v>
      </c>
      <c r="G58" s="159">
        <f>SUM(AsparagusProc!H58, Beets!H58, Broccoli!H58, Cabbage!H58, CarrotsProc!H58, Cauliflower!H58, Cucumbers!H58, GreenLimaBeansProc!H58, Mushrooms!H58, DryOnionsProc!H58, GreenPeasProc!H58, ChilePeppers!H58, SnapBeansProc!H58, SpinachProc!H58, SweetCornProc!H58, Tomatoes!H58, 'Other&amp;MiscProc'!H58)</f>
        <v>19948.373333153999</v>
      </c>
      <c r="H58" s="138">
        <f>SUM(AsparagusProc!I58, Beets!I58, Broccoli!I58, Cabbage!I58, CarrotsProc!I58, Cauliflower!I58, Cucumbers!I58, GreenLimaBeansProc!I58, Mushrooms!I58, DryOnionsProc!J58, GreenPeasProc!I58, ChilePeppers!I58, SnapBeansProc!I58, SpinachProc!I58, SweetCornProc!I58, Tomatoes!I58, 'Other&amp;MiscProc'!I58)</f>
        <v>35049.757541637722</v>
      </c>
      <c r="I58" s="165">
        <f>SUM(AsparagusProc!J58, Beets!J58, Broccoli!J58, Cabbage!J58, CarrotsProc!J58, Cauliflower!J58, Cucumbers!J58, GreenLimaBeansProc!J58, Mushrooms!J58, DryOnionsProc!K58, GreenPeasProc!J58, ChilePeppers!J58, SnapBeansProc!J58, SpinachProc!J58, SweetCornProc!J58, Tomatoes!J58, 'Other&amp;MiscProc'!J58)</f>
        <v>116.88056800150578</v>
      </c>
    </row>
    <row r="59" spans="1:9" ht="15" customHeight="1" thickTop="1" x14ac:dyDescent="0.25">
      <c r="A59" s="313" t="s">
        <v>134</v>
      </c>
      <c r="B59" s="314"/>
      <c r="C59" s="314"/>
      <c r="D59" s="314"/>
      <c r="E59" s="314"/>
      <c r="F59" s="314"/>
      <c r="G59" s="314"/>
      <c r="H59" s="314"/>
      <c r="I59" s="314"/>
    </row>
    <row r="60" spans="1:9" s="282" customFormat="1" ht="12" customHeight="1" x14ac:dyDescent="0.25">
      <c r="A60" s="315"/>
      <c r="B60" s="316"/>
      <c r="C60" s="316"/>
      <c r="D60" s="316"/>
      <c r="E60" s="316"/>
      <c r="F60" s="316"/>
      <c r="G60" s="316"/>
      <c r="H60" s="316"/>
      <c r="I60" s="316"/>
    </row>
    <row r="61" spans="1:9" s="282" customFormat="1" ht="25.5" customHeight="1" x14ac:dyDescent="0.25">
      <c r="A61" s="315"/>
      <c r="B61" s="316"/>
      <c r="C61" s="316"/>
      <c r="D61" s="316"/>
      <c r="E61" s="316"/>
      <c r="F61" s="316"/>
      <c r="G61" s="316"/>
      <c r="H61" s="316"/>
      <c r="I61" s="316"/>
    </row>
    <row r="62" spans="1:9" ht="12" customHeight="1" x14ac:dyDescent="0.25">
      <c r="A62" s="317"/>
      <c r="B62" s="318"/>
      <c r="C62" s="318"/>
      <c r="D62" s="318"/>
      <c r="E62" s="318"/>
      <c r="F62" s="318"/>
      <c r="G62" s="318"/>
      <c r="H62" s="318"/>
      <c r="I62" s="318"/>
    </row>
    <row r="63" spans="1:9" s="282" customFormat="1" ht="12" customHeight="1" x14ac:dyDescent="0.25">
      <c r="A63" s="319" t="s">
        <v>45</v>
      </c>
      <c r="B63" s="320"/>
      <c r="C63" s="320"/>
      <c r="D63" s="320"/>
      <c r="E63" s="320"/>
      <c r="F63" s="320"/>
      <c r="G63" s="320"/>
      <c r="H63" s="320"/>
      <c r="I63" s="320"/>
    </row>
    <row r="64" spans="1:9" ht="12" customHeight="1" x14ac:dyDescent="0.25">
      <c r="A64" s="321"/>
      <c r="B64" s="322"/>
      <c r="C64" s="322"/>
      <c r="D64" s="322"/>
      <c r="E64" s="322"/>
      <c r="F64" s="322"/>
      <c r="G64" s="322"/>
      <c r="H64" s="322"/>
      <c r="I64" s="322"/>
    </row>
  </sheetData>
  <mergeCells count="18">
    <mergeCell ref="A1:G1"/>
    <mergeCell ref="H1:I1"/>
    <mergeCell ref="A2:A6"/>
    <mergeCell ref="B2:E2"/>
    <mergeCell ref="F2:G2"/>
    <mergeCell ref="H2:I2"/>
    <mergeCell ref="B3:B6"/>
    <mergeCell ref="C3:C6"/>
    <mergeCell ref="D3:D6"/>
    <mergeCell ref="E3:E6"/>
    <mergeCell ref="F3:F6"/>
    <mergeCell ref="G3:G6"/>
    <mergeCell ref="H3:H6"/>
    <mergeCell ref="I4:I6"/>
    <mergeCell ref="A59:I61"/>
    <mergeCell ref="A62:I62"/>
    <mergeCell ref="A63:I64"/>
    <mergeCell ref="B7:H7"/>
  </mergeCell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7115-C3AB-4867-BB99-4C29E6B9F0C8}">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42578125" customWidth="1"/>
    <col min="10" max="10" width="14.28515625" customWidth="1"/>
  </cols>
  <sheetData>
    <row r="1" spans="1:10" ht="12" customHeight="1" thickBot="1" x14ac:dyDescent="0.3">
      <c r="A1" s="324" t="s">
        <v>104</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v>2813.4</v>
      </c>
      <c r="D8" s="102" t="s">
        <v>29</v>
      </c>
      <c r="E8" s="148">
        <v>2532.7862392937423</v>
      </c>
      <c r="F8" s="148">
        <f t="shared" ref="F8:F57" si="0">SUM(C8,D8,E8)</f>
        <v>5346.1862392937419</v>
      </c>
      <c r="G8" s="102">
        <v>38.358761999999999</v>
      </c>
      <c r="H8" s="102">
        <v>2382.844136610277</v>
      </c>
      <c r="I8" s="102">
        <f t="shared" ref="I8:I50" si="1">F8-SUM(G8,H8)</f>
        <v>2924.983340683465</v>
      </c>
      <c r="J8" s="166">
        <f>IF(I8=0,0,IF(B8=0,0,I8/B8))</f>
        <v>14.264593082161916</v>
      </c>
    </row>
    <row r="9" spans="1:10" ht="12" customHeight="1" x14ac:dyDescent="0.25">
      <c r="A9" s="12">
        <v>1971</v>
      </c>
      <c r="B9" s="12">
        <v>207.661</v>
      </c>
      <c r="C9" s="128">
        <v>3082.2</v>
      </c>
      <c r="D9" s="152" t="s">
        <v>29</v>
      </c>
      <c r="E9" s="152">
        <v>2382.844136610277</v>
      </c>
      <c r="F9" s="128">
        <f t="shared" si="0"/>
        <v>5465.0441366102768</v>
      </c>
      <c r="G9" s="152">
        <v>36.314472000000002</v>
      </c>
      <c r="H9" s="152">
        <v>2357.3609576427261</v>
      </c>
      <c r="I9" s="128">
        <f t="shared" si="1"/>
        <v>3071.3687069675507</v>
      </c>
      <c r="J9" s="153">
        <f t="shared" ref="J9:J57" si="2">IF(I9=0,0,IF(B9=0,0,I9/B9))</f>
        <v>14.790301053002493</v>
      </c>
    </row>
    <row r="10" spans="1:10" ht="12" customHeight="1" x14ac:dyDescent="0.25">
      <c r="A10" s="12">
        <v>1972</v>
      </c>
      <c r="B10" s="12">
        <v>209.89599999999999</v>
      </c>
      <c r="C10" s="128">
        <v>3023.5</v>
      </c>
      <c r="D10" s="152" t="s">
        <v>29</v>
      </c>
      <c r="E10" s="152">
        <v>2357.3609576427261</v>
      </c>
      <c r="F10" s="128">
        <f t="shared" si="0"/>
        <v>5380.8609576427261</v>
      </c>
      <c r="G10" s="152">
        <v>50.176236000000003</v>
      </c>
      <c r="H10" s="152">
        <v>2187.2516381214932</v>
      </c>
      <c r="I10" s="128">
        <f t="shared" si="1"/>
        <v>3143.4330835212331</v>
      </c>
      <c r="J10" s="153">
        <f t="shared" si="2"/>
        <v>14.976145727032593</v>
      </c>
    </row>
    <row r="11" spans="1:10" ht="12" customHeight="1" x14ac:dyDescent="0.25">
      <c r="A11" s="12">
        <v>1973</v>
      </c>
      <c r="B11" s="12">
        <v>211.90899999999999</v>
      </c>
      <c r="C11" s="128">
        <v>2996.6</v>
      </c>
      <c r="D11" s="152" t="s">
        <v>29</v>
      </c>
      <c r="E11" s="152">
        <v>2187.2516381214932</v>
      </c>
      <c r="F11" s="128">
        <f t="shared" si="0"/>
        <v>5183.8516381214931</v>
      </c>
      <c r="G11" s="152">
        <v>114.916191</v>
      </c>
      <c r="H11" s="152">
        <v>2001.2059536096465</v>
      </c>
      <c r="I11" s="128">
        <f t="shared" si="1"/>
        <v>3067.7294935118466</v>
      </c>
      <c r="J11" s="153">
        <f t="shared" si="2"/>
        <v>14.476636166995487</v>
      </c>
    </row>
    <row r="12" spans="1:10" ht="12" customHeight="1" x14ac:dyDescent="0.25">
      <c r="A12" s="12">
        <v>1974</v>
      </c>
      <c r="B12" s="12">
        <v>213.85400000000001</v>
      </c>
      <c r="C12" s="128">
        <v>2772.7</v>
      </c>
      <c r="D12" s="152" t="s">
        <v>29</v>
      </c>
      <c r="E12" s="152">
        <v>2001.2059536096465</v>
      </c>
      <c r="F12" s="128">
        <f t="shared" si="0"/>
        <v>4773.9059536096465</v>
      </c>
      <c r="G12" s="152">
        <v>126.74819669999999</v>
      </c>
      <c r="H12" s="152">
        <v>1755.3685361073408</v>
      </c>
      <c r="I12" s="128">
        <f t="shared" si="1"/>
        <v>2891.7892208023059</v>
      </c>
      <c r="J12" s="153">
        <f t="shared" si="2"/>
        <v>13.522259208629746</v>
      </c>
    </row>
    <row r="13" spans="1:10" ht="12" customHeight="1" x14ac:dyDescent="0.25">
      <c r="A13" s="12">
        <v>1975</v>
      </c>
      <c r="B13" s="12">
        <v>215.97300000000001</v>
      </c>
      <c r="C13" s="128">
        <v>3288.6</v>
      </c>
      <c r="D13" s="152" t="s">
        <v>29</v>
      </c>
      <c r="E13" s="152">
        <v>1755.3685361073408</v>
      </c>
      <c r="F13" s="128">
        <f t="shared" si="0"/>
        <v>5043.9685361073407</v>
      </c>
      <c r="G13" s="152">
        <v>123.0214314</v>
      </c>
      <c r="H13" s="152">
        <v>2320.415280726791</v>
      </c>
      <c r="I13" s="128">
        <f t="shared" si="1"/>
        <v>2600.5318239805497</v>
      </c>
      <c r="J13" s="153">
        <f t="shared" si="2"/>
        <v>12.041004310633966</v>
      </c>
    </row>
    <row r="14" spans="1:10" ht="12" customHeight="1" x14ac:dyDescent="0.25">
      <c r="A14" s="11">
        <v>1976</v>
      </c>
      <c r="B14" s="11">
        <v>218.035</v>
      </c>
      <c r="C14" s="102">
        <v>3110.8</v>
      </c>
      <c r="D14" s="102" t="s">
        <v>29</v>
      </c>
      <c r="E14" s="148">
        <v>2320.415280726791</v>
      </c>
      <c r="F14" s="148">
        <f t="shared" si="0"/>
        <v>5431.2152807267912</v>
      </c>
      <c r="G14" s="102">
        <v>130.6971246</v>
      </c>
      <c r="H14" s="102">
        <v>2446.3694299191866</v>
      </c>
      <c r="I14" s="102">
        <f t="shared" si="1"/>
        <v>2854.1487262076048</v>
      </c>
      <c r="J14" s="166">
        <f t="shared" si="2"/>
        <v>13.090323692102666</v>
      </c>
    </row>
    <row r="15" spans="1:10" ht="12" customHeight="1" x14ac:dyDescent="0.25">
      <c r="A15" s="11">
        <v>1977</v>
      </c>
      <c r="B15" s="11">
        <v>220.23899999999998</v>
      </c>
      <c r="C15" s="102">
        <v>3160.5</v>
      </c>
      <c r="D15" s="102" t="s">
        <v>29</v>
      </c>
      <c r="E15" s="148">
        <v>2446.3694299191866</v>
      </c>
      <c r="F15" s="148">
        <f t="shared" si="0"/>
        <v>5606.8694299191866</v>
      </c>
      <c r="G15" s="102">
        <v>169.74084690000001</v>
      </c>
      <c r="H15" s="102">
        <v>2326.8690053285968</v>
      </c>
      <c r="I15" s="102">
        <f t="shared" si="1"/>
        <v>3110.2595776905896</v>
      </c>
      <c r="J15" s="166">
        <f t="shared" si="2"/>
        <v>14.122201688577363</v>
      </c>
    </row>
    <row r="16" spans="1:10" ht="12" customHeight="1" x14ac:dyDescent="0.25">
      <c r="A16" s="11">
        <v>1978</v>
      </c>
      <c r="B16" s="11">
        <v>222.58500000000001</v>
      </c>
      <c r="C16" s="102">
        <v>3149</v>
      </c>
      <c r="D16" s="102" t="s">
        <v>29</v>
      </c>
      <c r="E16" s="148">
        <v>2326.8690053285968</v>
      </c>
      <c r="F16" s="148">
        <f t="shared" si="0"/>
        <v>5475.8690053285973</v>
      </c>
      <c r="G16" s="102">
        <v>209.0623956</v>
      </c>
      <c r="H16" s="102">
        <v>2291.9664807363533</v>
      </c>
      <c r="I16" s="102">
        <f t="shared" si="1"/>
        <v>2974.840128992244</v>
      </c>
      <c r="J16" s="166">
        <f t="shared" si="2"/>
        <v>13.364962279543743</v>
      </c>
    </row>
    <row r="17" spans="1:10" ht="12" customHeight="1" x14ac:dyDescent="0.25">
      <c r="A17" s="11">
        <v>1979</v>
      </c>
      <c r="B17" s="11">
        <v>225.05500000000001</v>
      </c>
      <c r="C17" s="102">
        <v>3263.04</v>
      </c>
      <c r="D17" s="102" t="s">
        <v>29</v>
      </c>
      <c r="E17" s="148">
        <v>2291.9664807363533</v>
      </c>
      <c r="F17" s="148">
        <f t="shared" si="0"/>
        <v>5555.0064807363533</v>
      </c>
      <c r="G17" s="102">
        <v>259.7075868</v>
      </c>
      <c r="H17" s="102">
        <v>2447.0353617007086</v>
      </c>
      <c r="I17" s="102">
        <f t="shared" si="1"/>
        <v>2848.2635322356446</v>
      </c>
      <c r="J17" s="166">
        <f t="shared" si="2"/>
        <v>12.655855378621423</v>
      </c>
    </row>
    <row r="18" spans="1:10" ht="12" customHeight="1" x14ac:dyDescent="0.25">
      <c r="A18" s="11">
        <v>1980</v>
      </c>
      <c r="B18" s="11">
        <v>227.726</v>
      </c>
      <c r="C18" s="102">
        <v>2777.28</v>
      </c>
      <c r="D18" s="102">
        <v>14.433180000000002</v>
      </c>
      <c r="E18" s="148">
        <v>2447.0353617007086</v>
      </c>
      <c r="F18" s="148">
        <f t="shared" si="0"/>
        <v>5238.7485417007083</v>
      </c>
      <c r="G18" s="102">
        <v>301.7719323</v>
      </c>
      <c r="H18" s="102">
        <v>1967.1164408589407</v>
      </c>
      <c r="I18" s="102">
        <f t="shared" si="1"/>
        <v>2969.8601685417675</v>
      </c>
      <c r="J18" s="166">
        <f t="shared" si="2"/>
        <v>13.041375023237432</v>
      </c>
    </row>
    <row r="19" spans="1:10" ht="12" customHeight="1" x14ac:dyDescent="0.25">
      <c r="A19" s="12">
        <v>1981</v>
      </c>
      <c r="B19" s="12">
        <v>229.96600000000001</v>
      </c>
      <c r="C19" s="128">
        <v>3092.4</v>
      </c>
      <c r="D19" s="152">
        <v>10.989906</v>
      </c>
      <c r="E19" s="152">
        <v>1967.1164408589407</v>
      </c>
      <c r="F19" s="128">
        <f t="shared" si="0"/>
        <v>5070.5063468589406</v>
      </c>
      <c r="G19" s="152">
        <v>386.75503800000001</v>
      </c>
      <c r="H19" s="152">
        <v>1891.8663790574458</v>
      </c>
      <c r="I19" s="128">
        <f t="shared" si="1"/>
        <v>2791.8849298014948</v>
      </c>
      <c r="J19" s="153">
        <f t="shared" si="2"/>
        <v>12.140424801064047</v>
      </c>
    </row>
    <row r="20" spans="1:10" ht="12" customHeight="1" x14ac:dyDescent="0.25">
      <c r="A20" s="12">
        <v>1982</v>
      </c>
      <c r="B20" s="12">
        <v>232.18799999999999</v>
      </c>
      <c r="C20" s="128">
        <v>3227.08</v>
      </c>
      <c r="D20" s="152">
        <v>12.824840999999999</v>
      </c>
      <c r="E20" s="152">
        <v>1891.8663790574458</v>
      </c>
      <c r="F20" s="128">
        <f t="shared" si="0"/>
        <v>5131.771220057446</v>
      </c>
      <c r="G20" s="152">
        <v>337.85783789999999</v>
      </c>
      <c r="H20" s="152">
        <v>2102.8114398070115</v>
      </c>
      <c r="I20" s="128">
        <f t="shared" si="1"/>
        <v>2691.1019423504345</v>
      </c>
      <c r="J20" s="153">
        <f t="shared" si="2"/>
        <v>11.59018529101605</v>
      </c>
    </row>
    <row r="21" spans="1:10" ht="12" customHeight="1" x14ac:dyDescent="0.25">
      <c r="A21" s="12">
        <v>1983</v>
      </c>
      <c r="B21" s="12">
        <v>234.30699999999999</v>
      </c>
      <c r="C21" s="128">
        <v>2652.64</v>
      </c>
      <c r="D21" s="152">
        <v>21.249781000000002</v>
      </c>
      <c r="E21" s="152">
        <v>2102.8114398070115</v>
      </c>
      <c r="F21" s="128">
        <f t="shared" si="0"/>
        <v>4776.7012208070119</v>
      </c>
      <c r="G21" s="152">
        <v>358.52905800000002</v>
      </c>
      <c r="H21" s="152">
        <v>1694.6151185192352</v>
      </c>
      <c r="I21" s="128">
        <f t="shared" si="1"/>
        <v>2723.5570442877765</v>
      </c>
      <c r="J21" s="153">
        <f t="shared" si="2"/>
        <v>11.623882531412962</v>
      </c>
    </row>
    <row r="22" spans="1:10" ht="12" customHeight="1" x14ac:dyDescent="0.25">
      <c r="A22" s="12">
        <v>1984</v>
      </c>
      <c r="B22" s="12">
        <v>236.34800000000001</v>
      </c>
      <c r="C22" s="128">
        <v>3164.94</v>
      </c>
      <c r="D22" s="152">
        <v>24.467441999999998</v>
      </c>
      <c r="E22" s="152">
        <v>1694.6151185192352</v>
      </c>
      <c r="F22" s="128">
        <f t="shared" si="0"/>
        <v>4884.0225605192354</v>
      </c>
      <c r="G22" s="152">
        <v>310.72198170000001</v>
      </c>
      <c r="H22" s="152">
        <v>2158.6850559960603</v>
      </c>
      <c r="I22" s="128">
        <f t="shared" si="1"/>
        <v>2414.6155228231751</v>
      </c>
      <c r="J22" s="153">
        <f t="shared" si="2"/>
        <v>10.216356909401284</v>
      </c>
    </row>
    <row r="23" spans="1:10" ht="12" customHeight="1" x14ac:dyDescent="0.25">
      <c r="A23" s="12">
        <v>1985</v>
      </c>
      <c r="B23" s="12">
        <v>238.46600000000001</v>
      </c>
      <c r="C23" s="128">
        <v>3058.68</v>
      </c>
      <c r="D23" s="152">
        <v>30.206232</v>
      </c>
      <c r="E23" s="152">
        <v>2158.6850559960603</v>
      </c>
      <c r="F23" s="128">
        <f t="shared" si="0"/>
        <v>5247.5712879960602</v>
      </c>
      <c r="G23" s="152">
        <v>331.50058860000001</v>
      </c>
      <c r="H23" s="152">
        <v>2080.4117317734022</v>
      </c>
      <c r="I23" s="128">
        <f t="shared" si="1"/>
        <v>2835.6589676226581</v>
      </c>
      <c r="J23" s="153">
        <f t="shared" si="2"/>
        <v>11.891250608567502</v>
      </c>
    </row>
    <row r="24" spans="1:10" ht="12" customHeight="1" x14ac:dyDescent="0.25">
      <c r="A24" s="11">
        <v>1986</v>
      </c>
      <c r="B24" s="11">
        <v>240.65100000000001</v>
      </c>
      <c r="C24" s="102">
        <v>2951.88</v>
      </c>
      <c r="D24" s="102">
        <v>36.737125000000006</v>
      </c>
      <c r="E24" s="148">
        <v>2080.4117317734022</v>
      </c>
      <c r="F24" s="148">
        <f t="shared" si="0"/>
        <v>5069.0288567734024</v>
      </c>
      <c r="G24" s="102">
        <v>415.97360700000002</v>
      </c>
      <c r="H24" s="102">
        <v>1744.5610799999999</v>
      </c>
      <c r="I24" s="102">
        <f t="shared" si="1"/>
        <v>2908.4941697734025</v>
      </c>
      <c r="J24" s="166">
        <f t="shared" si="2"/>
        <v>12.085942588118904</v>
      </c>
    </row>
    <row r="25" spans="1:10" ht="12" customHeight="1" x14ac:dyDescent="0.25">
      <c r="A25" s="11">
        <v>1987</v>
      </c>
      <c r="B25" s="11">
        <v>242.804</v>
      </c>
      <c r="C25" s="102">
        <v>3276.66</v>
      </c>
      <c r="D25" s="102">
        <v>38.331669000000005</v>
      </c>
      <c r="E25" s="148">
        <v>1744.5610799999999</v>
      </c>
      <c r="F25" s="148">
        <f t="shared" si="0"/>
        <v>5059.5527490000004</v>
      </c>
      <c r="G25" s="102">
        <v>493.68864600000001</v>
      </c>
      <c r="H25" s="102">
        <v>1985.6559599999998</v>
      </c>
      <c r="I25" s="102">
        <f t="shared" si="1"/>
        <v>2580.2081430000007</v>
      </c>
      <c r="J25" s="166">
        <f t="shared" si="2"/>
        <v>10.626711845768606</v>
      </c>
    </row>
    <row r="26" spans="1:10" ht="12" customHeight="1" x14ac:dyDescent="0.25">
      <c r="A26" s="11">
        <v>1988</v>
      </c>
      <c r="B26" s="11">
        <v>245.02099999999999</v>
      </c>
      <c r="C26" s="102">
        <v>2656.8</v>
      </c>
      <c r="D26" s="102">
        <v>49.412706000000007</v>
      </c>
      <c r="E26" s="148">
        <v>1985.6559599999998</v>
      </c>
      <c r="F26" s="148">
        <f t="shared" si="0"/>
        <v>4691.8686660000003</v>
      </c>
      <c r="G26" s="102">
        <v>626.59458900000004</v>
      </c>
      <c r="H26" s="102">
        <v>1519.6895999999999</v>
      </c>
      <c r="I26" s="102">
        <f t="shared" si="1"/>
        <v>2545.5844770000003</v>
      </c>
      <c r="J26" s="166">
        <f t="shared" si="2"/>
        <v>10.389250215287671</v>
      </c>
    </row>
    <row r="27" spans="1:10" ht="12" customHeight="1" x14ac:dyDescent="0.25">
      <c r="A27" s="11">
        <v>1989</v>
      </c>
      <c r="B27" s="11">
        <v>247.34200000000001</v>
      </c>
      <c r="C27" s="102">
        <v>3376.12</v>
      </c>
      <c r="D27" s="102">
        <v>70.826028000000008</v>
      </c>
      <c r="E27" s="148">
        <v>1519.6895999999999</v>
      </c>
      <c r="F27" s="148">
        <f t="shared" si="0"/>
        <v>4966.635628</v>
      </c>
      <c r="G27" s="102">
        <v>537.02266800000007</v>
      </c>
      <c r="H27" s="102">
        <v>2069.5615600000001</v>
      </c>
      <c r="I27" s="102">
        <f t="shared" si="1"/>
        <v>2360.0513999999998</v>
      </c>
      <c r="J27" s="166">
        <f t="shared" si="2"/>
        <v>9.5416524488360235</v>
      </c>
    </row>
    <row r="28" spans="1:10" ht="12" customHeight="1" x14ac:dyDescent="0.25">
      <c r="A28" s="11">
        <v>1990</v>
      </c>
      <c r="B28" s="11">
        <v>250.13200000000001</v>
      </c>
      <c r="C28" s="102">
        <v>3353.6</v>
      </c>
      <c r="D28" s="102">
        <v>48.257559000000001</v>
      </c>
      <c r="E28" s="148">
        <v>2069.5615600000001</v>
      </c>
      <c r="F28" s="148">
        <f t="shared" si="0"/>
        <v>5471.4191190000001</v>
      </c>
      <c r="G28" s="102">
        <v>704.18647800000008</v>
      </c>
      <c r="H28" s="102">
        <v>2028.6651548627012</v>
      </c>
      <c r="I28" s="102">
        <f t="shared" si="1"/>
        <v>2738.5674861372991</v>
      </c>
      <c r="J28" s="166">
        <f t="shared" si="2"/>
        <v>10.948489142282071</v>
      </c>
    </row>
    <row r="29" spans="1:10" ht="12" customHeight="1" x14ac:dyDescent="0.25">
      <c r="A29" s="12">
        <v>1991</v>
      </c>
      <c r="B29" s="12">
        <v>253.49299999999999</v>
      </c>
      <c r="C29" s="128">
        <v>3871.16</v>
      </c>
      <c r="D29" s="152">
        <v>43.859626200000001</v>
      </c>
      <c r="E29" s="152">
        <v>2028.6651548627012</v>
      </c>
      <c r="F29" s="128">
        <f t="shared" si="0"/>
        <v>5943.6847810627014</v>
      </c>
      <c r="G29" s="152">
        <v>713.08529700000008</v>
      </c>
      <c r="H29" s="152">
        <v>2424.0632486251329</v>
      </c>
      <c r="I29" s="128">
        <f t="shared" si="1"/>
        <v>2806.5362354375684</v>
      </c>
      <c r="J29" s="153">
        <f t="shared" si="2"/>
        <v>11.071454578381132</v>
      </c>
    </row>
    <row r="30" spans="1:10" ht="12" customHeight="1" x14ac:dyDescent="0.25">
      <c r="A30" s="12">
        <v>1992</v>
      </c>
      <c r="B30" s="12">
        <v>256.89400000000001</v>
      </c>
      <c r="C30" s="128">
        <v>3684.38</v>
      </c>
      <c r="D30" s="152">
        <v>39.758915925000004</v>
      </c>
      <c r="E30" s="152">
        <v>2424.0632486251329</v>
      </c>
      <c r="F30" s="128">
        <f t="shared" si="0"/>
        <v>6148.2021645501336</v>
      </c>
      <c r="G30" s="152">
        <v>811.52800313400007</v>
      </c>
      <c r="H30" s="152">
        <v>2291.4052122372464</v>
      </c>
      <c r="I30" s="128">
        <f t="shared" si="1"/>
        <v>3045.2689491788869</v>
      </c>
      <c r="J30" s="153">
        <f t="shared" si="2"/>
        <v>11.854184796760091</v>
      </c>
    </row>
    <row r="31" spans="1:10" ht="12" customHeight="1" x14ac:dyDescent="0.25">
      <c r="A31" s="12">
        <v>1993</v>
      </c>
      <c r="B31" s="12">
        <v>260.255</v>
      </c>
      <c r="C31" s="128">
        <v>2921.56</v>
      </c>
      <c r="D31" s="152">
        <v>39.125402769000004</v>
      </c>
      <c r="E31" s="152">
        <v>2291.4052122372464</v>
      </c>
      <c r="F31" s="128">
        <f t="shared" si="0"/>
        <v>5252.0906150062465</v>
      </c>
      <c r="G31" s="152">
        <v>941.37485826299996</v>
      </c>
      <c r="H31" s="152">
        <v>1427.0922783877679</v>
      </c>
      <c r="I31" s="128">
        <f t="shared" si="1"/>
        <v>2883.6234783554787</v>
      </c>
      <c r="J31" s="153">
        <f t="shared" si="2"/>
        <v>11.079992616301238</v>
      </c>
    </row>
    <row r="32" spans="1:10" ht="12" customHeight="1" x14ac:dyDescent="0.25">
      <c r="A32" s="12">
        <v>1994</v>
      </c>
      <c r="B32" s="12">
        <v>263.43599999999998</v>
      </c>
      <c r="C32" s="128">
        <v>4239.68</v>
      </c>
      <c r="D32" s="152">
        <v>52.733258562000003</v>
      </c>
      <c r="E32" s="152">
        <v>1427.0922783877679</v>
      </c>
      <c r="F32" s="128">
        <f t="shared" si="0"/>
        <v>5719.5055369497677</v>
      </c>
      <c r="G32" s="152">
        <v>808.77025592400003</v>
      </c>
      <c r="H32" s="152">
        <v>2257.0817979464045</v>
      </c>
      <c r="I32" s="128">
        <f t="shared" si="1"/>
        <v>2653.653483079363</v>
      </c>
      <c r="J32" s="153">
        <f t="shared" si="2"/>
        <v>10.07323783795443</v>
      </c>
    </row>
    <row r="33" spans="1:10" ht="12" customHeight="1" x14ac:dyDescent="0.25">
      <c r="A33" s="12">
        <v>1995</v>
      </c>
      <c r="B33" s="12">
        <v>266.55700000000002</v>
      </c>
      <c r="C33" s="128">
        <v>3414.1</v>
      </c>
      <c r="D33" s="152">
        <v>49.417378311</v>
      </c>
      <c r="E33" s="152">
        <v>2257.0817979464045</v>
      </c>
      <c r="F33" s="128">
        <f t="shared" si="0"/>
        <v>5720.5991762574049</v>
      </c>
      <c r="G33" s="152">
        <v>883.49950347000004</v>
      </c>
      <c r="H33" s="152">
        <v>2065.5192246224997</v>
      </c>
      <c r="I33" s="128">
        <f t="shared" si="1"/>
        <v>2771.5804481649052</v>
      </c>
      <c r="J33" s="153">
        <f t="shared" si="2"/>
        <v>10.397702735868521</v>
      </c>
    </row>
    <row r="34" spans="1:10" ht="12" customHeight="1" x14ac:dyDescent="0.25">
      <c r="A34" s="11">
        <v>1996</v>
      </c>
      <c r="B34" s="70">
        <v>269.66699999999997</v>
      </c>
      <c r="C34" s="102">
        <v>3447.24</v>
      </c>
      <c r="D34" s="102">
        <v>21.057319979999999</v>
      </c>
      <c r="E34" s="148">
        <v>2065.5192246224997</v>
      </c>
      <c r="F34" s="148">
        <f t="shared" si="0"/>
        <v>5533.8165446024996</v>
      </c>
      <c r="G34" s="102">
        <v>964.30627247999996</v>
      </c>
      <c r="H34" s="102">
        <v>1775.4658922729434</v>
      </c>
      <c r="I34" s="102">
        <f t="shared" si="1"/>
        <v>2794.0443798495562</v>
      </c>
      <c r="J34" s="166">
        <f t="shared" si="2"/>
        <v>10.361091197104416</v>
      </c>
    </row>
    <row r="35" spans="1:10" ht="12" customHeight="1" x14ac:dyDescent="0.25">
      <c r="A35" s="11">
        <v>1997</v>
      </c>
      <c r="B35" s="70">
        <v>272.91199999999998</v>
      </c>
      <c r="C35" s="102">
        <v>3294.5</v>
      </c>
      <c r="D35" s="102">
        <v>28.726616769000003</v>
      </c>
      <c r="E35" s="148">
        <v>1775.4658922729434</v>
      </c>
      <c r="F35" s="148">
        <f t="shared" si="0"/>
        <v>5098.6925090419436</v>
      </c>
      <c r="G35" s="102">
        <v>1051.9753412550001</v>
      </c>
      <c r="H35" s="102">
        <v>1550.1191964961561</v>
      </c>
      <c r="I35" s="102">
        <f t="shared" si="1"/>
        <v>2496.5979712907874</v>
      </c>
      <c r="J35" s="166">
        <f t="shared" si="2"/>
        <v>9.1479963185597839</v>
      </c>
    </row>
    <row r="36" spans="1:10" ht="12" customHeight="1" x14ac:dyDescent="0.25">
      <c r="A36" s="11">
        <v>1998</v>
      </c>
      <c r="B36" s="70">
        <v>276.11500000000001</v>
      </c>
      <c r="C36" s="102">
        <v>3321.62</v>
      </c>
      <c r="D36" s="102">
        <v>46.291683531000004</v>
      </c>
      <c r="E36" s="148">
        <v>1550.1191964961561</v>
      </c>
      <c r="F36" s="148">
        <f t="shared" si="0"/>
        <v>4918.0308800271559</v>
      </c>
      <c r="G36" s="102">
        <v>1019.3701842</v>
      </c>
      <c r="H36" s="102">
        <v>1361.4132832230425</v>
      </c>
      <c r="I36" s="102">
        <f t="shared" si="1"/>
        <v>2537.2474126041134</v>
      </c>
      <c r="J36" s="166">
        <f t="shared" si="2"/>
        <v>9.1890966177285307</v>
      </c>
    </row>
    <row r="37" spans="1:10" ht="12" customHeight="1" x14ac:dyDescent="0.25">
      <c r="A37" s="11">
        <v>1999</v>
      </c>
      <c r="B37" s="70">
        <v>279.29500000000002</v>
      </c>
      <c r="C37" s="102">
        <v>3493.56</v>
      </c>
      <c r="D37" s="102">
        <v>61.711198974000006</v>
      </c>
      <c r="E37" s="148">
        <v>1361.4132832230425</v>
      </c>
      <c r="F37" s="148">
        <f t="shared" si="0"/>
        <v>4916.6844821970426</v>
      </c>
      <c r="G37" s="102">
        <v>1002.813646974</v>
      </c>
      <c r="H37" s="102">
        <v>1381.482030234117</v>
      </c>
      <c r="I37" s="102">
        <f t="shared" si="1"/>
        <v>2532.3888049889256</v>
      </c>
      <c r="J37" s="166">
        <f t="shared" si="2"/>
        <v>9.0670753324940492</v>
      </c>
    </row>
    <row r="38" spans="1:10" ht="12" customHeight="1" x14ac:dyDescent="0.25">
      <c r="A38" s="11">
        <v>2000</v>
      </c>
      <c r="B38" s="70">
        <v>282.38499999999999</v>
      </c>
      <c r="C38" s="102">
        <v>3403.94</v>
      </c>
      <c r="D38" s="102">
        <v>65.580675420000006</v>
      </c>
      <c r="E38" s="148">
        <v>1381.482030234117</v>
      </c>
      <c r="F38" s="148">
        <f t="shared" si="0"/>
        <v>4851.0027056541167</v>
      </c>
      <c r="G38" s="102">
        <v>952.73112073499999</v>
      </c>
      <c r="H38" s="102">
        <v>1361.576</v>
      </c>
      <c r="I38" s="102">
        <f t="shared" si="1"/>
        <v>2536.6955849191168</v>
      </c>
      <c r="J38" s="166">
        <f t="shared" si="2"/>
        <v>8.983110239280121</v>
      </c>
    </row>
    <row r="39" spans="1:10" ht="12" customHeight="1" x14ac:dyDescent="0.25">
      <c r="A39" s="12">
        <v>2001</v>
      </c>
      <c r="B39" s="154">
        <v>285.30901899999998</v>
      </c>
      <c r="C39" s="128">
        <v>3035.14</v>
      </c>
      <c r="D39" s="152">
        <v>95.662173711000008</v>
      </c>
      <c r="E39" s="152">
        <v>1361.576</v>
      </c>
      <c r="F39" s="128">
        <f t="shared" si="0"/>
        <v>4492.3781737110003</v>
      </c>
      <c r="G39" s="152">
        <v>796.27726476600003</v>
      </c>
      <c r="H39" s="152">
        <v>1214.056</v>
      </c>
      <c r="I39" s="128">
        <f t="shared" si="1"/>
        <v>2482.0449089450003</v>
      </c>
      <c r="J39" s="153">
        <f t="shared" si="2"/>
        <v>8.699496839057165</v>
      </c>
    </row>
    <row r="40" spans="1:10" ht="12" customHeight="1" x14ac:dyDescent="0.25">
      <c r="A40" s="12">
        <v>2002</v>
      </c>
      <c r="B40" s="154">
        <v>288.10481800000002</v>
      </c>
      <c r="C40" s="128">
        <v>2856</v>
      </c>
      <c r="D40" s="152">
        <v>103.482651903</v>
      </c>
      <c r="E40" s="152">
        <v>1214.056</v>
      </c>
      <c r="F40" s="128">
        <f t="shared" si="0"/>
        <v>4173.5386519029998</v>
      </c>
      <c r="G40" s="152">
        <v>771.86086967250003</v>
      </c>
      <c r="H40" s="152">
        <v>1142.4000000000001</v>
      </c>
      <c r="I40" s="128">
        <f t="shared" si="1"/>
        <v>2259.2777822304997</v>
      </c>
      <c r="J40" s="153">
        <f t="shared" si="2"/>
        <v>7.841860465625742</v>
      </c>
    </row>
    <row r="41" spans="1:10" ht="12" customHeight="1" x14ac:dyDescent="0.25">
      <c r="A41" s="12">
        <v>2003</v>
      </c>
      <c r="B41" s="154">
        <v>290.81963400000001</v>
      </c>
      <c r="C41" s="128">
        <v>3112.62</v>
      </c>
      <c r="D41" s="152">
        <v>132.64962597900001</v>
      </c>
      <c r="E41" s="152">
        <v>1142.4000000000001</v>
      </c>
      <c r="F41" s="128">
        <f t="shared" si="0"/>
        <v>4387.6696259790006</v>
      </c>
      <c r="G41" s="152">
        <v>720.77879769000003</v>
      </c>
      <c r="H41" s="152">
        <v>1245.048</v>
      </c>
      <c r="I41" s="128">
        <f t="shared" si="1"/>
        <v>2421.8428282890004</v>
      </c>
      <c r="J41" s="153">
        <f t="shared" si="2"/>
        <v>8.3276455409093888</v>
      </c>
    </row>
    <row r="42" spans="1:10" ht="12" customHeight="1" x14ac:dyDescent="0.25">
      <c r="A42" s="12">
        <v>2004</v>
      </c>
      <c r="B42" s="154">
        <v>293.46318500000001</v>
      </c>
      <c r="C42" s="128">
        <v>2916.54</v>
      </c>
      <c r="D42" s="152">
        <v>182.21218336200002</v>
      </c>
      <c r="E42" s="152">
        <v>1245.048</v>
      </c>
      <c r="F42" s="128">
        <f t="shared" si="0"/>
        <v>4343.8001833620001</v>
      </c>
      <c r="G42" s="152">
        <v>766.84394186999998</v>
      </c>
      <c r="H42" s="152">
        <v>1166.616</v>
      </c>
      <c r="I42" s="128">
        <f t="shared" si="1"/>
        <v>2410.3402414920001</v>
      </c>
      <c r="J42" s="153">
        <f t="shared" si="2"/>
        <v>8.2134331142490673</v>
      </c>
    </row>
    <row r="43" spans="1:10" ht="12" customHeight="1" x14ac:dyDescent="0.25">
      <c r="A43" s="12">
        <v>2005</v>
      </c>
      <c r="B43" s="154">
        <v>296.186216</v>
      </c>
      <c r="C43" s="128">
        <v>3199.4</v>
      </c>
      <c r="D43" s="152">
        <v>120.687</v>
      </c>
      <c r="E43" s="152">
        <v>1166.616</v>
      </c>
      <c r="F43" s="128">
        <f t="shared" si="0"/>
        <v>4486.7029999999995</v>
      </c>
      <c r="G43" s="152">
        <v>665.01</v>
      </c>
      <c r="H43" s="152">
        <v>1279.7600000000002</v>
      </c>
      <c r="I43" s="128">
        <f t="shared" si="1"/>
        <v>2541.9329999999991</v>
      </c>
      <c r="J43" s="153">
        <f t="shared" si="2"/>
        <v>8.5822123471134084</v>
      </c>
    </row>
    <row r="44" spans="1:10" ht="12" customHeight="1" x14ac:dyDescent="0.25">
      <c r="A44" s="11">
        <v>2006</v>
      </c>
      <c r="B44" s="155">
        <v>298.99582500000002</v>
      </c>
      <c r="C44" s="102">
        <v>2878.06</v>
      </c>
      <c r="D44" s="102">
        <v>105.036937905</v>
      </c>
      <c r="E44" s="148">
        <v>1279.7600000000002</v>
      </c>
      <c r="F44" s="148">
        <f t="shared" si="0"/>
        <v>4262.8569379050004</v>
      </c>
      <c r="G44" s="102">
        <v>614.341910289</v>
      </c>
      <c r="H44" s="102">
        <v>1151.2239999999999</v>
      </c>
      <c r="I44" s="102">
        <f t="shared" si="1"/>
        <v>2497.2910276160005</v>
      </c>
      <c r="J44" s="166">
        <f t="shared" si="2"/>
        <v>8.3522605294438481</v>
      </c>
    </row>
    <row r="45" spans="1:10" ht="12" customHeight="1" x14ac:dyDescent="0.25">
      <c r="A45" s="11">
        <v>2007</v>
      </c>
      <c r="B45" s="156">
        <v>302.003917</v>
      </c>
      <c r="C45" s="102">
        <v>2550.92</v>
      </c>
      <c r="D45" s="102">
        <v>93.7</v>
      </c>
      <c r="E45" s="148">
        <v>1151.2239999999999</v>
      </c>
      <c r="F45" s="148">
        <f t="shared" si="0"/>
        <v>3795.8440000000001</v>
      </c>
      <c r="G45" s="102">
        <v>707.70888843629996</v>
      </c>
      <c r="H45" s="102">
        <v>1020.3680000000001</v>
      </c>
      <c r="I45" s="102">
        <f t="shared" si="1"/>
        <v>2067.7671115636999</v>
      </c>
      <c r="J45" s="166">
        <f t="shared" si="2"/>
        <v>6.8468221607989932</v>
      </c>
    </row>
    <row r="46" spans="1:10" ht="12" customHeight="1" x14ac:dyDescent="0.25">
      <c r="A46" s="11">
        <v>2008</v>
      </c>
      <c r="B46" s="156">
        <v>304.79776099999998</v>
      </c>
      <c r="C46" s="102">
        <v>2711.54</v>
      </c>
      <c r="D46" s="102">
        <v>94.080924909288228</v>
      </c>
      <c r="E46" s="148">
        <v>1020.3680000000001</v>
      </c>
      <c r="F46" s="148">
        <f t="shared" si="0"/>
        <v>3825.988924909288</v>
      </c>
      <c r="G46" s="102">
        <v>686.74005646730438</v>
      </c>
      <c r="H46" s="102">
        <v>1084.616</v>
      </c>
      <c r="I46" s="102">
        <f t="shared" si="1"/>
        <v>2054.6328684419836</v>
      </c>
      <c r="J46" s="166">
        <f t="shared" si="2"/>
        <v>6.7409710022180374</v>
      </c>
    </row>
    <row r="47" spans="1:10" ht="12" customHeight="1" x14ac:dyDescent="0.25">
      <c r="A47" s="11">
        <v>2009</v>
      </c>
      <c r="B47" s="156">
        <v>307.43940600000002</v>
      </c>
      <c r="C47" s="102">
        <v>3020.76</v>
      </c>
      <c r="D47" s="102">
        <v>63.756424931733605</v>
      </c>
      <c r="E47" s="148">
        <v>1084.616</v>
      </c>
      <c r="F47" s="148">
        <f t="shared" si="0"/>
        <v>4169.132424931734</v>
      </c>
      <c r="G47" s="102">
        <v>624.96406435829203</v>
      </c>
      <c r="H47" s="102">
        <v>1208.3040000000001</v>
      </c>
      <c r="I47" s="102">
        <f t="shared" si="1"/>
        <v>2335.8643605734419</v>
      </c>
      <c r="J47" s="166">
        <f t="shared" si="2"/>
        <v>7.5978040387361458</v>
      </c>
    </row>
    <row r="48" spans="1:10" ht="12" customHeight="1" x14ac:dyDescent="0.25">
      <c r="A48" s="11">
        <v>2010</v>
      </c>
      <c r="B48" s="156">
        <v>309.74127900000002</v>
      </c>
      <c r="C48" s="102">
        <v>2488.62</v>
      </c>
      <c r="D48" s="102">
        <v>60.258535590883739</v>
      </c>
      <c r="E48" s="148">
        <v>1208.3040000000001</v>
      </c>
      <c r="F48" s="148">
        <f t="shared" si="0"/>
        <v>3757.1825355908836</v>
      </c>
      <c r="G48" s="102">
        <v>638.8341205102447</v>
      </c>
      <c r="H48" s="102">
        <v>995.44799999999998</v>
      </c>
      <c r="I48" s="102">
        <f t="shared" si="1"/>
        <v>2122.900415080639</v>
      </c>
      <c r="J48" s="166">
        <f t="shared" si="2"/>
        <v>6.8537859142779576</v>
      </c>
    </row>
    <row r="49" spans="1:10" ht="12" customHeight="1" x14ac:dyDescent="0.25">
      <c r="A49" s="12">
        <v>2011</v>
      </c>
      <c r="B49" s="154">
        <v>311.97391399999998</v>
      </c>
      <c r="C49" s="128">
        <v>2251.96</v>
      </c>
      <c r="D49" s="152">
        <v>44.363113539488033</v>
      </c>
      <c r="E49" s="152">
        <v>995.44799999999998</v>
      </c>
      <c r="F49" s="128">
        <f t="shared" si="0"/>
        <v>3291.7711135394879</v>
      </c>
      <c r="G49" s="152">
        <v>575.95381726986318</v>
      </c>
      <c r="H49" s="152">
        <v>900.78400000000011</v>
      </c>
      <c r="I49" s="128">
        <f t="shared" si="1"/>
        <v>1815.0332962696248</v>
      </c>
      <c r="J49" s="153">
        <f t="shared" si="2"/>
        <v>5.8179008398427339</v>
      </c>
    </row>
    <row r="50" spans="1:10" ht="12" customHeight="1" x14ac:dyDescent="0.25">
      <c r="A50" s="12">
        <v>2012</v>
      </c>
      <c r="B50" s="154">
        <v>314.16755799999999</v>
      </c>
      <c r="C50" s="128">
        <v>2471.8200000000002</v>
      </c>
      <c r="D50" s="152">
        <v>59.891599325925178</v>
      </c>
      <c r="E50" s="152">
        <v>900.78400000000011</v>
      </c>
      <c r="F50" s="128">
        <f t="shared" si="0"/>
        <v>3432.4955993259255</v>
      </c>
      <c r="G50" s="152">
        <v>604.28517827369603</v>
      </c>
      <c r="H50" s="152">
        <v>988.72800000000007</v>
      </c>
      <c r="I50" s="128">
        <f t="shared" si="1"/>
        <v>1839.4824210522293</v>
      </c>
      <c r="J50" s="153">
        <f t="shared" si="2"/>
        <v>5.8550998478723555</v>
      </c>
    </row>
    <row r="51" spans="1:10" ht="12" customHeight="1" x14ac:dyDescent="0.25">
      <c r="A51" s="12">
        <v>2013</v>
      </c>
      <c r="B51" s="154">
        <v>316.29476599999998</v>
      </c>
      <c r="C51" s="128">
        <v>2245.2800000000002</v>
      </c>
      <c r="D51" s="152">
        <v>45.307794146451535</v>
      </c>
      <c r="E51" s="152">
        <v>988.72800000000007</v>
      </c>
      <c r="F51" s="128">
        <f t="shared" si="0"/>
        <v>3279.3157941464519</v>
      </c>
      <c r="G51" s="152">
        <v>556.97533455788528</v>
      </c>
      <c r="H51" s="152">
        <v>898.11200000000008</v>
      </c>
      <c r="I51" s="128">
        <f t="shared" ref="I51:I57" si="3">F51-SUM(G51,H51)</f>
        <v>1824.2284595885667</v>
      </c>
      <c r="J51" s="153">
        <f t="shared" si="2"/>
        <v>5.767494930942255</v>
      </c>
    </row>
    <row r="52" spans="1:10" ht="12" customHeight="1" x14ac:dyDescent="0.25">
      <c r="A52" s="13">
        <v>2014</v>
      </c>
      <c r="B52" s="157">
        <v>318.576955</v>
      </c>
      <c r="C52" s="128">
        <v>2343.2000000000003</v>
      </c>
      <c r="D52" s="152">
        <v>45.646353340842538</v>
      </c>
      <c r="E52" s="152">
        <v>898.11200000000008</v>
      </c>
      <c r="F52" s="128">
        <f t="shared" si="0"/>
        <v>3286.9583533408427</v>
      </c>
      <c r="G52" s="152">
        <v>511.90106752086717</v>
      </c>
      <c r="H52" s="152">
        <v>937.2800000000002</v>
      </c>
      <c r="I52" s="128">
        <f t="shared" si="3"/>
        <v>1837.7772858199753</v>
      </c>
      <c r="J52" s="153">
        <f t="shared" si="2"/>
        <v>5.7687075508018948</v>
      </c>
    </row>
    <row r="53" spans="1:10" ht="12" customHeight="1" x14ac:dyDescent="0.25">
      <c r="A53" s="13">
        <v>2015</v>
      </c>
      <c r="B53" s="157">
        <v>320.87070299999999</v>
      </c>
      <c r="C53" s="128">
        <v>2063.2800000000002</v>
      </c>
      <c r="D53" s="152">
        <v>40.613224300442639</v>
      </c>
      <c r="E53" s="152">
        <v>937.2800000000002</v>
      </c>
      <c r="F53" s="128">
        <f t="shared" si="0"/>
        <v>3041.1732243004431</v>
      </c>
      <c r="G53" s="152">
        <v>501.59685689770004</v>
      </c>
      <c r="H53" s="152">
        <v>825.31200000000013</v>
      </c>
      <c r="I53" s="128">
        <f t="shared" si="3"/>
        <v>1714.2643674027429</v>
      </c>
      <c r="J53" s="153">
        <f t="shared" si="2"/>
        <v>5.3425393822967466</v>
      </c>
    </row>
    <row r="54" spans="1:10" ht="12" customHeight="1" x14ac:dyDescent="0.25">
      <c r="A54" s="14">
        <v>2016</v>
      </c>
      <c r="B54" s="155">
        <v>323.16101099999997</v>
      </c>
      <c r="C54" s="102">
        <v>2056.3307600607623</v>
      </c>
      <c r="D54" s="102">
        <v>55.839064773991616</v>
      </c>
      <c r="E54" s="148">
        <v>825.31200000000013</v>
      </c>
      <c r="F54" s="148">
        <f t="shared" si="0"/>
        <v>2937.4818248347538</v>
      </c>
      <c r="G54" s="102">
        <v>493.62497424809999</v>
      </c>
      <c r="H54" s="102">
        <v>822.53230402430495</v>
      </c>
      <c r="I54" s="102">
        <f t="shared" si="3"/>
        <v>1621.3245465623488</v>
      </c>
      <c r="J54" s="166">
        <f t="shared" si="2"/>
        <v>5.0170796951812635</v>
      </c>
    </row>
    <row r="55" spans="1:10" ht="12" customHeight="1" x14ac:dyDescent="0.25">
      <c r="A55" s="15">
        <v>2017</v>
      </c>
      <c r="B55" s="155">
        <v>325.20603</v>
      </c>
      <c r="C55" s="102">
        <v>2145.7306050683578</v>
      </c>
      <c r="D55" s="102">
        <v>49.883289981653697</v>
      </c>
      <c r="E55" s="148">
        <v>822.53230402430495</v>
      </c>
      <c r="F55" s="148">
        <f t="shared" si="0"/>
        <v>3018.1461990743164</v>
      </c>
      <c r="G55" s="102">
        <v>516.73292891609992</v>
      </c>
      <c r="H55" s="102">
        <v>858.29224202734315</v>
      </c>
      <c r="I55" s="102">
        <f t="shared" si="3"/>
        <v>1643.1210281308734</v>
      </c>
      <c r="J55" s="166">
        <f t="shared" si="2"/>
        <v>5.0525540013230179</v>
      </c>
    </row>
    <row r="56" spans="1:10" ht="12" customHeight="1" x14ac:dyDescent="0.25">
      <c r="A56" s="14">
        <v>2018</v>
      </c>
      <c r="B56" s="155">
        <v>326.92397599999998</v>
      </c>
      <c r="C56" s="102">
        <v>2107.4463542063513</v>
      </c>
      <c r="D56" s="102">
        <v>68.916110494084904</v>
      </c>
      <c r="E56" s="148">
        <v>858.29224202734315</v>
      </c>
      <c r="F56" s="148">
        <f t="shared" si="0"/>
        <v>3034.6547067277793</v>
      </c>
      <c r="G56" s="102">
        <v>496.50158165099998</v>
      </c>
      <c r="H56" s="102">
        <v>842.97854168254059</v>
      </c>
      <c r="I56" s="102">
        <f t="shared" si="3"/>
        <v>1695.1745833942387</v>
      </c>
      <c r="J56" s="166">
        <f t="shared" si="2"/>
        <v>5.1852256421665404</v>
      </c>
    </row>
    <row r="57" spans="1:10" ht="12" customHeight="1" thickBot="1" x14ac:dyDescent="0.3">
      <c r="A57" s="72">
        <v>2019</v>
      </c>
      <c r="B57" s="60">
        <v>328.475998</v>
      </c>
      <c r="C57" s="168">
        <v>1895.7059999999999</v>
      </c>
      <c r="D57" s="170">
        <v>71.260449723299999</v>
      </c>
      <c r="E57" s="170">
        <v>842.97854168254059</v>
      </c>
      <c r="F57" s="169">
        <f t="shared" si="0"/>
        <v>2809.9449914058405</v>
      </c>
      <c r="G57" s="170">
        <v>441.57386841239997</v>
      </c>
      <c r="H57" s="170">
        <v>840.79642483828707</v>
      </c>
      <c r="I57" s="169">
        <f t="shared" si="3"/>
        <v>1527.5746981551533</v>
      </c>
      <c r="J57" s="171">
        <f t="shared" si="2"/>
        <v>4.6504910783623021</v>
      </c>
    </row>
    <row r="58" spans="1:10" s="287" customFormat="1" ht="12" customHeight="1" thickTop="1" x14ac:dyDescent="0.25">
      <c r="A58" s="447" t="s">
        <v>61</v>
      </c>
      <c r="B58" s="447"/>
      <c r="C58" s="447"/>
      <c r="D58" s="447"/>
      <c r="E58" s="447"/>
      <c r="F58" s="447"/>
      <c r="G58" s="447"/>
      <c r="H58" s="447"/>
      <c r="I58" s="447"/>
      <c r="J58" s="447"/>
    </row>
    <row r="59" spans="1:10" ht="12" customHeight="1" x14ac:dyDescent="0.25">
      <c r="A59" s="443" t="s">
        <v>58</v>
      </c>
      <c r="B59" s="444"/>
      <c r="C59" s="444"/>
      <c r="D59" s="444"/>
      <c r="E59" s="444"/>
      <c r="F59" s="444"/>
      <c r="G59" s="444"/>
      <c r="H59" s="444"/>
      <c r="I59" s="444"/>
      <c r="J59" s="445"/>
    </row>
    <row r="60" spans="1:10" ht="12" customHeight="1" x14ac:dyDescent="0.25">
      <c r="A60" s="337"/>
      <c r="B60" s="337"/>
      <c r="C60" s="337"/>
      <c r="D60" s="337"/>
      <c r="E60" s="337"/>
      <c r="F60" s="337"/>
      <c r="G60" s="337"/>
      <c r="H60" s="337"/>
      <c r="I60" s="337"/>
      <c r="J60" s="337"/>
    </row>
    <row r="61" spans="1:10" ht="12" customHeight="1" x14ac:dyDescent="0.25">
      <c r="A61" s="368" t="s">
        <v>150</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22">
    <mergeCell ref="A58:J58"/>
    <mergeCell ref="A65:J65"/>
    <mergeCell ref="A59:J59"/>
    <mergeCell ref="A60:J60"/>
    <mergeCell ref="A61: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CDA3B-D644-4F51-8B57-C77481E88EFB}">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42578125" customWidth="1"/>
    <col min="10" max="10" width="14.28515625" customWidth="1"/>
  </cols>
  <sheetData>
    <row r="1" spans="1:10" ht="12" customHeight="1" thickBot="1" x14ac:dyDescent="0.3">
      <c r="A1" s="324" t="s">
        <v>105</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15</v>
      </c>
      <c r="F3" s="311" t="s">
        <v>24</v>
      </c>
      <c r="G3" s="311" t="s">
        <v>17</v>
      </c>
      <c r="H3" s="311" t="s">
        <v>18</v>
      </c>
      <c r="I3" s="347" t="s">
        <v>25</v>
      </c>
      <c r="J3" s="229" t="s">
        <v>19</v>
      </c>
    </row>
    <row r="4" spans="1:10" ht="12" customHeight="1" x14ac:dyDescent="0.25">
      <c r="A4" s="326"/>
      <c r="B4" s="332"/>
      <c r="C4" s="292"/>
      <c r="D4" s="311"/>
      <c r="E4" s="311"/>
      <c r="F4" s="311"/>
      <c r="G4" s="311"/>
      <c r="H4" s="311"/>
      <c r="I4" s="348"/>
      <c r="J4" s="441"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11">
        <v>1970</v>
      </c>
      <c r="B8" s="11">
        <v>205.05199999999999</v>
      </c>
      <c r="C8" s="102">
        <v>963</v>
      </c>
      <c r="D8" s="102" t="s">
        <v>29</v>
      </c>
      <c r="E8" s="148">
        <v>1006.8819999999999</v>
      </c>
      <c r="F8" s="148">
        <f t="shared" ref="F8:F57" si="0">SUM(C8,D8,E8)</f>
        <v>1969.8820000000001</v>
      </c>
      <c r="G8" s="102">
        <v>5.4945000000000004</v>
      </c>
      <c r="H8" s="102">
        <v>785.37114640000004</v>
      </c>
      <c r="I8" s="102">
        <f t="shared" ref="I8:I57" si="1">F8-SUM(G8,H8)</f>
        <v>1179.0163536</v>
      </c>
      <c r="J8" s="166">
        <f>IF(I8=0,0,IF(B8=0,0,I8/B8))</f>
        <v>5.7498407896533568</v>
      </c>
    </row>
    <row r="9" spans="1:10" ht="12" customHeight="1" x14ac:dyDescent="0.25">
      <c r="A9" s="12">
        <v>1971</v>
      </c>
      <c r="B9" s="12">
        <v>207.661</v>
      </c>
      <c r="C9" s="128">
        <v>1026.2</v>
      </c>
      <c r="D9" s="152" t="s">
        <v>29</v>
      </c>
      <c r="E9" s="152">
        <v>785.37114640000004</v>
      </c>
      <c r="F9" s="128">
        <f t="shared" si="0"/>
        <v>1811.5711464000001</v>
      </c>
      <c r="G9" s="152">
        <v>4.0330000000000004</v>
      </c>
      <c r="H9" s="152">
        <v>672.48980000000006</v>
      </c>
      <c r="I9" s="128">
        <f t="shared" si="1"/>
        <v>1135.0483463999999</v>
      </c>
      <c r="J9" s="153">
        <f t="shared" ref="J9:J57" si="2">IF(I9=0,0,IF(B9=0,0,I9/B9))</f>
        <v>5.4658715232999935</v>
      </c>
    </row>
    <row r="10" spans="1:10" ht="12" customHeight="1" x14ac:dyDescent="0.25">
      <c r="A10" s="12">
        <v>1972</v>
      </c>
      <c r="B10" s="12">
        <v>209.89599999999999</v>
      </c>
      <c r="C10" s="128">
        <v>1215.5</v>
      </c>
      <c r="D10" s="152" t="s">
        <v>29</v>
      </c>
      <c r="E10" s="152">
        <v>672.48980000000006</v>
      </c>
      <c r="F10" s="128">
        <f t="shared" si="0"/>
        <v>1887.9898000000001</v>
      </c>
      <c r="G10" s="152">
        <v>6.5045999999999999</v>
      </c>
      <c r="H10" s="152">
        <v>763.21749999999997</v>
      </c>
      <c r="I10" s="128">
        <f t="shared" si="1"/>
        <v>1118.2677000000001</v>
      </c>
      <c r="J10" s="153">
        <f t="shared" si="2"/>
        <v>5.3277227769943218</v>
      </c>
    </row>
    <row r="11" spans="1:10" ht="12" customHeight="1" x14ac:dyDescent="0.25">
      <c r="A11" s="12">
        <v>1973</v>
      </c>
      <c r="B11" s="12">
        <v>211.90899999999999</v>
      </c>
      <c r="C11" s="128">
        <v>1384.3</v>
      </c>
      <c r="D11" s="152" t="s">
        <v>29</v>
      </c>
      <c r="E11" s="152">
        <v>763.21749999999997</v>
      </c>
      <c r="F11" s="128">
        <f t="shared" si="0"/>
        <v>2147.5174999999999</v>
      </c>
      <c r="G11" s="152">
        <v>11.026</v>
      </c>
      <c r="H11" s="152">
        <v>881.28289419999999</v>
      </c>
      <c r="I11" s="128">
        <f t="shared" si="1"/>
        <v>1255.2086058</v>
      </c>
      <c r="J11" s="153">
        <f t="shared" si="2"/>
        <v>5.9233378752200236</v>
      </c>
    </row>
    <row r="12" spans="1:10" ht="12" customHeight="1" x14ac:dyDescent="0.25">
      <c r="A12" s="12">
        <v>1974</v>
      </c>
      <c r="B12" s="12">
        <v>213.85400000000001</v>
      </c>
      <c r="C12" s="128">
        <v>1366.2</v>
      </c>
      <c r="D12" s="152" t="s">
        <v>29</v>
      </c>
      <c r="E12" s="152">
        <v>881.28289419999999</v>
      </c>
      <c r="F12" s="128">
        <f t="shared" si="0"/>
        <v>2247.4828941999999</v>
      </c>
      <c r="G12" s="152">
        <v>16.668500000000002</v>
      </c>
      <c r="H12" s="152">
        <v>992.42161311999996</v>
      </c>
      <c r="I12" s="128">
        <f t="shared" si="1"/>
        <v>1238.3927810800001</v>
      </c>
      <c r="J12" s="153">
        <f t="shared" si="2"/>
        <v>5.7908329097421607</v>
      </c>
    </row>
    <row r="13" spans="1:10" ht="12" customHeight="1" x14ac:dyDescent="0.25">
      <c r="A13" s="12">
        <v>1975</v>
      </c>
      <c r="B13" s="12">
        <v>215.97300000000001</v>
      </c>
      <c r="C13" s="128">
        <v>1497.6</v>
      </c>
      <c r="D13" s="152" t="s">
        <v>29</v>
      </c>
      <c r="E13" s="152">
        <v>992.42161311999996</v>
      </c>
      <c r="F13" s="128">
        <f t="shared" si="0"/>
        <v>2490.02161312</v>
      </c>
      <c r="G13" s="152">
        <v>18.381600000000002</v>
      </c>
      <c r="H13" s="152">
        <v>1126.7594607999999</v>
      </c>
      <c r="I13" s="128">
        <f t="shared" si="1"/>
        <v>1344.8805523200001</v>
      </c>
      <c r="J13" s="153">
        <f t="shared" si="2"/>
        <v>6.2270772379880821</v>
      </c>
    </row>
    <row r="14" spans="1:10" ht="12" customHeight="1" x14ac:dyDescent="0.25">
      <c r="A14" s="11">
        <v>1976</v>
      </c>
      <c r="B14" s="11">
        <v>218.035</v>
      </c>
      <c r="C14" s="102">
        <v>1355.4</v>
      </c>
      <c r="D14" s="102" t="s">
        <v>29</v>
      </c>
      <c r="E14" s="148">
        <v>1126.7594607999999</v>
      </c>
      <c r="F14" s="148">
        <f t="shared" si="0"/>
        <v>2482.1594608</v>
      </c>
      <c r="G14" s="102">
        <v>35.253599999999999</v>
      </c>
      <c r="H14" s="102">
        <v>1204.1571086399999</v>
      </c>
      <c r="I14" s="102">
        <f t="shared" si="1"/>
        <v>1242.7487521600001</v>
      </c>
      <c r="J14" s="166">
        <f t="shared" si="2"/>
        <v>5.6997672491113818</v>
      </c>
    </row>
    <row r="15" spans="1:10" ht="12" customHeight="1" x14ac:dyDescent="0.25">
      <c r="A15" s="11">
        <v>1977</v>
      </c>
      <c r="B15" s="11">
        <v>220.23899999999998</v>
      </c>
      <c r="C15" s="102">
        <v>1591.9</v>
      </c>
      <c r="D15" s="102" t="s">
        <v>29</v>
      </c>
      <c r="E15" s="148">
        <v>1204.1571086399999</v>
      </c>
      <c r="F15" s="148">
        <f t="shared" si="0"/>
        <v>2796.05710864</v>
      </c>
      <c r="G15" s="102">
        <v>29.995899999999999</v>
      </c>
      <c r="H15" s="102">
        <v>1171.0894545799999</v>
      </c>
      <c r="I15" s="102">
        <f t="shared" si="1"/>
        <v>1594.9717540600002</v>
      </c>
      <c r="J15" s="166">
        <f t="shared" si="2"/>
        <v>7.2420041593904818</v>
      </c>
    </row>
    <row r="16" spans="1:10" ht="12" customHeight="1" x14ac:dyDescent="0.25">
      <c r="A16" s="11">
        <v>1978</v>
      </c>
      <c r="B16" s="11">
        <v>222.58500000000001</v>
      </c>
      <c r="C16" s="102">
        <v>1720.3</v>
      </c>
      <c r="D16" s="102" t="s">
        <v>29</v>
      </c>
      <c r="E16" s="148">
        <v>1171.0894545799999</v>
      </c>
      <c r="F16" s="148">
        <f t="shared" si="0"/>
        <v>2891.3894545799999</v>
      </c>
      <c r="G16" s="102">
        <v>171.32480000000001</v>
      </c>
      <c r="H16" s="102">
        <v>1312.2215575</v>
      </c>
      <c r="I16" s="102">
        <f t="shared" si="1"/>
        <v>1407.8430970799998</v>
      </c>
      <c r="J16" s="166">
        <f t="shared" si="2"/>
        <v>6.324968425904709</v>
      </c>
    </row>
    <row r="17" spans="1:10" ht="12" customHeight="1" x14ac:dyDescent="0.25">
      <c r="A17" s="11">
        <v>1979</v>
      </c>
      <c r="B17" s="11">
        <v>225.05500000000001</v>
      </c>
      <c r="C17" s="102">
        <v>1664.84</v>
      </c>
      <c r="D17" s="102" t="s">
        <v>29</v>
      </c>
      <c r="E17" s="148">
        <v>1312.2215575</v>
      </c>
      <c r="F17" s="148">
        <f t="shared" si="0"/>
        <v>2977.0615575000002</v>
      </c>
      <c r="G17" s="102">
        <v>235.0129</v>
      </c>
      <c r="H17" s="102">
        <v>1200.8084191999999</v>
      </c>
      <c r="I17" s="102">
        <f t="shared" si="1"/>
        <v>1541.2402383000003</v>
      </c>
      <c r="J17" s="166">
        <f t="shared" si="2"/>
        <v>6.8482825900335484</v>
      </c>
    </row>
    <row r="18" spans="1:10" ht="12" customHeight="1" x14ac:dyDescent="0.25">
      <c r="A18" s="11">
        <v>1980</v>
      </c>
      <c r="B18" s="11">
        <v>227.726</v>
      </c>
      <c r="C18" s="102">
        <v>1538.8</v>
      </c>
      <c r="D18" s="102" t="s">
        <v>29</v>
      </c>
      <c r="E18" s="148">
        <v>1200.8084191999999</v>
      </c>
      <c r="F18" s="148">
        <f t="shared" si="0"/>
        <v>2739.6084191999998</v>
      </c>
      <c r="G18" s="102">
        <v>283.48289999999997</v>
      </c>
      <c r="H18" s="102">
        <v>1000.5384896</v>
      </c>
      <c r="I18" s="102">
        <f t="shared" si="1"/>
        <v>1455.5870295999998</v>
      </c>
      <c r="J18" s="166">
        <f t="shared" si="2"/>
        <v>6.3918350544074887</v>
      </c>
    </row>
    <row r="19" spans="1:10" ht="12" customHeight="1" x14ac:dyDescent="0.25">
      <c r="A19" s="12">
        <v>1981</v>
      </c>
      <c r="B19" s="12">
        <v>229.96600000000001</v>
      </c>
      <c r="C19" s="128">
        <v>1663.94</v>
      </c>
      <c r="D19" s="152" t="s">
        <v>29</v>
      </c>
      <c r="E19" s="152">
        <v>1000.5384896</v>
      </c>
      <c r="F19" s="128">
        <f t="shared" si="0"/>
        <v>2664.4784896000001</v>
      </c>
      <c r="G19" s="152">
        <v>289.94310000000002</v>
      </c>
      <c r="H19" s="152">
        <v>931.37844554000003</v>
      </c>
      <c r="I19" s="128">
        <f t="shared" si="1"/>
        <v>1443.1569440600001</v>
      </c>
      <c r="J19" s="153">
        <f t="shared" si="2"/>
        <v>6.275523094979258</v>
      </c>
    </row>
    <row r="20" spans="1:10" ht="12" customHeight="1" x14ac:dyDescent="0.25">
      <c r="A20" s="12">
        <v>1982</v>
      </c>
      <c r="B20" s="12">
        <v>232.18799999999999</v>
      </c>
      <c r="C20" s="128">
        <v>2253.8200000000002</v>
      </c>
      <c r="D20" s="152" t="s">
        <v>29</v>
      </c>
      <c r="E20" s="152">
        <v>931.37844554000003</v>
      </c>
      <c r="F20" s="128">
        <f t="shared" si="0"/>
        <v>3185.1984455400002</v>
      </c>
      <c r="G20" s="152">
        <v>271.93150000000003</v>
      </c>
      <c r="H20" s="152">
        <v>1576.2716149800001</v>
      </c>
      <c r="I20" s="128">
        <f t="shared" si="1"/>
        <v>1336.9953305600002</v>
      </c>
      <c r="J20" s="153">
        <f t="shared" si="2"/>
        <v>5.7582447437421411</v>
      </c>
    </row>
    <row r="21" spans="1:10" ht="12" customHeight="1" x14ac:dyDescent="0.25">
      <c r="A21" s="12">
        <v>1983</v>
      </c>
      <c r="B21" s="12">
        <v>234.30699999999999</v>
      </c>
      <c r="C21" s="128">
        <v>1801.48</v>
      </c>
      <c r="D21" s="152" t="s">
        <v>29</v>
      </c>
      <c r="E21" s="152">
        <v>1576.2716149800001</v>
      </c>
      <c r="F21" s="128">
        <f t="shared" si="0"/>
        <v>3377.7516149800003</v>
      </c>
      <c r="G21" s="152">
        <v>304.67649999999998</v>
      </c>
      <c r="H21" s="152">
        <v>1515.1772682599999</v>
      </c>
      <c r="I21" s="128">
        <f t="shared" si="1"/>
        <v>1557.8978467200004</v>
      </c>
      <c r="J21" s="153">
        <f t="shared" si="2"/>
        <v>6.6489598975702835</v>
      </c>
    </row>
    <row r="22" spans="1:10" ht="12" customHeight="1" x14ac:dyDescent="0.25">
      <c r="A22" s="12">
        <v>1984</v>
      </c>
      <c r="B22" s="12">
        <v>236.34800000000001</v>
      </c>
      <c r="C22" s="128">
        <v>1939.4</v>
      </c>
      <c r="D22" s="152" t="s">
        <v>29</v>
      </c>
      <c r="E22" s="152">
        <v>1515.1772682599999</v>
      </c>
      <c r="F22" s="128">
        <f t="shared" si="0"/>
        <v>3454.57726826</v>
      </c>
      <c r="G22" s="152">
        <v>286.32080000000002</v>
      </c>
      <c r="H22" s="152">
        <v>1280.7729716399999</v>
      </c>
      <c r="I22" s="128">
        <f t="shared" si="1"/>
        <v>1887.4834966200001</v>
      </c>
      <c r="J22" s="153">
        <f t="shared" si="2"/>
        <v>7.9860354080423779</v>
      </c>
    </row>
    <row r="23" spans="1:10" ht="12" customHeight="1" x14ac:dyDescent="0.25">
      <c r="A23" s="12">
        <v>1985</v>
      </c>
      <c r="B23" s="12">
        <v>238.46600000000001</v>
      </c>
      <c r="C23" s="128">
        <v>2221.3200000000002</v>
      </c>
      <c r="D23" s="152" t="s">
        <v>29</v>
      </c>
      <c r="E23" s="152">
        <v>1280.7729716399999</v>
      </c>
      <c r="F23" s="128">
        <f t="shared" si="0"/>
        <v>3502.0929716400001</v>
      </c>
      <c r="G23" s="152">
        <v>281.14449999999999</v>
      </c>
      <c r="H23" s="152">
        <v>1336.34389842</v>
      </c>
      <c r="I23" s="128">
        <f t="shared" si="1"/>
        <v>1884.60457322</v>
      </c>
      <c r="J23" s="153">
        <f t="shared" si="2"/>
        <v>7.9030326051512585</v>
      </c>
    </row>
    <row r="24" spans="1:10" ht="12" customHeight="1" x14ac:dyDescent="0.25">
      <c r="A24" s="11">
        <v>1986</v>
      </c>
      <c r="B24" s="11">
        <v>240.65100000000001</v>
      </c>
      <c r="C24" s="102">
        <v>2167</v>
      </c>
      <c r="D24" s="102" t="s">
        <v>29</v>
      </c>
      <c r="E24" s="148">
        <v>1336.34389842</v>
      </c>
      <c r="F24" s="148">
        <f t="shared" si="0"/>
        <v>3503.3438984200002</v>
      </c>
      <c r="G24" s="102">
        <v>366</v>
      </c>
      <c r="H24" s="102">
        <v>1318</v>
      </c>
      <c r="I24" s="102">
        <f t="shared" si="1"/>
        <v>1819.3438984200002</v>
      </c>
      <c r="J24" s="166">
        <f t="shared" si="2"/>
        <v>7.5600928249622905</v>
      </c>
    </row>
    <row r="25" spans="1:10" ht="12" customHeight="1" x14ac:dyDescent="0.25">
      <c r="A25" s="11">
        <v>1987</v>
      </c>
      <c r="B25" s="11">
        <v>242.804</v>
      </c>
      <c r="C25" s="102">
        <v>2456.6</v>
      </c>
      <c r="D25" s="102" t="s">
        <v>29</v>
      </c>
      <c r="E25" s="148">
        <v>1318</v>
      </c>
      <c r="F25" s="148">
        <f t="shared" si="0"/>
        <v>3774.6</v>
      </c>
      <c r="G25" s="102">
        <v>328.3</v>
      </c>
      <c r="H25" s="102">
        <v>1542</v>
      </c>
      <c r="I25" s="102">
        <f t="shared" si="1"/>
        <v>1904.3</v>
      </c>
      <c r="J25" s="166">
        <f t="shared" si="2"/>
        <v>7.8429515164494816</v>
      </c>
    </row>
    <row r="26" spans="1:10" ht="12" customHeight="1" x14ac:dyDescent="0.25">
      <c r="A26" s="11">
        <v>1988</v>
      </c>
      <c r="B26" s="11">
        <v>245.02099999999999</v>
      </c>
      <c r="C26" s="102">
        <v>2184</v>
      </c>
      <c r="D26" s="102" t="s">
        <v>29</v>
      </c>
      <c r="E26" s="148">
        <v>1542</v>
      </c>
      <c r="F26" s="148">
        <f t="shared" si="0"/>
        <v>3726</v>
      </c>
      <c r="G26" s="102">
        <v>420.7</v>
      </c>
      <c r="H26" s="102">
        <v>1171</v>
      </c>
      <c r="I26" s="102">
        <f t="shared" si="1"/>
        <v>2134.3000000000002</v>
      </c>
      <c r="J26" s="166">
        <f t="shared" si="2"/>
        <v>8.7106819415478682</v>
      </c>
    </row>
    <row r="27" spans="1:10" ht="12" customHeight="1" x14ac:dyDescent="0.25">
      <c r="A27" s="11">
        <v>1989</v>
      </c>
      <c r="B27" s="11">
        <v>247.34200000000001</v>
      </c>
      <c r="C27" s="102">
        <v>2522.56</v>
      </c>
      <c r="D27" s="102">
        <v>109.9307</v>
      </c>
      <c r="E27" s="148">
        <v>1171</v>
      </c>
      <c r="F27" s="148">
        <f t="shared" si="0"/>
        <v>3803.4906999999998</v>
      </c>
      <c r="G27" s="102">
        <v>448.5</v>
      </c>
      <c r="H27" s="102">
        <v>1286</v>
      </c>
      <c r="I27" s="102">
        <f t="shared" si="1"/>
        <v>2068.9906999999998</v>
      </c>
      <c r="J27" s="166">
        <f t="shared" si="2"/>
        <v>8.3648983997865294</v>
      </c>
    </row>
    <row r="28" spans="1:10" ht="12" customHeight="1" x14ac:dyDescent="0.25">
      <c r="A28" s="11">
        <v>1990</v>
      </c>
      <c r="B28" s="11">
        <v>250.13200000000001</v>
      </c>
      <c r="C28" s="102">
        <v>2887.62</v>
      </c>
      <c r="D28" s="102">
        <v>74.022199999999998</v>
      </c>
      <c r="E28" s="148">
        <v>1286</v>
      </c>
      <c r="F28" s="148">
        <f t="shared" si="0"/>
        <v>4247.6422000000002</v>
      </c>
      <c r="G28" s="102">
        <v>480.61083399999995</v>
      </c>
      <c r="H28" s="102">
        <v>1616.1397314000001</v>
      </c>
      <c r="I28" s="102">
        <f t="shared" si="1"/>
        <v>2150.8916346000001</v>
      </c>
      <c r="J28" s="166">
        <f t="shared" si="2"/>
        <v>8.5990262525386605</v>
      </c>
    </row>
    <row r="29" spans="1:10" ht="12" customHeight="1" x14ac:dyDescent="0.25">
      <c r="A29" s="12">
        <v>1991</v>
      </c>
      <c r="B29" s="12">
        <v>253.49299999999999</v>
      </c>
      <c r="C29" s="128">
        <v>2921</v>
      </c>
      <c r="D29" s="152">
        <v>47.415500000000009</v>
      </c>
      <c r="E29" s="152">
        <v>1616.1397314000001</v>
      </c>
      <c r="F29" s="128">
        <f t="shared" si="0"/>
        <v>4584.5552313999997</v>
      </c>
      <c r="G29" s="152">
        <v>471.54573780000004</v>
      </c>
      <c r="H29" s="152">
        <v>1742.0217322799999</v>
      </c>
      <c r="I29" s="128">
        <f t="shared" si="1"/>
        <v>2370.9877613199997</v>
      </c>
      <c r="J29" s="153">
        <f t="shared" si="2"/>
        <v>9.3532671960172458</v>
      </c>
    </row>
    <row r="30" spans="1:10" ht="12" customHeight="1" x14ac:dyDescent="0.25">
      <c r="A30" s="12">
        <v>1992</v>
      </c>
      <c r="B30" s="12">
        <v>256.89400000000001</v>
      </c>
      <c r="C30" s="128">
        <v>2818.76</v>
      </c>
      <c r="D30" s="152">
        <v>57.953296100000003</v>
      </c>
      <c r="E30" s="152">
        <v>1742.0217322799999</v>
      </c>
      <c r="F30" s="128">
        <f t="shared" si="0"/>
        <v>4618.7350283800006</v>
      </c>
      <c r="G30" s="152">
        <v>507.13275959999999</v>
      </c>
      <c r="H30" s="152">
        <v>1814.6377176800004</v>
      </c>
      <c r="I30" s="128">
        <f t="shared" si="1"/>
        <v>2296.9645511000003</v>
      </c>
      <c r="J30" s="153">
        <f t="shared" si="2"/>
        <v>8.9412931057167562</v>
      </c>
    </row>
    <row r="31" spans="1:10" ht="12" customHeight="1" x14ac:dyDescent="0.25">
      <c r="A31" s="12">
        <v>1993</v>
      </c>
      <c r="B31" s="12">
        <v>260.255</v>
      </c>
      <c r="C31" s="128">
        <v>2520.8200000000002</v>
      </c>
      <c r="D31" s="152">
        <v>74.778524399999995</v>
      </c>
      <c r="E31" s="152">
        <v>1814.6377176800004</v>
      </c>
      <c r="F31" s="128">
        <f t="shared" si="0"/>
        <v>4410.2362420800009</v>
      </c>
      <c r="G31" s="152">
        <v>508.24587129999998</v>
      </c>
      <c r="H31" s="152">
        <v>1373.2580880200003</v>
      </c>
      <c r="I31" s="128">
        <f t="shared" si="1"/>
        <v>2528.7322827600005</v>
      </c>
      <c r="J31" s="153">
        <f t="shared" si="2"/>
        <v>9.7163638844978983</v>
      </c>
    </row>
    <row r="32" spans="1:10" ht="12" customHeight="1" x14ac:dyDescent="0.25">
      <c r="A32" s="12">
        <v>1994</v>
      </c>
      <c r="B32" s="12">
        <v>263.43599999999998</v>
      </c>
      <c r="C32" s="128">
        <v>3222.4</v>
      </c>
      <c r="D32" s="152">
        <v>123.39703130000001</v>
      </c>
      <c r="E32" s="152">
        <v>1373.2580880200003</v>
      </c>
      <c r="F32" s="128">
        <f t="shared" si="0"/>
        <v>4719.0551193200008</v>
      </c>
      <c r="G32" s="152">
        <v>525.27568739999992</v>
      </c>
      <c r="H32" s="152">
        <v>1795.8369365400001</v>
      </c>
      <c r="I32" s="128">
        <f t="shared" si="1"/>
        <v>2397.9424953800008</v>
      </c>
      <c r="J32" s="153">
        <f t="shared" si="2"/>
        <v>9.1025618950333325</v>
      </c>
    </row>
    <row r="33" spans="1:10" ht="12" customHeight="1" x14ac:dyDescent="0.25">
      <c r="A33" s="12">
        <v>1995</v>
      </c>
      <c r="B33" s="12">
        <v>266.55700000000002</v>
      </c>
      <c r="C33" s="128">
        <v>3234.2</v>
      </c>
      <c r="D33" s="152">
        <v>71.486060899999998</v>
      </c>
      <c r="E33" s="152">
        <v>1795.8369365400001</v>
      </c>
      <c r="F33" s="128">
        <f t="shared" si="0"/>
        <v>5101.5229974399999</v>
      </c>
      <c r="G33" s="152">
        <v>500.38603160000008</v>
      </c>
      <c r="H33" s="152">
        <v>1844.9157227000001</v>
      </c>
      <c r="I33" s="128">
        <f t="shared" si="1"/>
        <v>2756.2212431399998</v>
      </c>
      <c r="J33" s="153">
        <f t="shared" si="2"/>
        <v>10.340082020505932</v>
      </c>
    </row>
    <row r="34" spans="1:10" ht="12" customHeight="1" x14ac:dyDescent="0.25">
      <c r="A34" s="11">
        <v>1996</v>
      </c>
      <c r="B34" s="70">
        <v>269.66699999999997</v>
      </c>
      <c r="C34" s="102">
        <v>3145.42</v>
      </c>
      <c r="D34" s="102">
        <v>82.497697500000001</v>
      </c>
      <c r="E34" s="148">
        <v>1844.9157227000001</v>
      </c>
      <c r="F34" s="148">
        <f t="shared" si="0"/>
        <v>5072.8334202000005</v>
      </c>
      <c r="G34" s="102">
        <v>467.61546090000002</v>
      </c>
      <c r="H34" s="102">
        <v>1814.05615612</v>
      </c>
      <c r="I34" s="102">
        <f t="shared" si="1"/>
        <v>2791.1618031800008</v>
      </c>
      <c r="J34" s="166">
        <f t="shared" si="2"/>
        <v>10.350401803631891</v>
      </c>
    </row>
    <row r="35" spans="1:10" ht="12" customHeight="1" x14ac:dyDescent="0.25">
      <c r="A35" s="11">
        <v>1997</v>
      </c>
      <c r="B35" s="70">
        <v>272.91199999999998</v>
      </c>
      <c r="C35" s="102">
        <v>3390.16</v>
      </c>
      <c r="D35" s="102">
        <v>100.9233016</v>
      </c>
      <c r="E35" s="148">
        <v>1814.05615612</v>
      </c>
      <c r="F35" s="148">
        <f t="shared" si="0"/>
        <v>5305.1394577199999</v>
      </c>
      <c r="G35" s="102">
        <v>589.18017450000002</v>
      </c>
      <c r="H35" s="102">
        <v>1970.7873384200002</v>
      </c>
      <c r="I35" s="102">
        <f t="shared" si="1"/>
        <v>2745.1719447999994</v>
      </c>
      <c r="J35" s="166">
        <f t="shared" si="2"/>
        <v>10.058817292020869</v>
      </c>
    </row>
    <row r="36" spans="1:10" ht="12" customHeight="1" x14ac:dyDescent="0.25">
      <c r="A36" s="11">
        <v>1998</v>
      </c>
      <c r="B36" s="70">
        <v>276.11500000000001</v>
      </c>
      <c r="C36" s="102">
        <v>3189.5</v>
      </c>
      <c r="D36" s="102">
        <v>114.09204190000001</v>
      </c>
      <c r="E36" s="148">
        <v>1970.7873384200002</v>
      </c>
      <c r="F36" s="148">
        <f t="shared" si="0"/>
        <v>5274.3793803200006</v>
      </c>
      <c r="G36" s="102">
        <v>600.41011850000007</v>
      </c>
      <c r="H36" s="102">
        <v>1963.2215051600001</v>
      </c>
      <c r="I36" s="102">
        <f t="shared" si="1"/>
        <v>2710.7477566600005</v>
      </c>
      <c r="J36" s="166">
        <f t="shared" si="2"/>
        <v>9.8174592349564502</v>
      </c>
    </row>
    <row r="37" spans="1:10" ht="12" customHeight="1" x14ac:dyDescent="0.25">
      <c r="A37" s="11">
        <v>1999</v>
      </c>
      <c r="B37" s="70">
        <v>279.29500000000002</v>
      </c>
      <c r="C37" s="102">
        <v>3101.22</v>
      </c>
      <c r="D37" s="102">
        <v>90.144039800000002</v>
      </c>
      <c r="E37" s="148">
        <v>1963.2215051600001</v>
      </c>
      <c r="F37" s="148">
        <f t="shared" si="0"/>
        <v>5154.5855449600003</v>
      </c>
      <c r="G37" s="102">
        <v>599.51289810000003</v>
      </c>
      <c r="H37" s="102">
        <v>1740.9185876400002</v>
      </c>
      <c r="I37" s="102">
        <f t="shared" si="1"/>
        <v>2814.1540592199999</v>
      </c>
      <c r="J37" s="166">
        <f t="shared" si="2"/>
        <v>10.075919938487978</v>
      </c>
    </row>
    <row r="38" spans="1:10" ht="12" customHeight="1" x14ac:dyDescent="0.25">
      <c r="A38" s="11">
        <v>2000</v>
      </c>
      <c r="B38" s="70">
        <v>282.38499999999999</v>
      </c>
      <c r="C38" s="102">
        <v>2916.1</v>
      </c>
      <c r="D38" s="102">
        <v>76.915662900000001</v>
      </c>
      <c r="E38" s="148">
        <v>1740.9185876400002</v>
      </c>
      <c r="F38" s="148">
        <f t="shared" si="0"/>
        <v>4733.93425054</v>
      </c>
      <c r="G38" s="102">
        <v>561.76943860000006</v>
      </c>
      <c r="H38" s="102">
        <v>1611.6808503000002</v>
      </c>
      <c r="I38" s="102">
        <f t="shared" si="1"/>
        <v>2560.4839616399995</v>
      </c>
      <c r="J38" s="166">
        <f t="shared" si="2"/>
        <v>9.0673511753103018</v>
      </c>
    </row>
    <row r="39" spans="1:10" ht="12" customHeight="1" x14ac:dyDescent="0.25">
      <c r="A39" s="12">
        <v>2001</v>
      </c>
      <c r="B39" s="154">
        <v>285.30901899999998</v>
      </c>
      <c r="C39" s="128">
        <v>3259.92</v>
      </c>
      <c r="D39" s="152">
        <v>80.215278500000011</v>
      </c>
      <c r="E39" s="152">
        <v>1611.6808503000002</v>
      </c>
      <c r="F39" s="128">
        <f t="shared" si="0"/>
        <v>4951.8161288000001</v>
      </c>
      <c r="G39" s="152">
        <v>542.56206150000003</v>
      </c>
      <c r="H39" s="152">
        <v>1760.47059754</v>
      </c>
      <c r="I39" s="128">
        <f t="shared" si="1"/>
        <v>2648.7834697600001</v>
      </c>
      <c r="J39" s="153">
        <f t="shared" si="2"/>
        <v>9.2839107541847472</v>
      </c>
    </row>
    <row r="40" spans="1:10" ht="12" customHeight="1" x14ac:dyDescent="0.25">
      <c r="A40" s="12">
        <v>2002</v>
      </c>
      <c r="B40" s="154">
        <v>288.10481800000002</v>
      </c>
      <c r="C40" s="128">
        <v>3279.38</v>
      </c>
      <c r="D40" s="152">
        <v>109.63310530000001</v>
      </c>
      <c r="E40" s="152">
        <v>1760.47059754</v>
      </c>
      <c r="F40" s="128">
        <f t="shared" si="0"/>
        <v>5149.4837028399998</v>
      </c>
      <c r="G40" s="152">
        <v>517.42800590000002</v>
      </c>
      <c r="H40" s="152">
        <v>1944.79497236</v>
      </c>
      <c r="I40" s="128">
        <f t="shared" si="1"/>
        <v>2687.26072458</v>
      </c>
      <c r="J40" s="153">
        <f t="shared" si="2"/>
        <v>9.3273716949086207</v>
      </c>
    </row>
    <row r="41" spans="1:10" ht="12" customHeight="1" x14ac:dyDescent="0.25">
      <c r="A41" s="12">
        <v>2003</v>
      </c>
      <c r="B41" s="154">
        <v>290.81963400000001</v>
      </c>
      <c r="C41" s="128">
        <v>3419.48</v>
      </c>
      <c r="D41" s="152">
        <v>151.9945903</v>
      </c>
      <c r="E41" s="152">
        <v>1944.79497236</v>
      </c>
      <c r="F41" s="128">
        <f t="shared" si="0"/>
        <v>5516.2695626599998</v>
      </c>
      <c r="G41" s="152">
        <v>564.90294640000002</v>
      </c>
      <c r="H41" s="152">
        <v>2332.7507075400003</v>
      </c>
      <c r="I41" s="128">
        <f t="shared" si="1"/>
        <v>2618.6159087199994</v>
      </c>
      <c r="J41" s="153">
        <f t="shared" si="2"/>
        <v>9.0042610696635403</v>
      </c>
    </row>
    <row r="42" spans="1:10" ht="12" customHeight="1" x14ac:dyDescent="0.25">
      <c r="A42" s="12">
        <v>2004</v>
      </c>
      <c r="B42" s="154">
        <v>293.46318500000001</v>
      </c>
      <c r="C42" s="128">
        <v>3019.82</v>
      </c>
      <c r="D42" s="152">
        <v>128.2605629</v>
      </c>
      <c r="E42" s="152">
        <v>2332.7507075400003</v>
      </c>
      <c r="F42" s="128">
        <f t="shared" si="0"/>
        <v>5480.8312704400005</v>
      </c>
      <c r="G42" s="152">
        <v>540.73802069999999</v>
      </c>
      <c r="H42" s="152">
        <v>2279.3396106200003</v>
      </c>
      <c r="I42" s="128">
        <f t="shared" si="1"/>
        <v>2660.7536391200001</v>
      </c>
      <c r="J42" s="153">
        <f t="shared" si="2"/>
        <v>9.066737414166619</v>
      </c>
    </row>
    <row r="43" spans="1:10" ht="12" customHeight="1" x14ac:dyDescent="0.25">
      <c r="A43" s="12">
        <v>2005</v>
      </c>
      <c r="B43" s="154">
        <v>296.186216</v>
      </c>
      <c r="C43" s="128">
        <v>3150.2000000000003</v>
      </c>
      <c r="D43" s="152">
        <v>130.65445550000001</v>
      </c>
      <c r="E43" s="152">
        <v>2279.3396106200003</v>
      </c>
      <c r="F43" s="128">
        <f t="shared" si="0"/>
        <v>5560.1940661200006</v>
      </c>
      <c r="G43" s="152">
        <v>585.32377180000003</v>
      </c>
      <c r="H43" s="152">
        <v>2176.8200779600002</v>
      </c>
      <c r="I43" s="128">
        <f t="shared" si="1"/>
        <v>2798.0502163600004</v>
      </c>
      <c r="J43" s="153">
        <f t="shared" si="2"/>
        <v>9.4469292128030702</v>
      </c>
    </row>
    <row r="44" spans="1:10" ht="12" customHeight="1" x14ac:dyDescent="0.25">
      <c r="A44" s="11">
        <v>2006</v>
      </c>
      <c r="B44" s="155">
        <v>298.99582500000002</v>
      </c>
      <c r="C44" s="102">
        <v>3293.04</v>
      </c>
      <c r="D44" s="102">
        <v>141.35080400000001</v>
      </c>
      <c r="E44" s="148">
        <v>2176.8200779600002</v>
      </c>
      <c r="F44" s="148">
        <f t="shared" si="0"/>
        <v>5611.2108819599998</v>
      </c>
      <c r="G44" s="102">
        <v>539.3832731</v>
      </c>
      <c r="H44" s="102">
        <v>2250.4739266800002</v>
      </c>
      <c r="I44" s="102">
        <f t="shared" si="1"/>
        <v>2821.3536821799999</v>
      </c>
      <c r="J44" s="166">
        <f t="shared" si="2"/>
        <v>9.4360972504549174</v>
      </c>
    </row>
    <row r="45" spans="1:10" ht="12" customHeight="1" x14ac:dyDescent="0.25">
      <c r="A45" s="11">
        <v>2007</v>
      </c>
      <c r="B45" s="156">
        <v>302.003917</v>
      </c>
      <c r="C45" s="102">
        <v>3243.94</v>
      </c>
      <c r="D45" s="102">
        <v>185.66843829999999</v>
      </c>
      <c r="E45" s="148">
        <v>2250.4739266800002</v>
      </c>
      <c r="F45" s="148">
        <f t="shared" si="0"/>
        <v>5680.0823649800004</v>
      </c>
      <c r="G45" s="102">
        <v>511.34201280000008</v>
      </c>
      <c r="H45" s="102">
        <v>2154.12134608</v>
      </c>
      <c r="I45" s="102">
        <f t="shared" si="1"/>
        <v>3014.6190061000002</v>
      </c>
      <c r="J45" s="166">
        <f t="shared" si="2"/>
        <v>9.9820526701976533</v>
      </c>
    </row>
    <row r="46" spans="1:10" ht="12" customHeight="1" x14ac:dyDescent="0.25">
      <c r="A46" s="11">
        <v>2008</v>
      </c>
      <c r="B46" s="156">
        <v>304.79776099999998</v>
      </c>
      <c r="C46" s="102">
        <v>2953.44</v>
      </c>
      <c r="D46" s="102">
        <v>146.43266678730001</v>
      </c>
      <c r="E46" s="148">
        <v>2154.12134608</v>
      </c>
      <c r="F46" s="148">
        <f t="shared" si="0"/>
        <v>5253.9940128673006</v>
      </c>
      <c r="G46" s="102">
        <v>477.21</v>
      </c>
      <c r="H46" s="102">
        <v>1958.7955010759999</v>
      </c>
      <c r="I46" s="102">
        <f t="shared" si="1"/>
        <v>2817.9885117913009</v>
      </c>
      <c r="J46" s="166">
        <f t="shared" si="2"/>
        <v>9.2454370483098831</v>
      </c>
    </row>
    <row r="47" spans="1:10" ht="12" customHeight="1" x14ac:dyDescent="0.25">
      <c r="A47" s="11">
        <v>2009</v>
      </c>
      <c r="B47" s="156">
        <v>307.43940600000002</v>
      </c>
      <c r="C47" s="102">
        <v>3447.4</v>
      </c>
      <c r="D47" s="102">
        <v>163.57546789290001</v>
      </c>
      <c r="E47" s="148">
        <v>1958.7955010759999</v>
      </c>
      <c r="F47" s="148">
        <f t="shared" si="0"/>
        <v>5569.7709689689</v>
      </c>
      <c r="G47" s="102">
        <v>442.99</v>
      </c>
      <c r="H47" s="102">
        <v>2339.9577825840001</v>
      </c>
      <c r="I47" s="102">
        <f t="shared" si="1"/>
        <v>2786.8231863848996</v>
      </c>
      <c r="J47" s="166">
        <f t="shared" si="2"/>
        <v>9.0646258482066528</v>
      </c>
    </row>
    <row r="48" spans="1:10" ht="12" customHeight="1" x14ac:dyDescent="0.25">
      <c r="A48" s="11">
        <v>2010</v>
      </c>
      <c r="B48" s="156">
        <v>309.74127900000002</v>
      </c>
      <c r="C48" s="102">
        <v>2899.8</v>
      </c>
      <c r="D48" s="102">
        <v>167.46171057768237</v>
      </c>
      <c r="E48" s="148">
        <v>2339.9577825840001</v>
      </c>
      <c r="F48" s="148">
        <f t="shared" si="0"/>
        <v>5407.2194931616832</v>
      </c>
      <c r="G48" s="102">
        <v>467.10164447591035</v>
      </c>
      <c r="H48" s="102">
        <v>2292.2838289259998</v>
      </c>
      <c r="I48" s="102">
        <f t="shared" si="1"/>
        <v>2647.8340197597731</v>
      </c>
      <c r="J48" s="166">
        <f t="shared" si="2"/>
        <v>8.5485345327826749</v>
      </c>
    </row>
    <row r="49" spans="1:10" ht="12" customHeight="1" x14ac:dyDescent="0.25">
      <c r="A49" s="12">
        <v>2011</v>
      </c>
      <c r="B49" s="154">
        <v>311.97391399999998</v>
      </c>
      <c r="C49" s="128">
        <v>3077.6800000000003</v>
      </c>
      <c r="D49" s="152">
        <v>161.89614818134558</v>
      </c>
      <c r="E49" s="152">
        <v>2292.2838289259998</v>
      </c>
      <c r="F49" s="128">
        <f t="shared" si="0"/>
        <v>5531.8599771073459</v>
      </c>
      <c r="G49" s="152">
        <v>569.28070183301463</v>
      </c>
      <c r="H49" s="152">
        <v>1918.690739982</v>
      </c>
      <c r="I49" s="128">
        <f t="shared" si="1"/>
        <v>3043.8885352923312</v>
      </c>
      <c r="J49" s="153">
        <f t="shared" si="2"/>
        <v>9.7568687595217707</v>
      </c>
    </row>
    <row r="50" spans="1:10" ht="12" customHeight="1" x14ac:dyDescent="0.25">
      <c r="A50" s="12">
        <v>2012</v>
      </c>
      <c r="B50" s="154">
        <v>314.16755799999999</v>
      </c>
      <c r="C50" s="128">
        <v>3446.88</v>
      </c>
      <c r="D50" s="152">
        <v>162.69067687106519</v>
      </c>
      <c r="E50" s="152">
        <v>1918.690739982</v>
      </c>
      <c r="F50" s="128">
        <f t="shared" si="0"/>
        <v>5528.2614168530654</v>
      </c>
      <c r="G50" s="152">
        <v>532.82072098680476</v>
      </c>
      <c r="H50" s="152">
        <v>1920.6723370679999</v>
      </c>
      <c r="I50" s="128">
        <f t="shared" si="1"/>
        <v>3074.7683587982606</v>
      </c>
      <c r="J50" s="153">
        <f t="shared" si="2"/>
        <v>9.7870333218755228</v>
      </c>
    </row>
    <row r="51" spans="1:10" ht="12" customHeight="1" x14ac:dyDescent="0.25">
      <c r="A51" s="12">
        <v>2013</v>
      </c>
      <c r="B51" s="154">
        <v>316.29476599999998</v>
      </c>
      <c r="C51" s="128">
        <v>2858.38</v>
      </c>
      <c r="D51" s="152">
        <v>163.22824241701562</v>
      </c>
      <c r="E51" s="152">
        <v>1920.6723370679999</v>
      </c>
      <c r="F51" s="128">
        <f t="shared" si="0"/>
        <v>4942.2805794850156</v>
      </c>
      <c r="G51" s="152">
        <v>514.07881948623412</v>
      </c>
      <c r="H51" s="152">
        <v>2207.7280453500002</v>
      </c>
      <c r="I51" s="128">
        <f t="shared" si="1"/>
        <v>2220.4737146487814</v>
      </c>
      <c r="J51" s="153">
        <f t="shared" si="2"/>
        <v>7.0202670209496336</v>
      </c>
    </row>
    <row r="52" spans="1:10" ht="12" customHeight="1" x14ac:dyDescent="0.25">
      <c r="A52" s="13">
        <v>2014</v>
      </c>
      <c r="B52" s="157">
        <v>318.576955</v>
      </c>
      <c r="C52" s="128">
        <v>2792.44</v>
      </c>
      <c r="D52" s="152">
        <v>171.50036775660359</v>
      </c>
      <c r="E52" s="152">
        <v>2207.7280453500002</v>
      </c>
      <c r="F52" s="128">
        <f t="shared" si="0"/>
        <v>5171.668413106604</v>
      </c>
      <c r="G52" s="152">
        <v>612.86633335136878</v>
      </c>
      <c r="H52" s="152">
        <v>2113.0672901940002</v>
      </c>
      <c r="I52" s="128">
        <f t="shared" si="1"/>
        <v>2445.7347895612352</v>
      </c>
      <c r="J52" s="153">
        <f t="shared" si="2"/>
        <v>7.6770612286165996</v>
      </c>
    </row>
    <row r="53" spans="1:10" ht="12" customHeight="1" x14ac:dyDescent="0.25">
      <c r="A53" s="13">
        <v>2015</v>
      </c>
      <c r="B53" s="157">
        <v>320.87070299999999</v>
      </c>
      <c r="C53" s="128">
        <v>2912.94</v>
      </c>
      <c r="D53" s="152">
        <v>249.59287082079899</v>
      </c>
      <c r="E53" s="152">
        <v>2113.0672901940002</v>
      </c>
      <c r="F53" s="128">
        <f t="shared" si="0"/>
        <v>5275.6001610147996</v>
      </c>
      <c r="G53" s="152">
        <v>625.16265334221589</v>
      </c>
      <c r="H53" s="152">
        <v>2079.50117391</v>
      </c>
      <c r="I53" s="128">
        <f t="shared" si="1"/>
        <v>2570.9363337625837</v>
      </c>
      <c r="J53" s="153">
        <f t="shared" si="2"/>
        <v>8.0123747968432752</v>
      </c>
    </row>
    <row r="54" spans="1:10" ht="12" customHeight="1" x14ac:dyDescent="0.25">
      <c r="A54" s="14">
        <v>2016</v>
      </c>
      <c r="B54" s="155">
        <v>323.16101099999997</v>
      </c>
      <c r="C54" s="102">
        <v>2903.6672399392373</v>
      </c>
      <c r="D54" s="102">
        <v>210.38715340311239</v>
      </c>
      <c r="E54" s="148">
        <v>2079.50117391</v>
      </c>
      <c r="F54" s="148">
        <f t="shared" si="0"/>
        <v>5193.5555672523496</v>
      </c>
      <c r="G54" s="102">
        <v>721.30455242099993</v>
      </c>
      <c r="H54" s="102">
        <v>2064.0682602719999</v>
      </c>
      <c r="I54" s="102">
        <f t="shared" si="1"/>
        <v>2408.1827545593496</v>
      </c>
      <c r="J54" s="166">
        <f t="shared" si="2"/>
        <v>7.4519594647491365</v>
      </c>
    </row>
    <row r="55" spans="1:10" ht="12" customHeight="1" x14ac:dyDescent="0.25">
      <c r="A55" s="15">
        <v>2017</v>
      </c>
      <c r="B55" s="155">
        <v>325.20603</v>
      </c>
      <c r="C55" s="102">
        <v>3029.9053949316421</v>
      </c>
      <c r="D55" s="102">
        <v>228.99722566042078</v>
      </c>
      <c r="E55" s="148">
        <v>2064.0682602719999</v>
      </c>
      <c r="F55" s="148">
        <f t="shared" si="0"/>
        <v>5322.9708808640626</v>
      </c>
      <c r="G55" s="102">
        <v>702.03747045599994</v>
      </c>
      <c r="H55" s="102">
        <v>2000.28191913</v>
      </c>
      <c r="I55" s="102">
        <f t="shared" si="1"/>
        <v>2620.6514912780626</v>
      </c>
      <c r="J55" s="166">
        <f t="shared" si="2"/>
        <v>8.058434498517947</v>
      </c>
    </row>
    <row r="56" spans="1:10" ht="12" customHeight="1" x14ac:dyDescent="0.25">
      <c r="A56" s="14">
        <v>2018</v>
      </c>
      <c r="B56" s="155">
        <v>326.92397599999998</v>
      </c>
      <c r="C56" s="102">
        <v>2975.8456457936486</v>
      </c>
      <c r="D56" s="102">
        <v>228.36071293283158</v>
      </c>
      <c r="E56" s="148">
        <v>2000.28191913</v>
      </c>
      <c r="F56" s="148">
        <f t="shared" si="0"/>
        <v>5204.4882778564806</v>
      </c>
      <c r="G56" s="102">
        <v>606.13805719799996</v>
      </c>
      <c r="H56" s="102">
        <v>2006.750052522</v>
      </c>
      <c r="I56" s="102">
        <f t="shared" si="1"/>
        <v>2591.6001681364805</v>
      </c>
      <c r="J56" s="166">
        <f t="shared" si="2"/>
        <v>7.927225772319864</v>
      </c>
    </row>
    <row r="57" spans="1:10" ht="12" customHeight="1" thickBot="1" x14ac:dyDescent="0.3">
      <c r="A57" s="72">
        <v>2019</v>
      </c>
      <c r="B57" s="60">
        <v>328.475998</v>
      </c>
      <c r="C57" s="168">
        <v>2676.8560000000002</v>
      </c>
      <c r="D57" s="169">
        <v>212.72210995500001</v>
      </c>
      <c r="E57" s="170">
        <v>2006.750052522</v>
      </c>
      <c r="F57" s="169">
        <f t="shared" si="0"/>
        <v>4896.3281624770007</v>
      </c>
      <c r="G57" s="170">
        <v>610.405390926</v>
      </c>
      <c r="H57" s="170">
        <v>2320.8231510360001</v>
      </c>
      <c r="I57" s="169">
        <f t="shared" si="1"/>
        <v>1965.0996205150004</v>
      </c>
      <c r="J57" s="171">
        <f t="shared" si="2"/>
        <v>5.9824755308757762</v>
      </c>
    </row>
    <row r="58" spans="1:10" s="287" customFormat="1" ht="12" customHeight="1" thickTop="1" x14ac:dyDescent="0.25">
      <c r="A58" s="353" t="s">
        <v>61</v>
      </c>
      <c r="B58" s="354"/>
      <c r="C58" s="354"/>
      <c r="D58" s="354"/>
      <c r="E58" s="354"/>
      <c r="F58" s="354"/>
      <c r="G58" s="354"/>
      <c r="H58" s="354"/>
      <c r="I58" s="354"/>
      <c r="J58" s="354"/>
    </row>
    <row r="59" spans="1:10" ht="12" customHeight="1" x14ac:dyDescent="0.25">
      <c r="A59" s="443" t="s">
        <v>60</v>
      </c>
      <c r="B59" s="444"/>
      <c r="C59" s="444"/>
      <c r="D59" s="444"/>
      <c r="E59" s="444"/>
      <c r="F59" s="444"/>
      <c r="G59" s="444"/>
      <c r="H59" s="444"/>
      <c r="I59" s="444"/>
      <c r="J59" s="444"/>
    </row>
    <row r="60" spans="1:10" ht="12" customHeight="1" x14ac:dyDescent="0.25">
      <c r="A60" s="436"/>
      <c r="B60" s="363"/>
      <c r="C60" s="363"/>
      <c r="D60" s="363"/>
      <c r="E60" s="363"/>
      <c r="F60" s="363"/>
      <c r="G60" s="363"/>
      <c r="H60" s="363"/>
      <c r="I60" s="363"/>
      <c r="J60" s="363"/>
    </row>
    <row r="61" spans="1:10" ht="12" customHeight="1" x14ac:dyDescent="0.25">
      <c r="A61" s="438" t="s">
        <v>151</v>
      </c>
      <c r="B61" s="391"/>
      <c r="C61" s="391"/>
      <c r="D61" s="391"/>
      <c r="E61" s="391"/>
      <c r="F61" s="391"/>
      <c r="G61" s="391"/>
      <c r="H61" s="391"/>
      <c r="I61" s="391"/>
      <c r="J61" s="391"/>
    </row>
    <row r="62" spans="1:10" ht="12" customHeight="1" x14ac:dyDescent="0.25">
      <c r="A62" s="438"/>
      <c r="B62" s="391"/>
      <c r="C62" s="391"/>
      <c r="D62" s="391"/>
      <c r="E62" s="391"/>
      <c r="F62" s="391"/>
      <c r="G62" s="391"/>
      <c r="H62" s="391"/>
      <c r="I62" s="391"/>
      <c r="J62" s="391"/>
    </row>
    <row r="63" spans="1:10" ht="12" customHeight="1" x14ac:dyDescent="0.25">
      <c r="A63" s="438"/>
      <c r="B63" s="391"/>
      <c r="C63" s="391"/>
      <c r="D63" s="391"/>
      <c r="E63" s="391"/>
      <c r="F63" s="391"/>
      <c r="G63" s="391"/>
      <c r="H63" s="391"/>
      <c r="I63" s="391"/>
      <c r="J63" s="391"/>
    </row>
    <row r="64" spans="1:10" ht="12" customHeight="1" x14ac:dyDescent="0.25">
      <c r="A64" s="436"/>
      <c r="B64" s="363"/>
      <c r="C64" s="363"/>
      <c r="D64" s="363"/>
      <c r="E64" s="363"/>
      <c r="F64" s="363"/>
      <c r="G64" s="363"/>
      <c r="H64" s="363"/>
      <c r="I64" s="363"/>
      <c r="J64" s="363"/>
    </row>
    <row r="65" spans="1:10" ht="12" customHeight="1" x14ac:dyDescent="0.25">
      <c r="A65" s="369" t="s">
        <v>45</v>
      </c>
      <c r="B65" s="395"/>
      <c r="C65" s="395"/>
      <c r="D65" s="395"/>
      <c r="E65" s="395"/>
      <c r="F65" s="395"/>
      <c r="G65" s="395"/>
      <c r="H65" s="395"/>
      <c r="I65" s="395"/>
      <c r="J65" s="395"/>
    </row>
  </sheetData>
  <mergeCells count="22">
    <mergeCell ref="A58:J58"/>
    <mergeCell ref="A65:J65"/>
    <mergeCell ref="A59:J59"/>
    <mergeCell ref="A60:J60"/>
    <mergeCell ref="A61:J63"/>
    <mergeCell ref="A64:J64"/>
    <mergeCell ref="C7:I7"/>
    <mergeCell ref="F3:F6"/>
    <mergeCell ref="G3:G6"/>
    <mergeCell ref="H3:H6"/>
    <mergeCell ref="I3:I6"/>
    <mergeCell ref="A1:H1"/>
    <mergeCell ref="I1:J1"/>
    <mergeCell ref="J4:J6"/>
    <mergeCell ref="A2:A6"/>
    <mergeCell ref="B2:B6"/>
    <mergeCell ref="C2:F2"/>
    <mergeCell ref="G2:H2"/>
    <mergeCell ref="I2:J2"/>
    <mergeCell ref="C3:C6"/>
    <mergeCell ref="D3:D6"/>
    <mergeCell ref="E3:E6"/>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E1730-2ABB-4820-962B-88C942FDA479}">
  <dimension ref="A1:J68"/>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5703125" customWidth="1"/>
    <col min="10" max="10" width="14.28515625" customWidth="1"/>
  </cols>
  <sheetData>
    <row r="1" spans="1:10" ht="12" customHeight="1" thickBot="1" x14ac:dyDescent="0.3">
      <c r="A1" s="324" t="s">
        <v>106</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f>SUM(SweetCornCanning!C8,SweetCornFreezing!C8)</f>
        <v>3776.4</v>
      </c>
      <c r="D8" s="102" t="s">
        <v>29</v>
      </c>
      <c r="E8" s="148">
        <f>SUM(SweetCornCanning!E8,SweetCornFreezing!E8)</f>
        <v>3539.6682392937423</v>
      </c>
      <c r="F8" s="148">
        <f>SUM(C8,D8,E8)</f>
        <v>7316.0682392937424</v>
      </c>
      <c r="G8" s="102">
        <f>SUM(SweetCornCanning!G8,SweetCornFreezing!G8)</f>
        <v>43.853262000000001</v>
      </c>
      <c r="H8" s="102">
        <f>SUM(SweetCornCanning!H8,SweetCornFreezing!H8)</f>
        <v>3168.2152830102768</v>
      </c>
      <c r="I8" s="102">
        <f>F8-G8-H8</f>
        <v>4103.9996942834659</v>
      </c>
      <c r="J8" s="166">
        <f>IF(I8=0,0,IF(B8=0,0,I8/B8))</f>
        <v>20.014433871815278</v>
      </c>
    </row>
    <row r="9" spans="1:10" ht="12" customHeight="1" x14ac:dyDescent="0.25">
      <c r="A9" s="12">
        <v>1971</v>
      </c>
      <c r="B9" s="12">
        <v>207.661</v>
      </c>
      <c r="C9" s="128">
        <f>SUM(SweetCornCanning!C9,SweetCornFreezing!C9)</f>
        <v>4108.3999999999996</v>
      </c>
      <c r="D9" s="152" t="s">
        <v>29</v>
      </c>
      <c r="E9" s="152">
        <f>SUM(SweetCornCanning!E9,SweetCornFreezing!E9)</f>
        <v>3168.2152830102768</v>
      </c>
      <c r="F9" s="128">
        <f t="shared" ref="F9:F58" si="0">SUM(C9,D9,E9)</f>
        <v>7276.6152830102765</v>
      </c>
      <c r="G9" s="152">
        <f>SUM(SweetCornCanning!G9,SweetCornFreezing!G9)</f>
        <v>40.347472000000003</v>
      </c>
      <c r="H9" s="152">
        <f>SUM(SweetCornCanning!H9,SweetCornFreezing!H9)</f>
        <v>3029.8507576427264</v>
      </c>
      <c r="I9" s="128">
        <f t="shared" ref="I9:I58" si="1">F9-G9-H9</f>
        <v>4206.4170533675497</v>
      </c>
      <c r="J9" s="153">
        <f t="shared" ref="J9:J58" si="2">IF(I9=0,0,IF(B9=0,0,I9/B9))</f>
        <v>20.256172576302482</v>
      </c>
    </row>
    <row r="10" spans="1:10" ht="12" customHeight="1" x14ac:dyDescent="0.25">
      <c r="A10" s="12">
        <v>1972</v>
      </c>
      <c r="B10" s="12">
        <v>209.89599999999999</v>
      </c>
      <c r="C10" s="128">
        <f>SUM(SweetCornCanning!C10,SweetCornFreezing!C10)</f>
        <v>4239</v>
      </c>
      <c r="D10" s="152" t="s">
        <v>29</v>
      </c>
      <c r="E10" s="152">
        <f>SUM(SweetCornCanning!E10,SweetCornFreezing!E10)</f>
        <v>3029.8507576427264</v>
      </c>
      <c r="F10" s="128">
        <f t="shared" si="0"/>
        <v>7268.8507576427264</v>
      </c>
      <c r="G10" s="152">
        <f>SUM(SweetCornCanning!G10,SweetCornFreezing!G10)</f>
        <v>56.680835999999999</v>
      </c>
      <c r="H10" s="152">
        <f>SUM(SweetCornCanning!H10,SweetCornFreezing!H10)</f>
        <v>2950.4691381214934</v>
      </c>
      <c r="I10" s="128">
        <f t="shared" si="1"/>
        <v>4261.7007835212326</v>
      </c>
      <c r="J10" s="153">
        <f t="shared" si="2"/>
        <v>20.303868504026912</v>
      </c>
    </row>
    <row r="11" spans="1:10" ht="12" customHeight="1" x14ac:dyDescent="0.25">
      <c r="A11" s="12">
        <v>1973</v>
      </c>
      <c r="B11" s="12">
        <v>211.90899999999999</v>
      </c>
      <c r="C11" s="128">
        <f>SUM(SweetCornCanning!C11,SweetCornFreezing!C11)</f>
        <v>4380.8999999999996</v>
      </c>
      <c r="D11" s="152" t="s">
        <v>29</v>
      </c>
      <c r="E11" s="152">
        <f>SUM(SweetCornCanning!E11,SweetCornFreezing!E11)</f>
        <v>2950.4691381214934</v>
      </c>
      <c r="F11" s="128">
        <f t="shared" si="0"/>
        <v>7331.3691381214931</v>
      </c>
      <c r="G11" s="152">
        <f>SUM(SweetCornCanning!G11,SweetCornFreezing!G11)</f>
        <v>125.94219099999999</v>
      </c>
      <c r="H11" s="152">
        <f>SUM(SweetCornCanning!H11,SweetCornFreezing!H11)</f>
        <v>2882.4888478096464</v>
      </c>
      <c r="I11" s="128">
        <f t="shared" si="1"/>
        <v>4322.9380993118466</v>
      </c>
      <c r="J11" s="153">
        <f t="shared" si="2"/>
        <v>20.399974042215511</v>
      </c>
    </row>
    <row r="12" spans="1:10" ht="12" customHeight="1" x14ac:dyDescent="0.25">
      <c r="A12" s="12">
        <v>1974</v>
      </c>
      <c r="B12" s="12">
        <v>213.85400000000001</v>
      </c>
      <c r="C12" s="128">
        <f>SUM(SweetCornCanning!C12,SweetCornFreezing!C12)</f>
        <v>4138.8999999999996</v>
      </c>
      <c r="D12" s="152" t="s">
        <v>29</v>
      </c>
      <c r="E12" s="152">
        <f>SUM(SweetCornCanning!E12,SweetCornFreezing!E12)</f>
        <v>2882.4888478096464</v>
      </c>
      <c r="F12" s="128">
        <f t="shared" si="0"/>
        <v>7021.388847809646</v>
      </c>
      <c r="G12" s="152">
        <f>SUM(SweetCornCanning!G12,SweetCornFreezing!G12)</f>
        <v>143.41669669999999</v>
      </c>
      <c r="H12" s="152">
        <f>SUM(SweetCornCanning!H12,SweetCornFreezing!H12)</f>
        <v>2747.7901492273409</v>
      </c>
      <c r="I12" s="128">
        <f t="shared" si="1"/>
        <v>4130.1820018823055</v>
      </c>
      <c r="J12" s="153">
        <f t="shared" si="2"/>
        <v>19.313092118371905</v>
      </c>
    </row>
    <row r="13" spans="1:10" ht="12" customHeight="1" x14ac:dyDescent="0.25">
      <c r="A13" s="12">
        <v>1975</v>
      </c>
      <c r="B13" s="12">
        <v>215.97300000000001</v>
      </c>
      <c r="C13" s="128">
        <f>SUM(SweetCornCanning!C13,SweetCornFreezing!C13)</f>
        <v>4786.2</v>
      </c>
      <c r="D13" s="152" t="s">
        <v>29</v>
      </c>
      <c r="E13" s="152">
        <f>SUM(SweetCornCanning!E13,SweetCornFreezing!E13)</f>
        <v>2747.7901492273409</v>
      </c>
      <c r="F13" s="128">
        <f t="shared" si="0"/>
        <v>7533.9901492273402</v>
      </c>
      <c r="G13" s="152">
        <f>SUM(SweetCornCanning!G13,SweetCornFreezing!G13)</f>
        <v>141.4030314</v>
      </c>
      <c r="H13" s="152">
        <f>SUM(SweetCornCanning!H13,SweetCornFreezing!H13)</f>
        <v>3447.174741526791</v>
      </c>
      <c r="I13" s="128">
        <f t="shared" si="1"/>
        <v>3945.4123763005491</v>
      </c>
      <c r="J13" s="153">
        <f t="shared" si="2"/>
        <v>18.268081548622046</v>
      </c>
    </row>
    <row r="14" spans="1:10" ht="12" customHeight="1" x14ac:dyDescent="0.25">
      <c r="A14" s="11">
        <v>1976</v>
      </c>
      <c r="B14" s="11">
        <v>218.035</v>
      </c>
      <c r="C14" s="102">
        <f>SUM(SweetCornCanning!C14,SweetCornFreezing!C14)</f>
        <v>4466.2000000000007</v>
      </c>
      <c r="D14" s="102" t="s">
        <v>29</v>
      </c>
      <c r="E14" s="148">
        <f>SUM(SweetCornCanning!E14,SweetCornFreezing!E14)</f>
        <v>3447.174741526791</v>
      </c>
      <c r="F14" s="148">
        <f t="shared" si="0"/>
        <v>7913.3747415267917</v>
      </c>
      <c r="G14" s="102">
        <f>SUM(SweetCornCanning!G14,SweetCornFreezing!G14)</f>
        <v>165.9507246</v>
      </c>
      <c r="H14" s="102">
        <f>SUM(SweetCornCanning!H14,SweetCornFreezing!H14)</f>
        <v>3650.5265385591865</v>
      </c>
      <c r="I14" s="102">
        <f t="shared" si="1"/>
        <v>4096.8974783676049</v>
      </c>
      <c r="J14" s="166">
        <f t="shared" si="2"/>
        <v>18.790090941214046</v>
      </c>
    </row>
    <row r="15" spans="1:10" ht="12" customHeight="1" x14ac:dyDescent="0.25">
      <c r="A15" s="11">
        <v>1977</v>
      </c>
      <c r="B15" s="11">
        <v>220.23899999999998</v>
      </c>
      <c r="C15" s="102">
        <f>SUM(SweetCornCanning!C15,SweetCornFreezing!C15)</f>
        <v>4752.3999999999996</v>
      </c>
      <c r="D15" s="102" t="s">
        <v>29</v>
      </c>
      <c r="E15" s="148">
        <f>SUM(SweetCornCanning!E15,SweetCornFreezing!E15)</f>
        <v>3650.5265385591865</v>
      </c>
      <c r="F15" s="148">
        <f t="shared" si="0"/>
        <v>8402.9265385591862</v>
      </c>
      <c r="G15" s="102">
        <f>SUM(SweetCornCanning!G15,SweetCornFreezing!G15)</f>
        <v>199.73674690000001</v>
      </c>
      <c r="H15" s="102">
        <f>SUM(SweetCornCanning!H15,SweetCornFreezing!H15)</f>
        <v>3497.9584599085965</v>
      </c>
      <c r="I15" s="102">
        <f t="shared" si="1"/>
        <v>4705.2313317505896</v>
      </c>
      <c r="J15" s="166">
        <f t="shared" si="2"/>
        <v>21.364205847967845</v>
      </c>
    </row>
    <row r="16" spans="1:10" ht="12" customHeight="1" x14ac:dyDescent="0.25">
      <c r="A16" s="11">
        <v>1978</v>
      </c>
      <c r="B16" s="11">
        <v>222.58500000000001</v>
      </c>
      <c r="C16" s="102">
        <f>SUM(SweetCornCanning!C16,SweetCornFreezing!C16)</f>
        <v>4869.3</v>
      </c>
      <c r="D16" s="102" t="s">
        <v>29</v>
      </c>
      <c r="E16" s="148">
        <f>SUM(SweetCornCanning!E16,SweetCornFreezing!E16)</f>
        <v>3497.9584599085965</v>
      </c>
      <c r="F16" s="148">
        <f t="shared" si="0"/>
        <v>8367.2584599085967</v>
      </c>
      <c r="G16" s="102">
        <f>SUM(SweetCornCanning!G16,SweetCornFreezing!G16)</f>
        <v>380.38719560000004</v>
      </c>
      <c r="H16" s="102">
        <f>SUM(SweetCornCanning!H16,SweetCornFreezing!H16)</f>
        <v>3604.1880382363533</v>
      </c>
      <c r="I16" s="102">
        <f t="shared" si="1"/>
        <v>4382.6832260722431</v>
      </c>
      <c r="J16" s="166">
        <f t="shared" si="2"/>
        <v>19.68993070544845</v>
      </c>
    </row>
    <row r="17" spans="1:10" ht="12" customHeight="1" x14ac:dyDescent="0.25">
      <c r="A17" s="11">
        <v>1979</v>
      </c>
      <c r="B17" s="11">
        <v>225.05500000000001</v>
      </c>
      <c r="C17" s="102">
        <f>SUM(SweetCornCanning!C17,SweetCornFreezing!C17)</f>
        <v>4927.88</v>
      </c>
      <c r="D17" s="102" t="s">
        <v>29</v>
      </c>
      <c r="E17" s="148">
        <f>SUM(SweetCornCanning!E17,SweetCornFreezing!E17)</f>
        <v>3604.1880382363533</v>
      </c>
      <c r="F17" s="148">
        <f t="shared" si="0"/>
        <v>8532.0680382363535</v>
      </c>
      <c r="G17" s="102">
        <f>SUM(SweetCornCanning!G17,SweetCornFreezing!G17)</f>
        <v>494.7204868</v>
      </c>
      <c r="H17" s="102">
        <f>SUM(SweetCornCanning!H17,SweetCornFreezing!H17)</f>
        <v>3647.8437809007082</v>
      </c>
      <c r="I17" s="102">
        <f t="shared" si="1"/>
        <v>4389.5037705356453</v>
      </c>
      <c r="J17" s="166">
        <f t="shared" si="2"/>
        <v>19.504137968654973</v>
      </c>
    </row>
    <row r="18" spans="1:10" ht="12" customHeight="1" x14ac:dyDescent="0.25">
      <c r="A18" s="11">
        <v>1980</v>
      </c>
      <c r="B18" s="11">
        <v>227.726</v>
      </c>
      <c r="C18" s="102">
        <f>SUM(SweetCornCanning!C18,SweetCornFreezing!C18)</f>
        <v>4316.08</v>
      </c>
      <c r="D18" s="102">
        <f>SUM(SweetCornCanning!D18,SweetCornFreezing!D18)</f>
        <v>14.433180000000002</v>
      </c>
      <c r="E18" s="148">
        <f>SUM(SweetCornCanning!E18,SweetCornFreezing!E18)</f>
        <v>3647.8437809007082</v>
      </c>
      <c r="F18" s="148">
        <f t="shared" si="0"/>
        <v>7978.3569609007081</v>
      </c>
      <c r="G18" s="102">
        <f>SUM(SweetCornCanning!G18,SweetCornFreezing!G18)</f>
        <v>585.25483229999998</v>
      </c>
      <c r="H18" s="102">
        <f>SUM(SweetCornCanning!H18,SweetCornFreezing!H18)</f>
        <v>2967.6549304589407</v>
      </c>
      <c r="I18" s="102">
        <f t="shared" si="1"/>
        <v>4425.4471981417673</v>
      </c>
      <c r="J18" s="166">
        <f t="shared" si="2"/>
        <v>19.433210077644922</v>
      </c>
    </row>
    <row r="19" spans="1:10" ht="12" customHeight="1" x14ac:dyDescent="0.25">
      <c r="A19" s="12">
        <v>1981</v>
      </c>
      <c r="B19" s="12">
        <v>229.96600000000001</v>
      </c>
      <c r="C19" s="128">
        <f>SUM(SweetCornCanning!C19,SweetCornFreezing!C19)</f>
        <v>4756.34</v>
      </c>
      <c r="D19" s="152">
        <f>SUM(SweetCornCanning!D19,SweetCornFreezing!D19)</f>
        <v>10.989906</v>
      </c>
      <c r="E19" s="152">
        <f>SUM(SweetCornCanning!E19,SweetCornFreezing!E19)</f>
        <v>2967.6549304589407</v>
      </c>
      <c r="F19" s="128">
        <f t="shared" si="0"/>
        <v>7734.9848364589407</v>
      </c>
      <c r="G19" s="152">
        <f>SUM(SweetCornCanning!G19,SweetCornFreezing!G19)</f>
        <v>676.69813799999997</v>
      </c>
      <c r="H19" s="152">
        <f>SUM(SweetCornCanning!H19,SweetCornFreezing!H19)</f>
        <v>2823.2448245974456</v>
      </c>
      <c r="I19" s="128">
        <f t="shared" si="1"/>
        <v>4235.0418738614953</v>
      </c>
      <c r="J19" s="153">
        <f t="shared" si="2"/>
        <v>18.415947896043306</v>
      </c>
    </row>
    <row r="20" spans="1:10" ht="12" customHeight="1" x14ac:dyDescent="0.25">
      <c r="A20" s="12">
        <v>1982</v>
      </c>
      <c r="B20" s="12">
        <v>232.18799999999999</v>
      </c>
      <c r="C20" s="128">
        <f>SUM(SweetCornCanning!C20,SweetCornFreezing!C20)</f>
        <v>5480.9</v>
      </c>
      <c r="D20" s="152">
        <f>SUM(SweetCornCanning!D20,SweetCornFreezing!D20)</f>
        <v>12.824840999999999</v>
      </c>
      <c r="E20" s="152">
        <f>SUM(SweetCornCanning!E20,SweetCornFreezing!E20)</f>
        <v>2823.2448245974456</v>
      </c>
      <c r="F20" s="128">
        <f t="shared" si="0"/>
        <v>8316.969665597444</v>
      </c>
      <c r="G20" s="152">
        <f>SUM(SweetCornCanning!G20,SweetCornFreezing!G20)</f>
        <v>609.78933789999996</v>
      </c>
      <c r="H20" s="152">
        <f>SUM(SweetCornCanning!H20,SweetCornFreezing!H20)</f>
        <v>3679.0830547870119</v>
      </c>
      <c r="I20" s="128">
        <f t="shared" si="1"/>
        <v>4028.0972729104324</v>
      </c>
      <c r="J20" s="153">
        <f t="shared" si="2"/>
        <v>17.348430034758181</v>
      </c>
    </row>
    <row r="21" spans="1:10" ht="12" customHeight="1" x14ac:dyDescent="0.25">
      <c r="A21" s="12">
        <v>1983</v>
      </c>
      <c r="B21" s="12">
        <v>234.30699999999999</v>
      </c>
      <c r="C21" s="128">
        <f>SUM(SweetCornCanning!C21,SweetCornFreezing!C21)</f>
        <v>4454.12</v>
      </c>
      <c r="D21" s="152">
        <f>SUM(SweetCornCanning!D21,SweetCornFreezing!D21)</f>
        <v>21.249781000000002</v>
      </c>
      <c r="E21" s="152">
        <f>SUM(SweetCornCanning!E21,SweetCornFreezing!E21)</f>
        <v>3679.0830547870119</v>
      </c>
      <c r="F21" s="128">
        <f t="shared" si="0"/>
        <v>8154.4528357870122</v>
      </c>
      <c r="G21" s="152">
        <f>SUM(SweetCornCanning!G21,SweetCornFreezing!G21)</f>
        <v>663.205558</v>
      </c>
      <c r="H21" s="152">
        <f>SUM(SweetCornCanning!H21,SweetCornFreezing!H21)</f>
        <v>3209.7923867792351</v>
      </c>
      <c r="I21" s="128">
        <f t="shared" si="1"/>
        <v>4281.4548910077774</v>
      </c>
      <c r="J21" s="153">
        <f t="shared" si="2"/>
        <v>18.272842428983246</v>
      </c>
    </row>
    <row r="22" spans="1:10" ht="12" customHeight="1" x14ac:dyDescent="0.25">
      <c r="A22" s="12">
        <v>1984</v>
      </c>
      <c r="B22" s="12">
        <v>236.34800000000001</v>
      </c>
      <c r="C22" s="128">
        <f>SUM(SweetCornCanning!C22,SweetCornFreezing!C22)</f>
        <v>5104.34</v>
      </c>
      <c r="D22" s="152">
        <f>SUM(SweetCornCanning!D22,SweetCornFreezing!D22)</f>
        <v>24.467441999999998</v>
      </c>
      <c r="E22" s="152">
        <f>SUM(SweetCornCanning!E22,SweetCornFreezing!E22)</f>
        <v>3209.7923867792351</v>
      </c>
      <c r="F22" s="128">
        <f t="shared" si="0"/>
        <v>8338.5998287792354</v>
      </c>
      <c r="G22" s="152">
        <f>SUM(SweetCornCanning!G22,SweetCornFreezing!G22)</f>
        <v>597.04278169999998</v>
      </c>
      <c r="H22" s="152">
        <f>SUM(SweetCornCanning!H22,SweetCornFreezing!H22)</f>
        <v>3439.4580276360603</v>
      </c>
      <c r="I22" s="128">
        <f t="shared" si="1"/>
        <v>4302.0990194431752</v>
      </c>
      <c r="J22" s="153">
        <f t="shared" si="2"/>
        <v>18.202392317443664</v>
      </c>
    </row>
    <row r="23" spans="1:10" ht="12" customHeight="1" x14ac:dyDescent="0.25">
      <c r="A23" s="12">
        <v>1985</v>
      </c>
      <c r="B23" s="12">
        <v>238.46600000000001</v>
      </c>
      <c r="C23" s="128">
        <f>SUM(SweetCornCanning!C23,SweetCornFreezing!C23)</f>
        <v>5280</v>
      </c>
      <c r="D23" s="152">
        <f>SUM(SweetCornCanning!D23,SweetCornFreezing!D23)</f>
        <v>30.206232</v>
      </c>
      <c r="E23" s="152">
        <f>SUM(SweetCornCanning!E23,SweetCornFreezing!E23)</f>
        <v>3439.4580276360603</v>
      </c>
      <c r="F23" s="128">
        <f t="shared" si="0"/>
        <v>8749.6642596360616</v>
      </c>
      <c r="G23" s="152">
        <f>SUM(SweetCornCanning!G23,SweetCornFreezing!G23)</f>
        <v>612.64508860000001</v>
      </c>
      <c r="H23" s="152">
        <f>SUM(SweetCornCanning!H23,SweetCornFreezing!H23)</f>
        <v>3416.7556301934019</v>
      </c>
      <c r="I23" s="128">
        <f t="shared" si="1"/>
        <v>4720.2635408426595</v>
      </c>
      <c r="J23" s="153">
        <f t="shared" si="2"/>
        <v>19.794283213718767</v>
      </c>
    </row>
    <row r="24" spans="1:10" ht="12" customHeight="1" x14ac:dyDescent="0.25">
      <c r="A24" s="11">
        <v>1986</v>
      </c>
      <c r="B24" s="11">
        <v>240.65100000000001</v>
      </c>
      <c r="C24" s="102">
        <f>SUM(SweetCornCanning!C24,SweetCornFreezing!C24)</f>
        <v>5118.88</v>
      </c>
      <c r="D24" s="102">
        <f>SUM(SweetCornCanning!D24,SweetCornFreezing!D24)</f>
        <v>36.737125000000006</v>
      </c>
      <c r="E24" s="148">
        <f>SUM(SweetCornCanning!E24,SweetCornFreezing!E24)</f>
        <v>3416.7556301934019</v>
      </c>
      <c r="F24" s="148">
        <f t="shared" si="0"/>
        <v>8572.3727551934026</v>
      </c>
      <c r="G24" s="102">
        <f>SUM(SweetCornCanning!G24,SweetCornFreezing!G24)</f>
        <v>781.97360700000002</v>
      </c>
      <c r="H24" s="102">
        <f>SUM(SweetCornCanning!H24,SweetCornFreezing!H24)</f>
        <v>3062.5610799999999</v>
      </c>
      <c r="I24" s="102">
        <f t="shared" si="1"/>
        <v>4727.8380681934032</v>
      </c>
      <c r="J24" s="166">
        <f t="shared" si="2"/>
        <v>19.646035413081197</v>
      </c>
    </row>
    <row r="25" spans="1:10" ht="12" customHeight="1" x14ac:dyDescent="0.25">
      <c r="A25" s="11">
        <v>1987</v>
      </c>
      <c r="B25" s="11">
        <v>242.804</v>
      </c>
      <c r="C25" s="102">
        <f>SUM(SweetCornCanning!C25,SweetCornFreezing!C25)</f>
        <v>5733.26</v>
      </c>
      <c r="D25" s="102">
        <f>SUM(SweetCornCanning!D25,SweetCornFreezing!D25)</f>
        <v>38.331669000000005</v>
      </c>
      <c r="E25" s="148">
        <f>SUM(SweetCornCanning!E25,SweetCornFreezing!E25)</f>
        <v>3062.5610799999999</v>
      </c>
      <c r="F25" s="148">
        <f t="shared" si="0"/>
        <v>8834.1527490000008</v>
      </c>
      <c r="G25" s="102">
        <f>SUM(SweetCornCanning!G25,SweetCornFreezing!G25)</f>
        <v>821.98864600000002</v>
      </c>
      <c r="H25" s="102">
        <f>SUM(SweetCornCanning!H25,SweetCornFreezing!H25)</f>
        <v>3527.6559600000001</v>
      </c>
      <c r="I25" s="102">
        <f t="shared" si="1"/>
        <v>4484.5081430000009</v>
      </c>
      <c r="J25" s="166">
        <f t="shared" si="2"/>
        <v>18.469663362218089</v>
      </c>
    </row>
    <row r="26" spans="1:10" ht="12" customHeight="1" x14ac:dyDescent="0.25">
      <c r="A26" s="11">
        <v>1988</v>
      </c>
      <c r="B26" s="11">
        <v>245.02099999999999</v>
      </c>
      <c r="C26" s="102">
        <f>SUM(SweetCornCanning!C26,SweetCornFreezing!C26)</f>
        <v>4840.8</v>
      </c>
      <c r="D26" s="102">
        <f>SUM(SweetCornCanning!D26,SweetCornFreezing!D26)</f>
        <v>49.412706000000007</v>
      </c>
      <c r="E26" s="148">
        <f>SUM(SweetCornCanning!E26,SweetCornFreezing!E26)</f>
        <v>3527.6559600000001</v>
      </c>
      <c r="F26" s="148">
        <f t="shared" si="0"/>
        <v>8417.8686660000003</v>
      </c>
      <c r="G26" s="102">
        <f>SUM(SweetCornCanning!G26,SweetCornFreezing!G26)</f>
        <v>1047.2945890000001</v>
      </c>
      <c r="H26" s="102">
        <f>SUM(SweetCornCanning!H26,SweetCornFreezing!H26)</f>
        <v>2690.6895999999997</v>
      </c>
      <c r="I26" s="102">
        <f t="shared" si="1"/>
        <v>4679.8844770000005</v>
      </c>
      <c r="J26" s="166">
        <f t="shared" si="2"/>
        <v>19.099932156835539</v>
      </c>
    </row>
    <row r="27" spans="1:10" ht="12" customHeight="1" x14ac:dyDescent="0.25">
      <c r="A27" s="11">
        <v>1989</v>
      </c>
      <c r="B27" s="11">
        <v>247.34200000000001</v>
      </c>
      <c r="C27" s="102">
        <f>SUM(SweetCornCanning!C27,SweetCornFreezing!C27)</f>
        <v>5898.68</v>
      </c>
      <c r="D27" s="102">
        <f>SUM(SweetCornCanning!D27,SweetCornFreezing!D27)</f>
        <v>180.75672800000001</v>
      </c>
      <c r="E27" s="148">
        <f>SUM(SweetCornCanning!E27,SweetCornFreezing!E27)</f>
        <v>2690.6895999999997</v>
      </c>
      <c r="F27" s="148">
        <f t="shared" si="0"/>
        <v>8770.1263280000003</v>
      </c>
      <c r="G27" s="102">
        <f>SUM(SweetCornCanning!G27,SweetCornFreezing!G27)</f>
        <v>985.52266800000007</v>
      </c>
      <c r="H27" s="102">
        <f>SUM(SweetCornCanning!H27,SweetCornFreezing!H27)</f>
        <v>3355.5615600000001</v>
      </c>
      <c r="I27" s="102">
        <f t="shared" si="1"/>
        <v>4429.0421000000006</v>
      </c>
      <c r="J27" s="166">
        <f t="shared" si="2"/>
        <v>17.906550848622555</v>
      </c>
    </row>
    <row r="28" spans="1:10" ht="12" customHeight="1" x14ac:dyDescent="0.25">
      <c r="A28" s="11">
        <v>1990</v>
      </c>
      <c r="B28" s="11">
        <v>250.13200000000001</v>
      </c>
      <c r="C28" s="102">
        <f>SUM(SweetCornCanning!C28,SweetCornFreezing!C28)</f>
        <v>6241.2199999999993</v>
      </c>
      <c r="D28" s="102">
        <f>SUM(SweetCornCanning!D28,SweetCornFreezing!D28)</f>
        <v>122.279759</v>
      </c>
      <c r="E28" s="148">
        <f>SUM(SweetCornCanning!E28,SweetCornFreezing!E28)</f>
        <v>3355.5615600000001</v>
      </c>
      <c r="F28" s="148">
        <f t="shared" si="0"/>
        <v>9719.0613190000004</v>
      </c>
      <c r="G28" s="102">
        <f>SUM(SweetCornCanning!G28,SweetCornFreezing!G28)</f>
        <v>1184.7973120000001</v>
      </c>
      <c r="H28" s="102">
        <f>SUM(SweetCornCanning!H28,SweetCornFreezing!H28)</f>
        <v>3644.8048862627011</v>
      </c>
      <c r="I28" s="102">
        <f t="shared" si="1"/>
        <v>4889.4591207372987</v>
      </c>
      <c r="J28" s="166">
        <f t="shared" si="2"/>
        <v>19.547515394820728</v>
      </c>
    </row>
    <row r="29" spans="1:10" ht="12" customHeight="1" x14ac:dyDescent="0.25">
      <c r="A29" s="12">
        <v>1991</v>
      </c>
      <c r="B29" s="12">
        <v>253.49299999999999</v>
      </c>
      <c r="C29" s="128">
        <f>SUM(SweetCornCanning!C29,SweetCornFreezing!C29)</f>
        <v>6792.16</v>
      </c>
      <c r="D29" s="152">
        <f>SUM(SweetCornCanning!D29,SweetCornFreezing!D29)</f>
        <v>91.275126200000017</v>
      </c>
      <c r="E29" s="152">
        <f>SUM(SweetCornCanning!E29,SweetCornFreezing!E29)</f>
        <v>3644.8048862627011</v>
      </c>
      <c r="F29" s="128">
        <f t="shared" si="0"/>
        <v>10528.240012462702</v>
      </c>
      <c r="G29" s="152">
        <f>SUM(SweetCornCanning!G29,SweetCornFreezing!G29)</f>
        <v>1184.6310348000002</v>
      </c>
      <c r="H29" s="152">
        <f>SUM(SweetCornCanning!H29,SweetCornFreezing!H29)</f>
        <v>4166.0849809051324</v>
      </c>
      <c r="I29" s="128">
        <f t="shared" si="1"/>
        <v>5177.523996757569</v>
      </c>
      <c r="J29" s="153">
        <f t="shared" si="2"/>
        <v>20.424721774398382</v>
      </c>
    </row>
    <row r="30" spans="1:10" ht="12" customHeight="1" x14ac:dyDescent="0.25">
      <c r="A30" s="12">
        <v>1992</v>
      </c>
      <c r="B30" s="12">
        <v>256.89400000000001</v>
      </c>
      <c r="C30" s="128">
        <f>SUM(SweetCornCanning!C30,SweetCornFreezing!C30)</f>
        <v>6503.14</v>
      </c>
      <c r="D30" s="152">
        <f>SUM(SweetCornCanning!D30,SweetCornFreezing!D30)</f>
        <v>97.712212025000014</v>
      </c>
      <c r="E30" s="152">
        <f>SUM(SweetCornCanning!E30,SweetCornFreezing!E30)</f>
        <v>4166.0849809051324</v>
      </c>
      <c r="F30" s="128">
        <f t="shared" si="0"/>
        <v>10766.937192930132</v>
      </c>
      <c r="G30" s="152">
        <f>SUM(SweetCornCanning!G30,SweetCornFreezing!G30)</f>
        <v>1318.6607627339999</v>
      </c>
      <c r="H30" s="152">
        <f>SUM(SweetCornCanning!H30,SweetCornFreezing!H30)</f>
        <v>4106.0429299172465</v>
      </c>
      <c r="I30" s="128">
        <f t="shared" si="1"/>
        <v>5342.2335002788859</v>
      </c>
      <c r="J30" s="153">
        <f t="shared" si="2"/>
        <v>20.795477902476843</v>
      </c>
    </row>
    <row r="31" spans="1:10" ht="12" customHeight="1" x14ac:dyDescent="0.25">
      <c r="A31" s="12">
        <v>1993</v>
      </c>
      <c r="B31" s="12">
        <v>260.255</v>
      </c>
      <c r="C31" s="128">
        <f>SUM(SweetCornCanning!C31,SweetCornFreezing!C31)</f>
        <v>5442.38</v>
      </c>
      <c r="D31" s="152">
        <f>SUM(SweetCornCanning!D31,SweetCornFreezing!D31)</f>
        <v>113.903927169</v>
      </c>
      <c r="E31" s="152">
        <f>SUM(SweetCornCanning!E31,SweetCornFreezing!E31)</f>
        <v>4106.0429299172465</v>
      </c>
      <c r="F31" s="128">
        <f t="shared" si="0"/>
        <v>9662.3268570862456</v>
      </c>
      <c r="G31" s="152">
        <f>SUM(SweetCornCanning!G31,SweetCornFreezing!G31)</f>
        <v>1449.6207295629999</v>
      </c>
      <c r="H31" s="152">
        <f>SUM(SweetCornCanning!H31,SweetCornFreezing!H31)</f>
        <v>2800.350366407768</v>
      </c>
      <c r="I31" s="128">
        <f t="shared" si="1"/>
        <v>5412.3557611154783</v>
      </c>
      <c r="J31" s="153">
        <f t="shared" si="2"/>
        <v>20.796356500799135</v>
      </c>
    </row>
    <row r="32" spans="1:10" ht="12" customHeight="1" x14ac:dyDescent="0.25">
      <c r="A32" s="12">
        <v>1994</v>
      </c>
      <c r="B32" s="12">
        <v>263.43599999999998</v>
      </c>
      <c r="C32" s="128">
        <f>SUM(SweetCornCanning!C32,SweetCornFreezing!C32)</f>
        <v>7462.08</v>
      </c>
      <c r="D32" s="152">
        <f>SUM(SweetCornCanning!D32,SweetCornFreezing!D32)</f>
        <v>176.13028986200001</v>
      </c>
      <c r="E32" s="152">
        <f>SUM(SweetCornCanning!E32,SweetCornFreezing!E32)</f>
        <v>2800.350366407768</v>
      </c>
      <c r="F32" s="128">
        <f t="shared" si="0"/>
        <v>10438.560656269769</v>
      </c>
      <c r="G32" s="152">
        <f>SUM(SweetCornCanning!G32,SweetCornFreezing!G32)</f>
        <v>1334.0459433239998</v>
      </c>
      <c r="H32" s="152">
        <f>SUM(SweetCornCanning!H32,SweetCornFreezing!H32)</f>
        <v>4052.9187344864049</v>
      </c>
      <c r="I32" s="128">
        <f t="shared" si="1"/>
        <v>5051.5959784593642</v>
      </c>
      <c r="J32" s="153">
        <f t="shared" si="2"/>
        <v>19.175799732987763</v>
      </c>
    </row>
    <row r="33" spans="1:10" ht="12" customHeight="1" x14ac:dyDescent="0.25">
      <c r="A33" s="12">
        <v>1995</v>
      </c>
      <c r="B33" s="12">
        <v>266.55700000000002</v>
      </c>
      <c r="C33" s="128">
        <f>SUM(SweetCornCanning!C33,SweetCornFreezing!C33)</f>
        <v>6648.2999999999993</v>
      </c>
      <c r="D33" s="152">
        <f>SUM(SweetCornCanning!D33,SweetCornFreezing!D33)</f>
        <v>120.90343921100001</v>
      </c>
      <c r="E33" s="152">
        <f>SUM(SweetCornCanning!E33,SweetCornFreezing!E33)</f>
        <v>4052.9187344864049</v>
      </c>
      <c r="F33" s="128">
        <f t="shared" si="0"/>
        <v>10822.122173697404</v>
      </c>
      <c r="G33" s="152">
        <f>SUM(SweetCornCanning!G33,SweetCornFreezing!G33)</f>
        <v>1383.8855350700001</v>
      </c>
      <c r="H33" s="152">
        <f>SUM(SweetCornCanning!H33,SweetCornFreezing!H33)</f>
        <v>3910.4349473224997</v>
      </c>
      <c r="I33" s="128">
        <f t="shared" si="1"/>
        <v>5527.801691304905</v>
      </c>
      <c r="J33" s="153">
        <f t="shared" si="2"/>
        <v>20.737784756374452</v>
      </c>
    </row>
    <row r="34" spans="1:10" ht="12" customHeight="1" x14ac:dyDescent="0.25">
      <c r="A34" s="11">
        <v>1996</v>
      </c>
      <c r="B34" s="70">
        <v>269.66699999999997</v>
      </c>
      <c r="C34" s="102">
        <f>SUM(SweetCornCanning!C34,SweetCornFreezing!C34)</f>
        <v>6592.66</v>
      </c>
      <c r="D34" s="102">
        <f>SUM(SweetCornCanning!D34,SweetCornFreezing!D34)</f>
        <v>103.55501748</v>
      </c>
      <c r="E34" s="148">
        <f>SUM(SweetCornCanning!E34,SweetCornFreezing!E34)</f>
        <v>3910.4349473224997</v>
      </c>
      <c r="F34" s="148">
        <f t="shared" si="0"/>
        <v>10606.6499648025</v>
      </c>
      <c r="G34" s="102">
        <f>SUM(SweetCornCanning!G34,SweetCornFreezing!G34)</f>
        <v>1431.92173338</v>
      </c>
      <c r="H34" s="102">
        <f>SUM(SweetCornCanning!H34,SweetCornFreezing!H34)</f>
        <v>3589.5220483929434</v>
      </c>
      <c r="I34" s="102">
        <f t="shared" si="1"/>
        <v>5585.2061830295561</v>
      </c>
      <c r="J34" s="166">
        <f t="shared" si="2"/>
        <v>20.711493000736304</v>
      </c>
    </row>
    <row r="35" spans="1:10" ht="12" customHeight="1" x14ac:dyDescent="0.25">
      <c r="A35" s="11">
        <v>1997</v>
      </c>
      <c r="B35" s="70">
        <v>272.91199999999998</v>
      </c>
      <c r="C35" s="102">
        <f>SUM(SweetCornCanning!C35,SweetCornFreezing!C35)</f>
        <v>6684.66</v>
      </c>
      <c r="D35" s="102">
        <f>SUM(SweetCornCanning!D35,SweetCornFreezing!D35)</f>
        <v>129.64991836900001</v>
      </c>
      <c r="E35" s="148">
        <f>SUM(SweetCornCanning!E35,SweetCornFreezing!E35)</f>
        <v>3589.5220483929434</v>
      </c>
      <c r="F35" s="148">
        <f t="shared" si="0"/>
        <v>10403.831966761943</v>
      </c>
      <c r="G35" s="102">
        <f>SUM(SweetCornCanning!G35,SweetCornFreezing!G35)</f>
        <v>1641.1555157550001</v>
      </c>
      <c r="H35" s="102">
        <f>SUM(SweetCornCanning!H35,SweetCornFreezing!H35)</f>
        <v>3520.9065349161565</v>
      </c>
      <c r="I35" s="102">
        <f t="shared" si="1"/>
        <v>5241.7699160907878</v>
      </c>
      <c r="J35" s="166">
        <f t="shared" si="2"/>
        <v>19.206813610580657</v>
      </c>
    </row>
    <row r="36" spans="1:10" ht="12" customHeight="1" x14ac:dyDescent="0.25">
      <c r="A36" s="11">
        <v>1998</v>
      </c>
      <c r="B36" s="70">
        <v>276.11500000000001</v>
      </c>
      <c r="C36" s="102">
        <f>SUM(SweetCornCanning!C36,SweetCornFreezing!C36)</f>
        <v>6511.12</v>
      </c>
      <c r="D36" s="102">
        <f>SUM(SweetCornCanning!D36,SweetCornFreezing!D36)</f>
        <v>160.38372543100002</v>
      </c>
      <c r="E36" s="148">
        <f>SUM(SweetCornCanning!E36,SweetCornFreezing!E36)</f>
        <v>3520.9065349161565</v>
      </c>
      <c r="F36" s="148">
        <f t="shared" si="0"/>
        <v>10192.410260347157</v>
      </c>
      <c r="G36" s="102">
        <f>SUM(SweetCornCanning!G36,SweetCornFreezing!G36)</f>
        <v>1619.7803027</v>
      </c>
      <c r="H36" s="102">
        <f>SUM(SweetCornCanning!H36,SweetCornFreezing!H36)</f>
        <v>3324.6347883830426</v>
      </c>
      <c r="I36" s="102">
        <f t="shared" si="1"/>
        <v>5247.9951692641152</v>
      </c>
      <c r="J36" s="166">
        <f t="shared" si="2"/>
        <v>19.006555852684986</v>
      </c>
    </row>
    <row r="37" spans="1:10" ht="12" customHeight="1" x14ac:dyDescent="0.25">
      <c r="A37" s="11">
        <v>1999</v>
      </c>
      <c r="B37" s="70">
        <v>279.29500000000002</v>
      </c>
      <c r="C37" s="102">
        <f>SUM(SweetCornCanning!C37,SweetCornFreezing!C37)</f>
        <v>6594.78</v>
      </c>
      <c r="D37" s="102">
        <f>SUM(SweetCornCanning!D37,SweetCornFreezing!D37)</f>
        <v>151.85523877400001</v>
      </c>
      <c r="E37" s="148">
        <f>SUM(SweetCornCanning!E37,SweetCornFreezing!E37)</f>
        <v>3324.6347883830426</v>
      </c>
      <c r="F37" s="148">
        <f t="shared" si="0"/>
        <v>10071.270027157043</v>
      </c>
      <c r="G37" s="102">
        <f>SUM(SweetCornCanning!G37,SweetCornFreezing!G37)</f>
        <v>1602.326545074</v>
      </c>
      <c r="H37" s="102">
        <f>SUM(SweetCornCanning!H37,SweetCornFreezing!H37)</f>
        <v>3122.4006178741174</v>
      </c>
      <c r="I37" s="102">
        <f t="shared" si="1"/>
        <v>5346.5428642089255</v>
      </c>
      <c r="J37" s="166">
        <f t="shared" si="2"/>
        <v>19.142995270982027</v>
      </c>
    </row>
    <row r="38" spans="1:10" ht="12" customHeight="1" x14ac:dyDescent="0.25">
      <c r="A38" s="11">
        <v>2000</v>
      </c>
      <c r="B38" s="70">
        <v>282.38499999999999</v>
      </c>
      <c r="C38" s="102">
        <f>SUM(SweetCornCanning!C38,SweetCornFreezing!C38)</f>
        <v>6320.04</v>
      </c>
      <c r="D38" s="102">
        <f>SUM(SweetCornCanning!D38,SweetCornFreezing!D38)</f>
        <v>142.49633832000001</v>
      </c>
      <c r="E38" s="148">
        <f>SUM(SweetCornCanning!E38,SweetCornFreezing!E38)</f>
        <v>3122.4006178741174</v>
      </c>
      <c r="F38" s="148">
        <f t="shared" si="0"/>
        <v>9584.9369561941166</v>
      </c>
      <c r="G38" s="102">
        <f>SUM(SweetCornCanning!G38,SweetCornFreezing!G38)</f>
        <v>1514.5005593350002</v>
      </c>
      <c r="H38" s="102">
        <f>SUM(SweetCornCanning!H38,SweetCornFreezing!H38)</f>
        <v>2973.2568503000002</v>
      </c>
      <c r="I38" s="102">
        <f t="shared" si="1"/>
        <v>5097.1795465591167</v>
      </c>
      <c r="J38" s="166">
        <f t="shared" si="2"/>
        <v>18.050461414590423</v>
      </c>
    </row>
    <row r="39" spans="1:10" ht="12" customHeight="1" x14ac:dyDescent="0.25">
      <c r="A39" s="12">
        <v>2001</v>
      </c>
      <c r="B39" s="154">
        <v>285.30901899999998</v>
      </c>
      <c r="C39" s="128">
        <f>SUM(SweetCornCanning!C39,SweetCornFreezing!C39)</f>
        <v>6295.0599999999995</v>
      </c>
      <c r="D39" s="152">
        <f>SUM(SweetCornCanning!D39,SweetCornFreezing!D39)</f>
        <v>175.87745221100002</v>
      </c>
      <c r="E39" s="152">
        <f>SUM(SweetCornCanning!E39,SweetCornFreezing!E39)</f>
        <v>2973.2568503000002</v>
      </c>
      <c r="F39" s="128">
        <f t="shared" si="0"/>
        <v>9444.1943025109995</v>
      </c>
      <c r="G39" s="152">
        <f>SUM(SweetCornCanning!G39,SweetCornFreezing!G39)</f>
        <v>1338.8393262660002</v>
      </c>
      <c r="H39" s="152">
        <f>SUM(SweetCornCanning!H39,SweetCornFreezing!H39)</f>
        <v>2974.5265975399998</v>
      </c>
      <c r="I39" s="128">
        <f t="shared" si="1"/>
        <v>5130.8283787049995</v>
      </c>
      <c r="J39" s="153">
        <f t="shared" si="2"/>
        <v>17.983407593241907</v>
      </c>
    </row>
    <row r="40" spans="1:10" ht="12" customHeight="1" x14ac:dyDescent="0.25">
      <c r="A40" s="12">
        <v>2002</v>
      </c>
      <c r="B40" s="154">
        <v>288.10481800000002</v>
      </c>
      <c r="C40" s="128">
        <f>SUM(SweetCornCanning!C40,SweetCornFreezing!C40)</f>
        <v>6135.38</v>
      </c>
      <c r="D40" s="152">
        <f>SUM(SweetCornCanning!D40,SweetCornFreezing!D40)</f>
        <v>213.11575720300002</v>
      </c>
      <c r="E40" s="152">
        <f>SUM(SweetCornCanning!E40,SweetCornFreezing!E40)</f>
        <v>2974.5265975399998</v>
      </c>
      <c r="F40" s="128">
        <f t="shared" si="0"/>
        <v>9323.0223547429996</v>
      </c>
      <c r="G40" s="152">
        <f>SUM(SweetCornCanning!G40,SweetCornFreezing!G40)</f>
        <v>1289.2888755725</v>
      </c>
      <c r="H40" s="152">
        <f>SUM(SweetCornCanning!H40,SweetCornFreezing!H40)</f>
        <v>3087.1949723600001</v>
      </c>
      <c r="I40" s="128">
        <f t="shared" si="1"/>
        <v>4946.5385068104997</v>
      </c>
      <c r="J40" s="153">
        <f t="shared" si="2"/>
        <v>17.169232160534364</v>
      </c>
    </row>
    <row r="41" spans="1:10" ht="12" customHeight="1" x14ac:dyDescent="0.25">
      <c r="A41" s="12">
        <v>2003</v>
      </c>
      <c r="B41" s="154">
        <v>290.81963400000001</v>
      </c>
      <c r="C41" s="128">
        <f>SUM(SweetCornCanning!C41,SweetCornFreezing!C41)</f>
        <v>6532.1</v>
      </c>
      <c r="D41" s="152">
        <f>SUM(SweetCornCanning!D41,SweetCornFreezing!D41)</f>
        <v>284.64421627900003</v>
      </c>
      <c r="E41" s="152">
        <f>SUM(SweetCornCanning!E41,SweetCornFreezing!E41)</f>
        <v>3087.1949723600001</v>
      </c>
      <c r="F41" s="128">
        <f t="shared" si="0"/>
        <v>9903.9391886390003</v>
      </c>
      <c r="G41" s="152">
        <f>SUM(SweetCornCanning!G41,SweetCornFreezing!G41)</f>
        <v>1285.6817440899999</v>
      </c>
      <c r="H41" s="152">
        <f>SUM(SweetCornCanning!H41,SweetCornFreezing!H41)</f>
        <v>3577.7987075400006</v>
      </c>
      <c r="I41" s="128">
        <f t="shared" si="1"/>
        <v>5040.4587370090003</v>
      </c>
      <c r="J41" s="153">
        <f t="shared" si="2"/>
        <v>17.331906610572929</v>
      </c>
    </row>
    <row r="42" spans="1:10" ht="12" customHeight="1" x14ac:dyDescent="0.25">
      <c r="A42" s="12">
        <v>2004</v>
      </c>
      <c r="B42" s="154">
        <v>293.46318500000001</v>
      </c>
      <c r="C42" s="128">
        <f>SUM(SweetCornCanning!C42,SweetCornFreezing!C42)</f>
        <v>5936.3600000000006</v>
      </c>
      <c r="D42" s="152">
        <f>SUM(SweetCornCanning!D42,SweetCornFreezing!D42)</f>
        <v>310.47274626199999</v>
      </c>
      <c r="E42" s="152">
        <f>SUM(SweetCornCanning!E42,SweetCornFreezing!E42)</f>
        <v>3577.7987075400006</v>
      </c>
      <c r="F42" s="128">
        <f t="shared" si="0"/>
        <v>9824.6314538020015</v>
      </c>
      <c r="G42" s="152">
        <f>SUM(SweetCornCanning!G42,SweetCornFreezing!G42)</f>
        <v>1307.5819625700001</v>
      </c>
      <c r="H42" s="152">
        <f>SUM(SweetCornCanning!H42,SweetCornFreezing!H42)</f>
        <v>3445.9556106200002</v>
      </c>
      <c r="I42" s="128">
        <f t="shared" si="1"/>
        <v>5071.0938806120012</v>
      </c>
      <c r="J42" s="153">
        <f t="shared" si="2"/>
        <v>17.280170528415688</v>
      </c>
    </row>
    <row r="43" spans="1:10" ht="12" customHeight="1" x14ac:dyDescent="0.25">
      <c r="A43" s="12">
        <v>2005</v>
      </c>
      <c r="B43" s="154">
        <v>296.186216</v>
      </c>
      <c r="C43" s="128">
        <f>SUM(SweetCornCanning!C43,SweetCornFreezing!C43)</f>
        <v>6349.6</v>
      </c>
      <c r="D43" s="152">
        <f>SUM(SweetCornCanning!D43,SweetCornFreezing!D43)</f>
        <v>251.3414555</v>
      </c>
      <c r="E43" s="152">
        <f>SUM(SweetCornCanning!E43,SweetCornFreezing!E43)</f>
        <v>3445.9556106200002</v>
      </c>
      <c r="F43" s="128">
        <f t="shared" si="0"/>
        <v>10046.89706612</v>
      </c>
      <c r="G43" s="152">
        <f>SUM(SweetCornCanning!G43,SweetCornFreezing!G43)</f>
        <v>1250.3337718</v>
      </c>
      <c r="H43" s="152">
        <f>SUM(SweetCornCanning!H43,SweetCornFreezing!H43)</f>
        <v>3456.5800779600004</v>
      </c>
      <c r="I43" s="128">
        <f t="shared" si="1"/>
        <v>5339.9832163599995</v>
      </c>
      <c r="J43" s="153">
        <f t="shared" si="2"/>
        <v>18.029141559916479</v>
      </c>
    </row>
    <row r="44" spans="1:10" ht="12" customHeight="1" x14ac:dyDescent="0.25">
      <c r="A44" s="11">
        <v>2006</v>
      </c>
      <c r="B44" s="155">
        <v>298.99582500000002</v>
      </c>
      <c r="C44" s="102">
        <f>SUM(SweetCornCanning!C44,SweetCornFreezing!C44)</f>
        <v>6171.1</v>
      </c>
      <c r="D44" s="102">
        <f>SUM(SweetCornCanning!D44,SweetCornFreezing!D44)</f>
        <v>246.38774190500001</v>
      </c>
      <c r="E44" s="148">
        <f>SUM(SweetCornCanning!E44,SweetCornFreezing!E44)</f>
        <v>3456.5800779600004</v>
      </c>
      <c r="F44" s="148">
        <f t="shared" si="0"/>
        <v>9874.0678198650021</v>
      </c>
      <c r="G44" s="102">
        <f>SUM(SweetCornCanning!G44,SweetCornFreezing!G44)</f>
        <v>1153.725183389</v>
      </c>
      <c r="H44" s="102">
        <f>SUM(SweetCornCanning!H44,SweetCornFreezing!H44)</f>
        <v>3401.6979266799999</v>
      </c>
      <c r="I44" s="102">
        <f t="shared" si="1"/>
        <v>5318.6447097960017</v>
      </c>
      <c r="J44" s="166">
        <f t="shared" si="2"/>
        <v>17.788357779898771</v>
      </c>
    </row>
    <row r="45" spans="1:10" ht="12" customHeight="1" x14ac:dyDescent="0.25">
      <c r="A45" s="11">
        <v>2007</v>
      </c>
      <c r="B45" s="156">
        <v>302.003917</v>
      </c>
      <c r="C45" s="102">
        <f>SUM(SweetCornCanning!C45,SweetCornFreezing!C45)</f>
        <v>5794.8600000000006</v>
      </c>
      <c r="D45" s="102">
        <f>SUM(SweetCornCanning!D45,SweetCornFreezing!D45)</f>
        <v>279.36843829999998</v>
      </c>
      <c r="E45" s="148">
        <f>SUM(SweetCornCanning!E45,SweetCornFreezing!E45)</f>
        <v>3401.6979266799999</v>
      </c>
      <c r="F45" s="148">
        <f t="shared" si="0"/>
        <v>9475.9263649800014</v>
      </c>
      <c r="G45" s="102">
        <f>SUM(SweetCornCanning!G45,SweetCornFreezing!G45)</f>
        <v>1219.0509012363</v>
      </c>
      <c r="H45" s="102">
        <f>SUM(SweetCornCanning!H45,SweetCornFreezing!H45)</f>
        <v>3174.4893460799999</v>
      </c>
      <c r="I45" s="102">
        <f t="shared" si="1"/>
        <v>5082.386117663702</v>
      </c>
      <c r="J45" s="166">
        <f t="shared" si="2"/>
        <v>16.828874830996654</v>
      </c>
    </row>
    <row r="46" spans="1:10" ht="12" customHeight="1" x14ac:dyDescent="0.25">
      <c r="A46" s="11">
        <v>2008</v>
      </c>
      <c r="B46" s="156">
        <v>304.79776099999998</v>
      </c>
      <c r="C46" s="102">
        <f>SUM(SweetCornCanning!C46,SweetCornFreezing!C46)</f>
        <v>5664.98</v>
      </c>
      <c r="D46" s="102">
        <f>SUM(SweetCornCanning!D46,SweetCornFreezing!D46)</f>
        <v>240.51359169658824</v>
      </c>
      <c r="E46" s="148">
        <f>SUM(SweetCornCanning!E46,SweetCornFreezing!E46)</f>
        <v>3174.4893460799999</v>
      </c>
      <c r="F46" s="148">
        <f t="shared" si="0"/>
        <v>9079.9829377765873</v>
      </c>
      <c r="G46" s="102">
        <f>SUM(SweetCornCanning!G46,SweetCornFreezing!G46)</f>
        <v>1163.9500564673044</v>
      </c>
      <c r="H46" s="102">
        <f>SUM(SweetCornCanning!H46,SweetCornFreezing!H46)</f>
        <v>3043.4115010759997</v>
      </c>
      <c r="I46" s="102">
        <f t="shared" si="1"/>
        <v>4872.6213802332832</v>
      </c>
      <c r="J46" s="166">
        <f t="shared" si="2"/>
        <v>15.986408050527915</v>
      </c>
    </row>
    <row r="47" spans="1:10" ht="12" customHeight="1" x14ac:dyDescent="0.25">
      <c r="A47" s="11">
        <v>2009</v>
      </c>
      <c r="B47" s="156">
        <v>307.43940600000002</v>
      </c>
      <c r="C47" s="102">
        <f>SUM(SweetCornCanning!C47,SweetCornFreezing!C47)</f>
        <v>6468.16</v>
      </c>
      <c r="D47" s="102">
        <f>SUM(SweetCornCanning!D47,SweetCornFreezing!D47)</f>
        <v>227.3318928246336</v>
      </c>
      <c r="E47" s="148">
        <f>SUM(SweetCornCanning!E47,SweetCornFreezing!E47)</f>
        <v>3043.4115010759997</v>
      </c>
      <c r="F47" s="148">
        <f t="shared" si="0"/>
        <v>9738.9033939006331</v>
      </c>
      <c r="G47" s="102">
        <f>SUM(SweetCornCanning!G47,SweetCornFreezing!G47)</f>
        <v>1067.954064358292</v>
      </c>
      <c r="H47" s="102">
        <f>SUM(SweetCornCanning!H47,SweetCornFreezing!H47)</f>
        <v>3548.2617825840002</v>
      </c>
      <c r="I47" s="102">
        <f t="shared" si="1"/>
        <v>5122.687546958341</v>
      </c>
      <c r="J47" s="166">
        <f t="shared" si="2"/>
        <v>16.662429886942796</v>
      </c>
    </row>
    <row r="48" spans="1:10" ht="12" customHeight="1" x14ac:dyDescent="0.25">
      <c r="A48" s="11">
        <v>2010</v>
      </c>
      <c r="B48" s="156">
        <v>309.74127900000002</v>
      </c>
      <c r="C48" s="102">
        <f>SUM(SweetCornCanning!C48,SweetCornFreezing!C48)</f>
        <v>5388.42</v>
      </c>
      <c r="D48" s="102">
        <f>SUM(SweetCornCanning!D48,SweetCornFreezing!D48)</f>
        <v>227.72024616856612</v>
      </c>
      <c r="E48" s="148">
        <f>SUM(SweetCornCanning!E48,SweetCornFreezing!E48)</f>
        <v>3548.2617825840002</v>
      </c>
      <c r="F48" s="148">
        <f t="shared" si="0"/>
        <v>9164.4020287525673</v>
      </c>
      <c r="G48" s="102">
        <f>SUM(SweetCornCanning!G48,SweetCornFreezing!G48)</f>
        <v>1105.9357649861549</v>
      </c>
      <c r="H48" s="102">
        <f>SUM(SweetCornCanning!H48,SweetCornFreezing!H48)</f>
        <v>3287.7318289259997</v>
      </c>
      <c r="I48" s="102">
        <f t="shared" si="1"/>
        <v>4770.7344348404131</v>
      </c>
      <c r="J48" s="166">
        <f t="shared" si="2"/>
        <v>15.402320447060635</v>
      </c>
    </row>
    <row r="49" spans="1:10" ht="12" customHeight="1" x14ac:dyDescent="0.25">
      <c r="A49" s="12">
        <v>2011</v>
      </c>
      <c r="B49" s="154">
        <v>311.97391399999998</v>
      </c>
      <c r="C49" s="128">
        <f>SUM(SweetCornCanning!C49,SweetCornFreezing!C49)</f>
        <v>5329.64</v>
      </c>
      <c r="D49" s="152">
        <f>SUM(SweetCornCanning!D49,SweetCornFreezing!D49)</f>
        <v>206.25926172083362</v>
      </c>
      <c r="E49" s="152">
        <f>SUM(SweetCornCanning!E49,SweetCornFreezing!E49)</f>
        <v>3287.7318289259997</v>
      </c>
      <c r="F49" s="128">
        <f t="shared" si="0"/>
        <v>8823.6310906468334</v>
      </c>
      <c r="G49" s="152">
        <f>SUM(SweetCornCanning!G49,SweetCornFreezing!G49)</f>
        <v>1145.2345191028778</v>
      </c>
      <c r="H49" s="152">
        <f>SUM(SweetCornCanning!H49,SweetCornFreezing!H49)</f>
        <v>2819.4747399819998</v>
      </c>
      <c r="I49" s="128">
        <f t="shared" si="1"/>
        <v>4858.9218315619555</v>
      </c>
      <c r="J49" s="153">
        <f t="shared" si="2"/>
        <v>15.574769599364503</v>
      </c>
    </row>
    <row r="50" spans="1:10" ht="12" customHeight="1" x14ac:dyDescent="0.25">
      <c r="A50" s="12">
        <v>2012</v>
      </c>
      <c r="B50" s="154">
        <v>314.16755799999999</v>
      </c>
      <c r="C50" s="128">
        <f>SUM(SweetCornCanning!C50,SweetCornFreezing!C50)</f>
        <v>5918.7000000000007</v>
      </c>
      <c r="D50" s="152">
        <f>SUM(SweetCornCanning!D50,SweetCornFreezing!D50)</f>
        <v>222.58227619699036</v>
      </c>
      <c r="E50" s="152">
        <f>SUM(SweetCornCanning!E50,SweetCornFreezing!E50)</f>
        <v>2819.4747399819998</v>
      </c>
      <c r="F50" s="128">
        <f t="shared" si="0"/>
        <v>8960.7570161789918</v>
      </c>
      <c r="G50" s="152">
        <f>SUM(SweetCornCanning!G50,SweetCornFreezing!G50)</f>
        <v>1137.1058992605008</v>
      </c>
      <c r="H50" s="152">
        <f>SUM(SweetCornCanning!H50,SweetCornFreezing!H50)</f>
        <v>2909.4003370680002</v>
      </c>
      <c r="I50" s="128">
        <f t="shared" si="1"/>
        <v>4914.2507798504903</v>
      </c>
      <c r="J50" s="153">
        <f t="shared" si="2"/>
        <v>15.642133169747879</v>
      </c>
    </row>
    <row r="51" spans="1:10" ht="12" customHeight="1" x14ac:dyDescent="0.25">
      <c r="A51" s="12">
        <v>2013</v>
      </c>
      <c r="B51" s="154">
        <v>316.29476599999998</v>
      </c>
      <c r="C51" s="128">
        <f>SUM(SweetCornCanning!C51,SweetCornFreezing!C51)</f>
        <v>5103.66</v>
      </c>
      <c r="D51" s="152">
        <f>SUM(SweetCornCanning!D51,SweetCornFreezing!D51)</f>
        <v>208.53603656346715</v>
      </c>
      <c r="E51" s="152">
        <f>SUM(SweetCornCanning!E51,SweetCornFreezing!E51)</f>
        <v>2909.4003370680002</v>
      </c>
      <c r="F51" s="128">
        <f t="shared" si="0"/>
        <v>8221.5963736314661</v>
      </c>
      <c r="G51" s="152">
        <f>SUM(SweetCornCanning!G51,SweetCornFreezing!G51)</f>
        <v>1071.0541540441195</v>
      </c>
      <c r="H51" s="152">
        <f>SUM(SweetCornCanning!H51,SweetCornFreezing!H51)</f>
        <v>3105.8400453500003</v>
      </c>
      <c r="I51" s="128">
        <f t="shared" si="1"/>
        <v>4044.7021742373468</v>
      </c>
      <c r="J51" s="153">
        <f t="shared" si="2"/>
        <v>12.787761951891884</v>
      </c>
    </row>
    <row r="52" spans="1:10" ht="12" customHeight="1" x14ac:dyDescent="0.25">
      <c r="A52" s="13">
        <v>2014</v>
      </c>
      <c r="B52" s="157">
        <v>318.576955</v>
      </c>
      <c r="C52" s="128">
        <f>SUM(SweetCornCanning!C52,SweetCornFreezing!C52)</f>
        <v>5135.6400000000003</v>
      </c>
      <c r="D52" s="152">
        <f>SUM(SweetCornCanning!D52,SweetCornFreezing!D52)</f>
        <v>217.14672109744612</v>
      </c>
      <c r="E52" s="152">
        <f>SUM(SweetCornCanning!E52,SweetCornFreezing!E52)</f>
        <v>3105.8400453500003</v>
      </c>
      <c r="F52" s="128">
        <f t="shared" si="0"/>
        <v>8458.6267664474472</v>
      </c>
      <c r="G52" s="152">
        <f>SUM(SweetCornCanning!G52,SweetCornFreezing!G52)</f>
        <v>1124.7674008722361</v>
      </c>
      <c r="H52" s="152">
        <f>SUM(SweetCornCanning!H52,SweetCornFreezing!H52)</f>
        <v>3050.3472901940004</v>
      </c>
      <c r="I52" s="128">
        <f t="shared" si="1"/>
        <v>4283.5120753812107</v>
      </c>
      <c r="J52" s="153">
        <f t="shared" si="2"/>
        <v>13.445768779418495</v>
      </c>
    </row>
    <row r="53" spans="1:10" ht="12" customHeight="1" x14ac:dyDescent="0.25">
      <c r="A53" s="13">
        <v>2015</v>
      </c>
      <c r="B53" s="157">
        <v>320.87070299999999</v>
      </c>
      <c r="C53" s="128">
        <f>SUM(SweetCornCanning!C53,SweetCornFreezing!C53)</f>
        <v>4976.22</v>
      </c>
      <c r="D53" s="152">
        <f>SUM(SweetCornCanning!D53,SweetCornFreezing!D53)</f>
        <v>290.20609512124162</v>
      </c>
      <c r="E53" s="152">
        <f>SUM(SweetCornCanning!E53,SweetCornFreezing!E53)</f>
        <v>3050.3472901940004</v>
      </c>
      <c r="F53" s="128">
        <f t="shared" si="0"/>
        <v>8316.7733853152422</v>
      </c>
      <c r="G53" s="152">
        <f>SUM(SweetCornCanning!G53,SweetCornFreezing!G53)</f>
        <v>1126.7595102399159</v>
      </c>
      <c r="H53" s="152">
        <f>SUM(SweetCornCanning!H53,SweetCornFreezing!H53)</f>
        <v>2904.8131739099999</v>
      </c>
      <c r="I53" s="128">
        <f t="shared" si="1"/>
        <v>4285.2007011653268</v>
      </c>
      <c r="J53" s="153">
        <f t="shared" si="2"/>
        <v>13.354914179140023</v>
      </c>
    </row>
    <row r="54" spans="1:10" ht="12" customHeight="1" x14ac:dyDescent="0.25">
      <c r="A54" s="14">
        <v>2016</v>
      </c>
      <c r="B54" s="155">
        <v>323.16101099999997</v>
      </c>
      <c r="C54" s="102">
        <f>SUM(SweetCornCanning!C54,SweetCornFreezing!C54)</f>
        <v>4959.9979999999996</v>
      </c>
      <c r="D54" s="102">
        <f>SUM(SweetCornCanning!D54,SweetCornFreezing!D54)</f>
        <v>266.22621817710399</v>
      </c>
      <c r="E54" s="148">
        <f>SUM(SweetCornCanning!E54,SweetCornFreezing!E54)</f>
        <v>2904.8131739099999</v>
      </c>
      <c r="F54" s="148">
        <f t="shared" si="0"/>
        <v>8131.0373920871034</v>
      </c>
      <c r="G54" s="102">
        <f>SUM(SweetCornCanning!G54,SweetCornFreezing!G54)</f>
        <v>1214.9295266690999</v>
      </c>
      <c r="H54" s="102">
        <f>SUM(SweetCornCanning!H54,SweetCornFreezing!H54)</f>
        <v>2886.6005642963046</v>
      </c>
      <c r="I54" s="102">
        <f t="shared" si="1"/>
        <v>4029.5073011216991</v>
      </c>
      <c r="J54" s="166">
        <f t="shared" si="2"/>
        <v>12.469039159930402</v>
      </c>
    </row>
    <row r="55" spans="1:10" ht="12" customHeight="1" x14ac:dyDescent="0.25">
      <c r="A55" s="15">
        <v>2017</v>
      </c>
      <c r="B55" s="155">
        <v>325.20603</v>
      </c>
      <c r="C55" s="102">
        <f>SUM(SweetCornCanning!C55,SweetCornFreezing!C55)</f>
        <v>5175.6360000000004</v>
      </c>
      <c r="D55" s="102">
        <f>SUM(SweetCornCanning!D55,SweetCornFreezing!D55)</f>
        <v>278.8805156420745</v>
      </c>
      <c r="E55" s="148">
        <f>SUM(SweetCornCanning!E55,SweetCornFreezing!E55)</f>
        <v>2886.6005642963046</v>
      </c>
      <c r="F55" s="148">
        <f t="shared" si="0"/>
        <v>8341.1170799383799</v>
      </c>
      <c r="G55" s="102">
        <f>SUM(SweetCornCanning!G55,SweetCornFreezing!G55)</f>
        <v>1218.7703993720997</v>
      </c>
      <c r="H55" s="102">
        <f>SUM(SweetCornCanning!H55,SweetCornFreezing!H55)</f>
        <v>2858.574161157343</v>
      </c>
      <c r="I55" s="102">
        <f t="shared" si="1"/>
        <v>4263.7725194089371</v>
      </c>
      <c r="J55" s="166">
        <f t="shared" si="2"/>
        <v>13.110988499840969</v>
      </c>
    </row>
    <row r="56" spans="1:10" ht="12" customHeight="1" x14ac:dyDescent="0.25">
      <c r="A56" s="14">
        <v>2018</v>
      </c>
      <c r="B56" s="155">
        <v>326.92397599999998</v>
      </c>
      <c r="C56" s="102">
        <f>SUM(SweetCornCanning!C56,SweetCornFreezing!C56)</f>
        <v>5083.2919999999995</v>
      </c>
      <c r="D56" s="102">
        <f>SUM(SweetCornCanning!D56,SweetCornFreezing!D56)</f>
        <v>297.27682342691651</v>
      </c>
      <c r="E56" s="148">
        <f>SUM(SweetCornCanning!E56,SweetCornFreezing!E56)</f>
        <v>2858.574161157343</v>
      </c>
      <c r="F56" s="148">
        <f t="shared" si="0"/>
        <v>8239.1429845842595</v>
      </c>
      <c r="G56" s="102">
        <f>SUM(SweetCornCanning!G56,SweetCornFreezing!G56)</f>
        <v>1102.639638849</v>
      </c>
      <c r="H56" s="102">
        <f>SUM(SweetCornCanning!H56,SweetCornFreezing!H56)</f>
        <v>2849.7285942045405</v>
      </c>
      <c r="I56" s="102">
        <f t="shared" si="1"/>
        <v>4286.7747515307183</v>
      </c>
      <c r="J56" s="166">
        <f t="shared" si="2"/>
        <v>13.112451414486403</v>
      </c>
    </row>
    <row r="57" spans="1:10" ht="12" customHeight="1" x14ac:dyDescent="0.25">
      <c r="A57" s="15">
        <v>2019</v>
      </c>
      <c r="B57" s="156">
        <v>328.475998</v>
      </c>
      <c r="C57" s="102">
        <f>SUM(SweetCornCanning!C57,SweetCornFreezing!C57)</f>
        <v>4572.5619999999999</v>
      </c>
      <c r="D57" s="102">
        <f>SUM(SweetCornCanning!D57,SweetCornFreezing!D57)</f>
        <v>283.98255967829999</v>
      </c>
      <c r="E57" s="148">
        <f>SUM(SweetCornCanning!E57,SweetCornFreezing!E57)</f>
        <v>2849.7285942045405</v>
      </c>
      <c r="F57" s="148">
        <f t="shared" si="0"/>
        <v>7706.2731538828411</v>
      </c>
      <c r="G57" s="102">
        <f>SUM(SweetCornCanning!G57,SweetCornFreezing!G57)</f>
        <v>1051.9792593384</v>
      </c>
      <c r="H57" s="102">
        <f>SUM(SweetCornCanning!H57,SweetCornFreezing!H57)</f>
        <v>3161.619575874287</v>
      </c>
      <c r="I57" s="102">
        <f t="shared" si="1"/>
        <v>3492.6743186701542</v>
      </c>
      <c r="J57" s="166">
        <f t="shared" si="2"/>
        <v>10.63296660923808</v>
      </c>
    </row>
    <row r="58" spans="1:10" ht="12" customHeight="1" thickBot="1" x14ac:dyDescent="0.3">
      <c r="A58" s="72">
        <v>2020</v>
      </c>
      <c r="B58" s="60">
        <v>330.11398000000003</v>
      </c>
      <c r="C58" s="168">
        <v>4754.634</v>
      </c>
      <c r="D58" s="169">
        <v>352.62903901050004</v>
      </c>
      <c r="E58" s="170">
        <v>2321.0399939760005</v>
      </c>
      <c r="F58" s="169">
        <f t="shared" si="0"/>
        <v>7428.3030329865014</v>
      </c>
      <c r="G58" s="170">
        <v>915.05232320639993</v>
      </c>
      <c r="H58" s="170">
        <v>2415.2784831540002</v>
      </c>
      <c r="I58" s="169">
        <f t="shared" si="1"/>
        <v>4097.9722266261015</v>
      </c>
      <c r="J58" s="171">
        <f t="shared" si="2"/>
        <v>12.413810001703354</v>
      </c>
    </row>
    <row r="59" spans="1:10" s="287" customFormat="1" ht="12" customHeight="1" thickTop="1" x14ac:dyDescent="0.25">
      <c r="A59" s="440" t="s">
        <v>61</v>
      </c>
      <c r="B59" s="440"/>
      <c r="C59" s="440"/>
      <c r="D59" s="440"/>
      <c r="E59" s="440"/>
      <c r="F59" s="440"/>
      <c r="G59" s="440"/>
      <c r="H59" s="440"/>
      <c r="I59" s="440"/>
      <c r="J59" s="440"/>
    </row>
    <row r="60" spans="1:10" ht="12" customHeight="1" x14ac:dyDescent="0.25">
      <c r="A60" s="446" t="s">
        <v>107</v>
      </c>
      <c r="B60" s="446"/>
      <c r="C60" s="446"/>
      <c r="D60" s="446"/>
      <c r="E60" s="446"/>
      <c r="F60" s="446"/>
      <c r="G60" s="446"/>
      <c r="H60" s="446"/>
      <c r="I60" s="446"/>
      <c r="J60" s="446"/>
    </row>
    <row r="61" spans="1:10" ht="12" customHeight="1" x14ac:dyDescent="0.25">
      <c r="A61" s="401"/>
      <c r="B61" s="401"/>
      <c r="C61" s="401"/>
      <c r="D61" s="401"/>
      <c r="E61" s="401"/>
      <c r="F61" s="401"/>
      <c r="G61" s="401"/>
      <c r="H61" s="401"/>
      <c r="I61" s="401"/>
      <c r="J61" s="401"/>
    </row>
    <row r="62" spans="1:10" ht="12" customHeight="1" x14ac:dyDescent="0.25">
      <c r="A62" s="368" t="s">
        <v>152</v>
      </c>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68"/>
      <c r="B64" s="368"/>
      <c r="C64" s="368"/>
      <c r="D64" s="368"/>
      <c r="E64" s="368"/>
      <c r="F64" s="368"/>
      <c r="G64" s="368"/>
      <c r="H64" s="368"/>
      <c r="I64" s="368"/>
      <c r="J64" s="368"/>
    </row>
    <row r="65" spans="1:10" ht="12" customHeight="1" x14ac:dyDescent="0.25">
      <c r="A65" s="368"/>
      <c r="B65" s="368"/>
      <c r="C65" s="368"/>
      <c r="D65" s="368"/>
      <c r="E65" s="368"/>
      <c r="F65" s="368"/>
      <c r="G65" s="368"/>
      <c r="H65" s="368"/>
      <c r="I65" s="368"/>
      <c r="J65" s="368"/>
    </row>
    <row r="66" spans="1:10" ht="12" customHeight="1" x14ac:dyDescent="0.25">
      <c r="A66" s="368"/>
      <c r="B66" s="368"/>
      <c r="C66" s="368"/>
      <c r="D66" s="368"/>
      <c r="E66" s="368"/>
      <c r="F66" s="368"/>
      <c r="G66" s="368"/>
      <c r="H66" s="368"/>
      <c r="I66" s="368"/>
      <c r="J66" s="368"/>
    </row>
    <row r="67" spans="1:10" ht="12" customHeight="1" x14ac:dyDescent="0.25">
      <c r="A67" s="337"/>
      <c r="B67" s="337"/>
      <c r="C67" s="337"/>
      <c r="D67" s="337"/>
      <c r="E67" s="337"/>
      <c r="F67" s="337"/>
      <c r="G67" s="337"/>
      <c r="H67" s="337"/>
      <c r="I67" s="337"/>
      <c r="J67" s="337"/>
    </row>
    <row r="68" spans="1:10" ht="12" customHeight="1" x14ac:dyDescent="0.25">
      <c r="A68" s="344" t="s">
        <v>45</v>
      </c>
      <c r="B68" s="344"/>
      <c r="C68" s="344"/>
      <c r="D68" s="344"/>
      <c r="E68" s="344"/>
      <c r="F68" s="344"/>
      <c r="G68" s="344"/>
      <c r="H68" s="344"/>
      <c r="I68" s="344"/>
      <c r="J68" s="344"/>
    </row>
  </sheetData>
  <mergeCells count="22">
    <mergeCell ref="A59:J59"/>
    <mergeCell ref="A60:J60"/>
    <mergeCell ref="A62:J66"/>
    <mergeCell ref="A67:J67"/>
    <mergeCell ref="A68:J68"/>
    <mergeCell ref="A61:J61"/>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5EBA-A4BA-43E2-AF69-1552FD7764A9}">
  <dimension ref="A1:J65"/>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28515625" customWidth="1"/>
    <col min="10" max="10" width="14.28515625" customWidth="1"/>
  </cols>
  <sheetData>
    <row r="1" spans="1:10" ht="12" customHeight="1" thickBot="1" x14ac:dyDescent="0.3">
      <c r="A1" s="324" t="s">
        <v>108</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36</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11">
        <v>205.05199999999999</v>
      </c>
      <c r="C8" s="102">
        <v>11017.9</v>
      </c>
      <c r="D8" s="102">
        <v>696.00249880000001</v>
      </c>
      <c r="E8" s="148">
        <v>9655</v>
      </c>
      <c r="F8" s="148">
        <f t="shared" ref="F8:F58" si="0">SUM(C8,D8,E8)</f>
        <v>21368.902498800002</v>
      </c>
      <c r="G8" s="102">
        <v>104.6407482</v>
      </c>
      <c r="H8" s="102">
        <v>8527.9374646498563</v>
      </c>
      <c r="I8" s="102">
        <f t="shared" ref="I8:I15" si="1">F8-G8-H8</f>
        <v>12736.324285950146</v>
      </c>
      <c r="J8" s="166">
        <f>IF(I8=0,0,IF(B8=0,0,I8/B8))</f>
        <v>62.112655745616458</v>
      </c>
    </row>
    <row r="9" spans="1:10" ht="12" customHeight="1" x14ac:dyDescent="0.25">
      <c r="A9" s="12">
        <v>1971</v>
      </c>
      <c r="B9" s="12">
        <v>207.661</v>
      </c>
      <c r="C9" s="128">
        <v>11031.1</v>
      </c>
      <c r="D9" s="152">
        <v>698.587942</v>
      </c>
      <c r="E9" s="152">
        <v>8527.9374646498563</v>
      </c>
      <c r="F9" s="128">
        <f t="shared" si="0"/>
        <v>20257.625406649859</v>
      </c>
      <c r="G9" s="152">
        <v>82.899620499999997</v>
      </c>
      <c r="H9" s="152">
        <v>5987.9054358970179</v>
      </c>
      <c r="I9" s="128">
        <f t="shared" si="1"/>
        <v>14186.820350252841</v>
      </c>
      <c r="J9" s="153">
        <f t="shared" ref="J9:J58" si="2">IF(I9=0,0,IF(B9=0,0,I9/B9))</f>
        <v>68.317210984502822</v>
      </c>
    </row>
    <row r="10" spans="1:10" ht="12" customHeight="1" x14ac:dyDescent="0.25">
      <c r="A10" s="12">
        <v>1972</v>
      </c>
      <c r="B10" s="12">
        <v>209.89599999999999</v>
      </c>
      <c r="C10" s="128">
        <v>11607.4</v>
      </c>
      <c r="D10" s="152">
        <v>932.09288079999999</v>
      </c>
      <c r="E10" s="152">
        <v>5987.9054358970179</v>
      </c>
      <c r="F10" s="128">
        <f t="shared" si="0"/>
        <v>18527.398316697017</v>
      </c>
      <c r="G10" s="152">
        <v>95.929471300000003</v>
      </c>
      <c r="H10" s="152">
        <v>4815.5895661602162</v>
      </c>
      <c r="I10" s="128">
        <f t="shared" si="1"/>
        <v>13615.8792792368</v>
      </c>
      <c r="J10" s="153">
        <f t="shared" si="2"/>
        <v>64.869646297389195</v>
      </c>
    </row>
    <row r="11" spans="1:10" ht="12" customHeight="1" x14ac:dyDescent="0.25">
      <c r="A11" s="12">
        <v>1973</v>
      </c>
      <c r="B11" s="12">
        <v>211.90899999999999</v>
      </c>
      <c r="C11" s="128">
        <v>11869.1</v>
      </c>
      <c r="D11" s="152">
        <v>803.02788020000003</v>
      </c>
      <c r="E11" s="152">
        <v>4815.5895661602162</v>
      </c>
      <c r="F11" s="128">
        <f t="shared" si="0"/>
        <v>17487.717446360217</v>
      </c>
      <c r="G11" s="152">
        <v>271.13584150000003</v>
      </c>
      <c r="H11" s="152">
        <v>4835.8278136257086</v>
      </c>
      <c r="I11" s="128">
        <f t="shared" si="1"/>
        <v>12380.753791234509</v>
      </c>
      <c r="J11" s="153">
        <f t="shared" si="2"/>
        <v>58.424860629961486</v>
      </c>
    </row>
    <row r="12" spans="1:10" ht="12" customHeight="1" x14ac:dyDescent="0.25">
      <c r="A12" s="12">
        <v>1974</v>
      </c>
      <c r="B12" s="12">
        <v>213.85400000000001</v>
      </c>
      <c r="C12" s="128">
        <v>14039.7</v>
      </c>
      <c r="D12" s="152">
        <v>348.20331920000001</v>
      </c>
      <c r="E12" s="152">
        <v>4835.8278136257086</v>
      </c>
      <c r="F12" s="128">
        <f t="shared" si="0"/>
        <v>19223.731132825709</v>
      </c>
      <c r="G12" s="152">
        <v>335.06082029999999</v>
      </c>
      <c r="H12" s="152">
        <v>5773.345191488509</v>
      </c>
      <c r="I12" s="128">
        <f t="shared" si="1"/>
        <v>13115.3251210372</v>
      </c>
      <c r="J12" s="153">
        <f t="shared" si="2"/>
        <v>61.328406861864636</v>
      </c>
    </row>
    <row r="13" spans="1:10" ht="12" customHeight="1" x14ac:dyDescent="0.25">
      <c r="A13" s="12">
        <v>1975</v>
      </c>
      <c r="B13" s="12">
        <v>215.97300000000001</v>
      </c>
      <c r="C13" s="128">
        <v>17007.5</v>
      </c>
      <c r="D13" s="152">
        <v>253.03816269999999</v>
      </c>
      <c r="E13" s="152">
        <v>5773.345191488509</v>
      </c>
      <c r="F13" s="128">
        <f t="shared" si="0"/>
        <v>23033.883354188507</v>
      </c>
      <c r="G13" s="152">
        <v>210.11194</v>
      </c>
      <c r="H13" s="152">
        <v>9447.1042333114237</v>
      </c>
      <c r="I13" s="128">
        <f t="shared" si="1"/>
        <v>13376.667180877084</v>
      </c>
      <c r="J13" s="153">
        <f t="shared" si="2"/>
        <v>61.936756820885407</v>
      </c>
    </row>
    <row r="14" spans="1:10" ht="12" customHeight="1" x14ac:dyDescent="0.25">
      <c r="A14" s="11">
        <v>1976</v>
      </c>
      <c r="B14" s="11">
        <v>218.035</v>
      </c>
      <c r="C14" s="102">
        <v>12943.5</v>
      </c>
      <c r="D14" s="102">
        <v>415.21662229999998</v>
      </c>
      <c r="E14" s="148">
        <v>9447.1042333114237</v>
      </c>
      <c r="F14" s="148">
        <f t="shared" si="0"/>
        <v>22805.820855611426</v>
      </c>
      <c r="G14" s="102">
        <v>249.40794629999999</v>
      </c>
      <c r="H14" s="102">
        <v>8242.1279843782322</v>
      </c>
      <c r="I14" s="102">
        <f t="shared" si="1"/>
        <v>14314.284924933192</v>
      </c>
      <c r="J14" s="166">
        <f t="shared" si="2"/>
        <v>65.65131710474553</v>
      </c>
    </row>
    <row r="15" spans="1:10" ht="12" customHeight="1" x14ac:dyDescent="0.25">
      <c r="A15" s="11">
        <v>1977</v>
      </c>
      <c r="B15" s="11">
        <v>220.23899999999998</v>
      </c>
      <c r="C15" s="102">
        <v>15558.3</v>
      </c>
      <c r="D15" s="102">
        <v>466.1245065</v>
      </c>
      <c r="E15" s="148">
        <v>8242.1279843782322</v>
      </c>
      <c r="F15" s="148">
        <f t="shared" si="0"/>
        <v>24266.552490878232</v>
      </c>
      <c r="G15" s="102">
        <v>256.04577</v>
      </c>
      <c r="H15" s="102">
        <v>10186.156407243561</v>
      </c>
      <c r="I15" s="102">
        <f t="shared" si="1"/>
        <v>13824.35031363467</v>
      </c>
      <c r="J15" s="166">
        <f t="shared" si="2"/>
        <v>62.769765180711282</v>
      </c>
    </row>
    <row r="16" spans="1:10" ht="12" customHeight="1" x14ac:dyDescent="0.25">
      <c r="A16" s="11">
        <v>1978</v>
      </c>
      <c r="B16" s="11">
        <v>222.58500000000001</v>
      </c>
      <c r="C16" s="102">
        <v>12735.4</v>
      </c>
      <c r="D16" s="102">
        <v>415.26967589999998</v>
      </c>
      <c r="E16" s="148">
        <v>10186.156407243561</v>
      </c>
      <c r="F16" s="148">
        <f t="shared" si="0"/>
        <v>23336.826083143562</v>
      </c>
      <c r="G16" s="102">
        <v>313.35458060000002</v>
      </c>
      <c r="H16" s="102">
        <v>9782.8423237152856</v>
      </c>
      <c r="I16" s="102">
        <f>F16-G16-143.1-H16</f>
        <v>13097.529178828278</v>
      </c>
      <c r="J16" s="166">
        <f t="shared" si="2"/>
        <v>58.842820400423555</v>
      </c>
    </row>
    <row r="17" spans="1:10" ht="12" customHeight="1" x14ac:dyDescent="0.25">
      <c r="A17" s="11">
        <v>1979</v>
      </c>
      <c r="B17" s="11">
        <v>225.05500000000001</v>
      </c>
      <c r="C17" s="102">
        <v>14659.02</v>
      </c>
      <c r="D17" s="102">
        <v>308.27702060000001</v>
      </c>
      <c r="E17" s="148">
        <v>9782.8423237152856</v>
      </c>
      <c r="F17" s="148">
        <f t="shared" si="0"/>
        <v>24750.139344315285</v>
      </c>
      <c r="G17" s="102">
        <v>389.01997310000002</v>
      </c>
      <c r="H17" s="102">
        <v>9746.4367235315949</v>
      </c>
      <c r="I17" s="102">
        <f>F17-G17-143.8-H17</f>
        <v>14470.882647683691</v>
      </c>
      <c r="J17" s="166">
        <f t="shared" si="2"/>
        <v>64.299316379034863</v>
      </c>
    </row>
    <row r="18" spans="1:10" ht="12" customHeight="1" x14ac:dyDescent="0.25">
      <c r="A18" s="11">
        <v>1980</v>
      </c>
      <c r="B18" s="11">
        <v>227.726</v>
      </c>
      <c r="C18" s="102">
        <v>12421.18</v>
      </c>
      <c r="D18" s="102">
        <v>205.6270203</v>
      </c>
      <c r="E18" s="148">
        <v>9746.4367235315949</v>
      </c>
      <c r="F18" s="148">
        <f t="shared" si="0"/>
        <v>22373.243743831597</v>
      </c>
      <c r="G18" s="102">
        <v>333.34722790000001</v>
      </c>
      <c r="H18" s="102">
        <v>7442.1012918056103</v>
      </c>
      <c r="I18" s="102">
        <f>F18-G18-111.5-H18</f>
        <v>14486.295224125985</v>
      </c>
      <c r="J18" s="166">
        <f t="shared" si="2"/>
        <v>63.612829558882098</v>
      </c>
    </row>
    <row r="19" spans="1:10" ht="12" customHeight="1" x14ac:dyDescent="0.25">
      <c r="A19" s="12">
        <v>1981</v>
      </c>
      <c r="B19" s="12">
        <v>229.96600000000001</v>
      </c>
      <c r="C19" s="128">
        <v>11432.26</v>
      </c>
      <c r="D19" s="152">
        <v>534.77671469999996</v>
      </c>
      <c r="E19" s="152">
        <v>7442.1012918056103</v>
      </c>
      <c r="F19" s="128">
        <f t="shared" si="0"/>
        <v>19409.138006505611</v>
      </c>
      <c r="G19" s="152">
        <v>341</v>
      </c>
      <c r="H19" s="152">
        <v>5315.2656561302738</v>
      </c>
      <c r="I19" s="128">
        <f>F19-G19-111.5-H19</f>
        <v>13641.372350375337</v>
      </c>
      <c r="J19" s="153">
        <f t="shared" si="2"/>
        <v>59.319083474841221</v>
      </c>
    </row>
    <row r="20" spans="1:10" ht="12" customHeight="1" x14ac:dyDescent="0.25">
      <c r="A20" s="12">
        <v>1982</v>
      </c>
      <c r="B20" s="12">
        <v>232.18799999999999</v>
      </c>
      <c r="C20" s="128">
        <v>14597.98</v>
      </c>
      <c r="D20" s="152">
        <v>1405.937289</v>
      </c>
      <c r="E20" s="152">
        <v>5315.2656561302738</v>
      </c>
      <c r="F20" s="128">
        <f t="shared" si="0"/>
        <v>21319.182945130273</v>
      </c>
      <c r="G20" s="152">
        <v>290.8</v>
      </c>
      <c r="H20" s="152">
        <v>7002.854097574289</v>
      </c>
      <c r="I20" s="128">
        <f>F20-G20-66.2-H20</f>
        <v>13959.328847555984</v>
      </c>
      <c r="J20" s="153">
        <f t="shared" si="2"/>
        <v>60.120802313452828</v>
      </c>
    </row>
    <row r="21" spans="1:10" ht="12" customHeight="1" x14ac:dyDescent="0.25">
      <c r="A21" s="12">
        <v>1983</v>
      </c>
      <c r="B21" s="12">
        <v>234.30699999999999</v>
      </c>
      <c r="C21" s="128">
        <v>14059.7</v>
      </c>
      <c r="D21" s="152">
        <v>1239.8224032999999</v>
      </c>
      <c r="E21" s="152">
        <v>7002.854097574289</v>
      </c>
      <c r="F21" s="128">
        <f t="shared" si="0"/>
        <v>22302.376500874292</v>
      </c>
      <c r="G21" s="152">
        <v>262.5</v>
      </c>
      <c r="H21" s="152">
        <v>7706.6114015580997</v>
      </c>
      <c r="I21" s="128">
        <f>F21-G21-53.5-H21</f>
        <v>14279.765099316191</v>
      </c>
      <c r="J21" s="153">
        <f t="shared" si="2"/>
        <v>60.944679840193388</v>
      </c>
    </row>
    <row r="22" spans="1:10" ht="12" customHeight="1" x14ac:dyDescent="0.25">
      <c r="A22" s="12">
        <v>1984</v>
      </c>
      <c r="B22" s="12">
        <v>236.34800000000001</v>
      </c>
      <c r="C22" s="128">
        <v>15362.32</v>
      </c>
      <c r="D22" s="152">
        <v>1274.1244683</v>
      </c>
      <c r="E22" s="152">
        <v>7706.6114015580997</v>
      </c>
      <c r="F22" s="128">
        <f t="shared" si="0"/>
        <v>24343.055869858101</v>
      </c>
      <c r="G22" s="152">
        <v>226.8</v>
      </c>
      <c r="H22" s="152">
        <v>7869.6184310705239</v>
      </c>
      <c r="I22" s="128">
        <f>F22-G22-54.3-H22</f>
        <v>16192.337438787577</v>
      </c>
      <c r="J22" s="153">
        <f t="shared" si="2"/>
        <v>68.510575248310019</v>
      </c>
    </row>
    <row r="23" spans="1:10" ht="12" customHeight="1" x14ac:dyDescent="0.25">
      <c r="A23" s="12">
        <v>1985</v>
      </c>
      <c r="B23" s="12">
        <v>238.46600000000001</v>
      </c>
      <c r="C23" s="128">
        <v>14354.26</v>
      </c>
      <c r="D23" s="152">
        <v>1055.8794995999999</v>
      </c>
      <c r="E23" s="152">
        <v>7869.6184310705239</v>
      </c>
      <c r="F23" s="128">
        <f t="shared" si="0"/>
        <v>23279.757930670523</v>
      </c>
      <c r="G23" s="152">
        <v>192.6</v>
      </c>
      <c r="H23" s="152">
        <v>7971.8409028887472</v>
      </c>
      <c r="I23" s="128">
        <f>F23-G23-37.1-H23</f>
        <v>15078.217027781779</v>
      </c>
      <c r="J23" s="153">
        <f t="shared" si="2"/>
        <v>63.230049683316608</v>
      </c>
    </row>
    <row r="24" spans="1:10" ht="12" customHeight="1" x14ac:dyDescent="0.25">
      <c r="A24" s="11">
        <v>1986</v>
      </c>
      <c r="B24" s="11">
        <v>240.65100000000001</v>
      </c>
      <c r="C24" s="102">
        <v>14796.9</v>
      </c>
      <c r="D24" s="102">
        <v>1118.9000000000001</v>
      </c>
      <c r="E24" s="148">
        <v>7971.8409028887472</v>
      </c>
      <c r="F24" s="148">
        <f t="shared" si="0"/>
        <v>23887.640902888746</v>
      </c>
      <c r="G24" s="102">
        <v>207.3</v>
      </c>
      <c r="H24" s="102">
        <v>8295.1699762778262</v>
      </c>
      <c r="I24" s="102">
        <f>F24-G24-75.9-H24</f>
        <v>15309.27092661092</v>
      </c>
      <c r="J24" s="166">
        <f t="shared" si="2"/>
        <v>63.616070270270718</v>
      </c>
    </row>
    <row r="25" spans="1:10" ht="12" customHeight="1" x14ac:dyDescent="0.25">
      <c r="A25" s="11">
        <v>1987</v>
      </c>
      <c r="B25" s="11">
        <v>242.804</v>
      </c>
      <c r="C25" s="102">
        <v>15215.38</v>
      </c>
      <c r="D25" s="102">
        <v>883.3</v>
      </c>
      <c r="E25" s="148">
        <v>8295.1699762778262</v>
      </c>
      <c r="F25" s="148">
        <f t="shared" si="0"/>
        <v>24393.849976277823</v>
      </c>
      <c r="G25" s="102">
        <v>230.6</v>
      </c>
      <c r="H25" s="102">
        <v>8261.9513399999996</v>
      </c>
      <c r="I25" s="102">
        <f>F25-G25-70.1-H25</f>
        <v>15831.198636277826</v>
      </c>
      <c r="J25" s="166">
        <f t="shared" si="2"/>
        <v>65.201556136957493</v>
      </c>
    </row>
    <row r="26" spans="1:10" ht="12" customHeight="1" x14ac:dyDescent="0.25">
      <c r="A26" s="11">
        <v>1988</v>
      </c>
      <c r="B26" s="11">
        <v>245.02099999999999</v>
      </c>
      <c r="C26" s="102">
        <v>14819.84</v>
      </c>
      <c r="D26" s="102">
        <v>892.3</v>
      </c>
      <c r="E26" s="148">
        <v>8261.9513399999996</v>
      </c>
      <c r="F26" s="148">
        <f t="shared" si="0"/>
        <v>23974.091339999999</v>
      </c>
      <c r="G26" s="102">
        <v>326.3</v>
      </c>
      <c r="H26" s="102">
        <v>8536.2278399999996</v>
      </c>
      <c r="I26" s="102">
        <f>F26-G26-94-H26</f>
        <v>15017.5635</v>
      </c>
      <c r="J26" s="166">
        <f t="shared" si="2"/>
        <v>61.290924043245276</v>
      </c>
    </row>
    <row r="27" spans="1:10" ht="12" customHeight="1" x14ac:dyDescent="0.25">
      <c r="A27" s="11">
        <v>1989</v>
      </c>
      <c r="B27" s="11">
        <v>247.34200000000001</v>
      </c>
      <c r="C27" s="102">
        <v>18968.939999999999</v>
      </c>
      <c r="D27" s="102">
        <v>1499.1120000000001</v>
      </c>
      <c r="E27" s="148">
        <v>8536.2278399999996</v>
      </c>
      <c r="F27" s="148">
        <f t="shared" si="0"/>
        <v>29004.279839999999</v>
      </c>
      <c r="G27" s="102">
        <v>489.02499999999998</v>
      </c>
      <c r="H27" s="102">
        <v>11350.3858</v>
      </c>
      <c r="I27" s="102">
        <f t="shared" ref="I27:I50" si="3">F27-G27-H27</f>
        <v>17164.869039999998</v>
      </c>
      <c r="J27" s="166">
        <f t="shared" si="2"/>
        <v>69.397308342295275</v>
      </c>
    </row>
    <row r="28" spans="1:10" ht="12" customHeight="1" x14ac:dyDescent="0.25">
      <c r="A28" s="11">
        <v>1990</v>
      </c>
      <c r="B28" s="11">
        <v>250.13200000000001</v>
      </c>
      <c r="C28" s="102">
        <v>20710.52</v>
      </c>
      <c r="D28" s="102">
        <v>1069.5360000000001</v>
      </c>
      <c r="E28" s="148">
        <v>11350.3858</v>
      </c>
      <c r="F28" s="148">
        <f t="shared" si="0"/>
        <v>33130.441800000001</v>
      </c>
      <c r="G28" s="102">
        <v>789.03099999999995</v>
      </c>
      <c r="H28" s="102">
        <v>13503.280699999999</v>
      </c>
      <c r="I28" s="102">
        <f t="shared" si="3"/>
        <v>18838.130100000002</v>
      </c>
      <c r="J28" s="166">
        <f t="shared" si="2"/>
        <v>75.312755265219977</v>
      </c>
    </row>
    <row r="29" spans="1:10" ht="12" customHeight="1" x14ac:dyDescent="0.25">
      <c r="A29" s="12">
        <v>1991</v>
      </c>
      <c r="B29" s="12">
        <v>253.49299999999999</v>
      </c>
      <c r="C29" s="128">
        <v>21745.98</v>
      </c>
      <c r="D29" s="152">
        <v>761.65700000000004</v>
      </c>
      <c r="E29" s="152">
        <v>13503.280699999999</v>
      </c>
      <c r="F29" s="128">
        <f t="shared" si="0"/>
        <v>36010.917699999998</v>
      </c>
      <c r="G29" s="152">
        <v>975.32100000000003</v>
      </c>
      <c r="H29" s="152">
        <v>15489.08304</v>
      </c>
      <c r="I29" s="128">
        <f t="shared" si="3"/>
        <v>19546.513659999997</v>
      </c>
      <c r="J29" s="153">
        <f t="shared" si="2"/>
        <v>77.108691995439699</v>
      </c>
    </row>
    <row r="30" spans="1:10" ht="12" customHeight="1" x14ac:dyDescent="0.25">
      <c r="A30" s="12">
        <v>1992</v>
      </c>
      <c r="B30" s="12">
        <v>256.89400000000001</v>
      </c>
      <c r="C30" s="128">
        <v>17554.86</v>
      </c>
      <c r="D30" s="152">
        <v>450.04500000000002</v>
      </c>
      <c r="E30" s="152">
        <v>15489.08304</v>
      </c>
      <c r="F30" s="128">
        <f t="shared" si="0"/>
        <v>33493.988039999997</v>
      </c>
      <c r="G30" s="152">
        <v>1571.501</v>
      </c>
      <c r="H30" s="152">
        <v>13088.196</v>
      </c>
      <c r="I30" s="128">
        <f t="shared" si="3"/>
        <v>18834.291039999996</v>
      </c>
      <c r="J30" s="153">
        <f t="shared" si="2"/>
        <v>73.315418188046422</v>
      </c>
    </row>
    <row r="31" spans="1:10" ht="12" customHeight="1" x14ac:dyDescent="0.25">
      <c r="A31" s="12">
        <v>1993</v>
      </c>
      <c r="B31" s="12">
        <v>260.255</v>
      </c>
      <c r="C31" s="128">
        <v>19353.333999999999</v>
      </c>
      <c r="D31" s="152">
        <v>555.654</v>
      </c>
      <c r="E31" s="152">
        <v>13088.196</v>
      </c>
      <c r="F31" s="128">
        <f t="shared" si="0"/>
        <v>32997.183999999994</v>
      </c>
      <c r="G31" s="152">
        <v>1700.5</v>
      </c>
      <c r="H31" s="152">
        <v>11575.777240000001</v>
      </c>
      <c r="I31" s="128">
        <f t="shared" si="3"/>
        <v>19720.906759999991</v>
      </c>
      <c r="J31" s="153">
        <f t="shared" si="2"/>
        <v>75.775323279091623</v>
      </c>
    </row>
    <row r="32" spans="1:10" ht="12" customHeight="1" x14ac:dyDescent="0.25">
      <c r="A32" s="12">
        <v>1994</v>
      </c>
      <c r="B32" s="12">
        <v>263.43599999999998</v>
      </c>
      <c r="C32" s="128">
        <v>23079.42</v>
      </c>
      <c r="D32" s="152">
        <v>858.54592000000002</v>
      </c>
      <c r="E32" s="152">
        <v>11575.777240000001</v>
      </c>
      <c r="F32" s="128">
        <f t="shared" si="0"/>
        <v>35513.743159999998</v>
      </c>
      <c r="G32" s="152">
        <v>1856.4671545002002</v>
      </c>
      <c r="H32" s="152">
        <v>13562.225</v>
      </c>
      <c r="I32" s="128">
        <f t="shared" si="3"/>
        <v>20095.051005499801</v>
      </c>
      <c r="J32" s="153">
        <f t="shared" si="2"/>
        <v>76.280580503423238</v>
      </c>
    </row>
    <row r="33" spans="1:10" ht="12" customHeight="1" x14ac:dyDescent="0.25">
      <c r="A33" s="12">
        <v>1995</v>
      </c>
      <c r="B33" s="12">
        <v>266.55700000000002</v>
      </c>
      <c r="C33" s="128">
        <v>22570.013999999999</v>
      </c>
      <c r="D33" s="152">
        <v>703.59395600000005</v>
      </c>
      <c r="E33" s="152">
        <v>13562.225</v>
      </c>
      <c r="F33" s="128">
        <f t="shared" si="0"/>
        <v>36835.832955999998</v>
      </c>
      <c r="G33" s="152">
        <v>2015.8775433617998</v>
      </c>
      <c r="H33" s="152">
        <v>14944.740999999998</v>
      </c>
      <c r="I33" s="128">
        <f t="shared" si="3"/>
        <v>19875.214412638201</v>
      </c>
      <c r="J33" s="153">
        <f t="shared" si="2"/>
        <v>74.562717965156423</v>
      </c>
    </row>
    <row r="34" spans="1:10" ht="12" customHeight="1" x14ac:dyDescent="0.25">
      <c r="A34" s="11">
        <v>1996</v>
      </c>
      <c r="B34" s="70">
        <v>269.66699999999997</v>
      </c>
      <c r="C34" s="102">
        <v>22814.601999999999</v>
      </c>
      <c r="D34" s="102">
        <v>588.01064109287006</v>
      </c>
      <c r="E34" s="148">
        <v>14944.740999999998</v>
      </c>
      <c r="F34" s="148">
        <f t="shared" si="0"/>
        <v>38347.353641092865</v>
      </c>
      <c r="G34" s="102">
        <v>2202.8858383440001</v>
      </c>
      <c r="H34" s="102">
        <v>16338.353333333334</v>
      </c>
      <c r="I34" s="102">
        <f t="shared" si="3"/>
        <v>19806.11446941553</v>
      </c>
      <c r="J34" s="166">
        <f t="shared" si="2"/>
        <v>73.446563611474645</v>
      </c>
    </row>
    <row r="35" spans="1:10" ht="12" customHeight="1" x14ac:dyDescent="0.25">
      <c r="A35" s="11">
        <v>1997</v>
      </c>
      <c r="B35" s="70">
        <v>272.91199999999998</v>
      </c>
      <c r="C35" s="102">
        <v>19946.518</v>
      </c>
      <c r="D35" s="102">
        <v>705.97941999679995</v>
      </c>
      <c r="E35" s="148">
        <v>16338.353333333334</v>
      </c>
      <c r="F35" s="148">
        <f t="shared" si="0"/>
        <v>36990.850753330131</v>
      </c>
      <c r="G35" s="102">
        <v>2671.4490269089997</v>
      </c>
      <c r="H35" s="102">
        <v>14513.603333333334</v>
      </c>
      <c r="I35" s="102">
        <f t="shared" si="3"/>
        <v>19805.798393087796</v>
      </c>
      <c r="J35" s="166">
        <f t="shared" si="2"/>
        <v>72.572105268686599</v>
      </c>
    </row>
    <row r="36" spans="1:10" ht="12" customHeight="1" x14ac:dyDescent="0.25">
      <c r="A36" s="11">
        <v>1998</v>
      </c>
      <c r="B36" s="70">
        <v>276.11500000000001</v>
      </c>
      <c r="C36" s="102">
        <v>18804.02</v>
      </c>
      <c r="D36" s="102">
        <v>931.06340962820013</v>
      </c>
      <c r="E36" s="148">
        <v>14513.603333333334</v>
      </c>
      <c r="F36" s="148">
        <f t="shared" si="0"/>
        <v>34248.686742961538</v>
      </c>
      <c r="G36" s="102">
        <v>2476.1806994009999</v>
      </c>
      <c r="H36" s="102">
        <v>11331.768</v>
      </c>
      <c r="I36" s="102">
        <f t="shared" si="3"/>
        <v>20440.738043560537</v>
      </c>
      <c r="J36" s="166">
        <f t="shared" si="2"/>
        <v>74.029799335641073</v>
      </c>
    </row>
    <row r="37" spans="1:10" ht="12" customHeight="1" x14ac:dyDescent="0.25">
      <c r="A37" s="11">
        <v>1999</v>
      </c>
      <c r="B37" s="70">
        <v>279.29500000000002</v>
      </c>
      <c r="C37" s="102">
        <v>25672.04</v>
      </c>
      <c r="D37" s="102">
        <v>1342.2150739653848</v>
      </c>
      <c r="E37" s="148">
        <v>11331.768</v>
      </c>
      <c r="F37" s="148">
        <f t="shared" si="0"/>
        <v>38346.023073965385</v>
      </c>
      <c r="G37" s="102">
        <v>2202.822877648</v>
      </c>
      <c r="H37" s="102">
        <v>16261.564</v>
      </c>
      <c r="I37" s="102">
        <f t="shared" si="3"/>
        <v>19881.636196317384</v>
      </c>
      <c r="J37" s="166">
        <f t="shared" si="2"/>
        <v>71.18507741390782</v>
      </c>
    </row>
    <row r="38" spans="1:10" ht="12" customHeight="1" x14ac:dyDescent="0.25">
      <c r="A38" s="11">
        <v>2000</v>
      </c>
      <c r="B38" s="70">
        <v>282.38499999999999</v>
      </c>
      <c r="C38" s="102">
        <v>21716.48</v>
      </c>
      <c r="D38" s="102">
        <v>591.4180483281649</v>
      </c>
      <c r="E38" s="148">
        <v>16261.564</v>
      </c>
      <c r="F38" s="148">
        <f t="shared" si="0"/>
        <v>38569.462048328161</v>
      </c>
      <c r="G38" s="102">
        <v>2231.2699774675002</v>
      </c>
      <c r="H38" s="102">
        <v>16531.946666666667</v>
      </c>
      <c r="I38" s="102">
        <f t="shared" si="3"/>
        <v>19806.245404193996</v>
      </c>
      <c r="J38" s="166">
        <f t="shared" si="2"/>
        <v>70.139155423248397</v>
      </c>
    </row>
    <row r="39" spans="1:10" ht="12" customHeight="1" x14ac:dyDescent="0.25">
      <c r="A39" s="12">
        <v>2001</v>
      </c>
      <c r="B39" s="154">
        <v>285.30901899999998</v>
      </c>
      <c r="C39" s="128">
        <v>18497.439999999999</v>
      </c>
      <c r="D39" s="152">
        <v>1106.8758087871149</v>
      </c>
      <c r="E39" s="152">
        <v>16531.946666666667</v>
      </c>
      <c r="F39" s="128">
        <f t="shared" si="0"/>
        <v>36136.262475453783</v>
      </c>
      <c r="G39" s="152">
        <v>2410.3581835763998</v>
      </c>
      <c r="H39" s="152">
        <v>15029.717666666667</v>
      </c>
      <c r="I39" s="128">
        <f t="shared" si="3"/>
        <v>18696.186625210717</v>
      </c>
      <c r="J39" s="153">
        <f t="shared" si="2"/>
        <v>65.529602571767001</v>
      </c>
    </row>
    <row r="40" spans="1:10" ht="12" customHeight="1" x14ac:dyDescent="0.25">
      <c r="A40" s="12">
        <v>2002</v>
      </c>
      <c r="B40" s="154">
        <v>288.10481800000002</v>
      </c>
      <c r="C40" s="128">
        <v>23341.64</v>
      </c>
      <c r="D40" s="152">
        <v>1516.7240856625001</v>
      </c>
      <c r="E40" s="152">
        <v>15029.717666666667</v>
      </c>
      <c r="F40" s="128">
        <f t="shared" si="0"/>
        <v>39888.081752329163</v>
      </c>
      <c r="G40" s="152">
        <v>2458.2512322940452</v>
      </c>
      <c r="H40" s="152">
        <v>17453.575666666668</v>
      </c>
      <c r="I40" s="128">
        <f t="shared" si="3"/>
        <v>19976.254853368449</v>
      </c>
      <c r="J40" s="153">
        <f t="shared" si="2"/>
        <v>69.336760808243227</v>
      </c>
    </row>
    <row r="41" spans="1:10" ht="12" customHeight="1" x14ac:dyDescent="0.25">
      <c r="A41" s="12">
        <v>2003</v>
      </c>
      <c r="B41" s="154">
        <v>290.81963400000001</v>
      </c>
      <c r="C41" s="128">
        <v>19639.420000000002</v>
      </c>
      <c r="D41" s="152">
        <v>1152.79431246944</v>
      </c>
      <c r="E41" s="152">
        <v>17453.575666666668</v>
      </c>
      <c r="F41" s="128">
        <f t="shared" si="0"/>
        <v>38245.789979136112</v>
      </c>
      <c r="G41" s="152">
        <v>2935.5931434511249</v>
      </c>
      <c r="H41" s="152">
        <v>15003.082</v>
      </c>
      <c r="I41" s="128">
        <f t="shared" si="3"/>
        <v>20307.114835684988</v>
      </c>
      <c r="J41" s="153">
        <f t="shared" si="2"/>
        <v>69.827179672762355</v>
      </c>
    </row>
    <row r="42" spans="1:10" ht="12" customHeight="1" x14ac:dyDescent="0.25">
      <c r="A42" s="12">
        <v>2004</v>
      </c>
      <c r="B42" s="154">
        <v>293.46318500000001</v>
      </c>
      <c r="C42" s="128">
        <v>24532.82</v>
      </c>
      <c r="D42" s="152">
        <v>1282.717224286795</v>
      </c>
      <c r="E42" s="152">
        <v>15003.082</v>
      </c>
      <c r="F42" s="128">
        <f t="shared" si="0"/>
        <v>40818.619224286798</v>
      </c>
      <c r="G42" s="152">
        <v>2989.80926627197</v>
      </c>
      <c r="H42" s="152">
        <v>17129.304</v>
      </c>
      <c r="I42" s="128">
        <f t="shared" si="3"/>
        <v>20699.505958014826</v>
      </c>
      <c r="J42" s="153">
        <f t="shared" si="2"/>
        <v>70.535273301878817</v>
      </c>
    </row>
    <row r="43" spans="1:10" ht="12" customHeight="1" x14ac:dyDescent="0.25">
      <c r="A43" s="12">
        <v>2005</v>
      </c>
      <c r="B43" s="154">
        <v>296.186216</v>
      </c>
      <c r="C43" s="128">
        <v>20386.240000000002</v>
      </c>
      <c r="D43" s="152">
        <v>1307.5977200153548</v>
      </c>
      <c r="E43" s="152">
        <v>17129.304</v>
      </c>
      <c r="F43" s="128">
        <f t="shared" si="0"/>
        <v>38823.141720015352</v>
      </c>
      <c r="G43" s="152">
        <v>2985.8532605428022</v>
      </c>
      <c r="H43" s="152">
        <v>14006.240000000002</v>
      </c>
      <c r="I43" s="128">
        <f t="shared" si="3"/>
        <v>21831.048459472546</v>
      </c>
      <c r="J43" s="153">
        <f t="shared" si="2"/>
        <v>73.707172313084769</v>
      </c>
    </row>
    <row r="44" spans="1:10" ht="12" customHeight="1" x14ac:dyDescent="0.25">
      <c r="A44" s="11">
        <v>2006</v>
      </c>
      <c r="B44" s="155">
        <v>298.99582500000002</v>
      </c>
      <c r="C44" s="102">
        <v>21223.64</v>
      </c>
      <c r="D44" s="102">
        <v>1697.6453984342793</v>
      </c>
      <c r="E44" s="148">
        <v>14006.240000000002</v>
      </c>
      <c r="F44" s="148">
        <f t="shared" si="0"/>
        <v>36927.525398434285</v>
      </c>
      <c r="G44" s="102">
        <v>3054.2786969437871</v>
      </c>
      <c r="H44" s="102">
        <v>14585.201999999999</v>
      </c>
      <c r="I44" s="102">
        <f t="shared" si="3"/>
        <v>19288.0447014905</v>
      </c>
      <c r="J44" s="166">
        <f t="shared" si="2"/>
        <v>64.509411465830667</v>
      </c>
    </row>
    <row r="45" spans="1:10" ht="12" customHeight="1" x14ac:dyDescent="0.25">
      <c r="A45" s="11">
        <v>2007</v>
      </c>
      <c r="B45" s="156">
        <v>302.003917</v>
      </c>
      <c r="C45" s="102">
        <v>25319.78</v>
      </c>
      <c r="D45" s="102">
        <v>1739.9922227799007</v>
      </c>
      <c r="E45" s="148">
        <v>14585.201999999999</v>
      </c>
      <c r="F45" s="148">
        <f t="shared" si="0"/>
        <v>41644.9742227799</v>
      </c>
      <c r="G45" s="102">
        <v>2849.0345556704642</v>
      </c>
      <c r="H45" s="102">
        <v>18050</v>
      </c>
      <c r="I45" s="102">
        <f t="shared" si="3"/>
        <v>20745.939667109436</v>
      </c>
      <c r="J45" s="166">
        <f t="shared" si="2"/>
        <v>68.694273482252342</v>
      </c>
    </row>
    <row r="46" spans="1:10" ht="12" customHeight="1" x14ac:dyDescent="0.25">
      <c r="A46" s="11">
        <v>2008</v>
      </c>
      <c r="B46" s="156">
        <v>304.79776099999998</v>
      </c>
      <c r="C46" s="102">
        <v>24611.64</v>
      </c>
      <c r="D46" s="102">
        <v>1338.1791192984301</v>
      </c>
      <c r="E46" s="148">
        <v>18050</v>
      </c>
      <c r="F46" s="148">
        <f t="shared" si="0"/>
        <v>43999.81911929843</v>
      </c>
      <c r="G46" s="102">
        <v>5460.721395013401</v>
      </c>
      <c r="H46" s="102">
        <v>18084</v>
      </c>
      <c r="I46" s="102">
        <f t="shared" si="3"/>
        <v>20455.097724285028</v>
      </c>
      <c r="J46" s="166">
        <f t="shared" si="2"/>
        <v>67.110393649791376</v>
      </c>
    </row>
    <row r="47" spans="1:10" ht="12" customHeight="1" x14ac:dyDescent="0.25">
      <c r="A47" s="11">
        <v>2009</v>
      </c>
      <c r="B47" s="156">
        <v>307.43940600000002</v>
      </c>
      <c r="C47" s="102">
        <v>27941.119999999999</v>
      </c>
      <c r="D47" s="102">
        <v>1386.0198651151252</v>
      </c>
      <c r="E47" s="148">
        <v>18084</v>
      </c>
      <c r="F47" s="148">
        <f t="shared" si="0"/>
        <v>47411.139865115125</v>
      </c>
      <c r="G47" s="102">
        <v>4459.6132517836522</v>
      </c>
      <c r="H47" s="102">
        <v>21346</v>
      </c>
      <c r="I47" s="102">
        <f t="shared" si="3"/>
        <v>21605.526613331473</v>
      </c>
      <c r="J47" s="166">
        <f t="shared" si="2"/>
        <v>70.275723253679033</v>
      </c>
    </row>
    <row r="48" spans="1:10" ht="12" customHeight="1" x14ac:dyDescent="0.25">
      <c r="A48" s="11">
        <v>2010</v>
      </c>
      <c r="B48" s="156">
        <v>309.74127900000002</v>
      </c>
      <c r="C48" s="102">
        <v>25552.560000000001</v>
      </c>
      <c r="D48" s="102">
        <v>1418.1128832774889</v>
      </c>
      <c r="E48" s="148">
        <v>21346</v>
      </c>
      <c r="F48" s="148">
        <f t="shared" si="0"/>
        <v>48316.67288327749</v>
      </c>
      <c r="G48" s="102">
        <v>4766.6827152525975</v>
      </c>
      <c r="H48" s="102">
        <v>21542</v>
      </c>
      <c r="I48" s="102">
        <f t="shared" si="3"/>
        <v>22007.990168024895</v>
      </c>
      <c r="J48" s="166">
        <f t="shared" si="2"/>
        <v>71.052816205439939</v>
      </c>
    </row>
    <row r="49" spans="1:10" ht="12" customHeight="1" x14ac:dyDescent="0.25">
      <c r="A49" s="12">
        <v>2011</v>
      </c>
      <c r="B49" s="154">
        <v>311.97391399999998</v>
      </c>
      <c r="C49" s="128">
        <v>24792.3</v>
      </c>
      <c r="D49" s="152">
        <v>1248.6655708214162</v>
      </c>
      <c r="E49" s="152">
        <v>21542</v>
      </c>
      <c r="F49" s="128">
        <f t="shared" si="0"/>
        <v>47582.965570821412</v>
      </c>
      <c r="G49" s="152">
        <v>6152.0990294777757</v>
      </c>
      <c r="H49" s="152">
        <v>20916</v>
      </c>
      <c r="I49" s="128">
        <f t="shared" si="3"/>
        <v>20514.866541343639</v>
      </c>
      <c r="J49" s="153">
        <f t="shared" si="2"/>
        <v>65.75827535805972</v>
      </c>
    </row>
    <row r="50" spans="1:10" ht="12" customHeight="1" x14ac:dyDescent="0.25">
      <c r="A50" s="12">
        <v>2012</v>
      </c>
      <c r="B50" s="154">
        <v>314.16755799999999</v>
      </c>
      <c r="C50" s="128">
        <v>26357.5</v>
      </c>
      <c r="D50" s="152">
        <v>1188.0845117078829</v>
      </c>
      <c r="E50" s="152">
        <v>20916</v>
      </c>
      <c r="F50" s="128">
        <f t="shared" si="0"/>
        <v>48461.584511707886</v>
      </c>
      <c r="G50" s="152">
        <v>6082.9638118130715</v>
      </c>
      <c r="H50" s="152">
        <v>21472</v>
      </c>
      <c r="I50" s="128">
        <f t="shared" si="3"/>
        <v>20906.620699894818</v>
      </c>
      <c r="J50" s="153">
        <f t="shared" si="2"/>
        <v>66.546083984568583</v>
      </c>
    </row>
    <row r="51" spans="1:10" ht="12" customHeight="1" x14ac:dyDescent="0.25">
      <c r="A51" s="12">
        <v>2013</v>
      </c>
      <c r="B51" s="154">
        <v>316.29476599999998</v>
      </c>
      <c r="C51" s="128">
        <v>25263</v>
      </c>
      <c r="D51" s="152">
        <v>1209.8629418233159</v>
      </c>
      <c r="E51" s="152">
        <v>21472</v>
      </c>
      <c r="F51" s="128">
        <f t="shared" si="0"/>
        <v>47944.862941823318</v>
      </c>
      <c r="G51" s="152">
        <v>7723.7202354176152</v>
      </c>
      <c r="H51" s="152">
        <v>19352</v>
      </c>
      <c r="I51" s="128">
        <f t="shared" ref="I51:I58" si="4">F51-G51-H51</f>
        <v>20869.142706405706</v>
      </c>
      <c r="J51" s="153">
        <f t="shared" si="2"/>
        <v>65.98004440707598</v>
      </c>
    </row>
    <row r="52" spans="1:10" ht="12" customHeight="1" x14ac:dyDescent="0.25">
      <c r="A52" s="13">
        <v>2014</v>
      </c>
      <c r="B52" s="157">
        <v>318.576955</v>
      </c>
      <c r="C52" s="128">
        <v>29274.6</v>
      </c>
      <c r="D52" s="152">
        <v>1203.0233998497431</v>
      </c>
      <c r="E52" s="152">
        <v>19352</v>
      </c>
      <c r="F52" s="128">
        <f t="shared" si="0"/>
        <v>49829.623399849741</v>
      </c>
      <c r="G52" s="152">
        <v>8541.4296370449083</v>
      </c>
      <c r="H52" s="152">
        <v>19828</v>
      </c>
      <c r="I52" s="128">
        <f t="shared" si="4"/>
        <v>21460.193762804833</v>
      </c>
      <c r="J52" s="153">
        <f t="shared" si="2"/>
        <v>67.362668347447894</v>
      </c>
    </row>
    <row r="53" spans="1:10" ht="12" customHeight="1" x14ac:dyDescent="0.25">
      <c r="A53" s="13">
        <v>2015</v>
      </c>
      <c r="B53" s="157">
        <v>320.87070299999999</v>
      </c>
      <c r="C53" s="128">
        <v>29508.7</v>
      </c>
      <c r="D53" s="152">
        <v>1352.8644507880488</v>
      </c>
      <c r="E53" s="152">
        <v>19828</v>
      </c>
      <c r="F53" s="128">
        <f t="shared" si="0"/>
        <v>50689.56445078805</v>
      </c>
      <c r="G53" s="152">
        <v>8067.6453675787361</v>
      </c>
      <c r="H53" s="152">
        <v>24554</v>
      </c>
      <c r="I53" s="128">
        <f t="shared" si="4"/>
        <v>18067.919083209315</v>
      </c>
      <c r="J53" s="153">
        <f t="shared" si="2"/>
        <v>56.309033246981464</v>
      </c>
    </row>
    <row r="54" spans="1:10" ht="12" customHeight="1" x14ac:dyDescent="0.25">
      <c r="A54" s="14">
        <v>2016</v>
      </c>
      <c r="B54" s="155">
        <v>323.16101099999997</v>
      </c>
      <c r="C54" s="102">
        <v>26341.585999999999</v>
      </c>
      <c r="D54" s="102">
        <v>1437.1735402564832</v>
      </c>
      <c r="E54" s="148">
        <v>24554</v>
      </c>
      <c r="F54" s="148">
        <f t="shared" si="0"/>
        <v>52332.759540256484</v>
      </c>
      <c r="G54" s="102">
        <v>7947.0805123035716</v>
      </c>
      <c r="H54" s="102">
        <v>24626</v>
      </c>
      <c r="I54" s="102">
        <f t="shared" si="4"/>
        <v>19759.679027952909</v>
      </c>
      <c r="J54" s="166">
        <f t="shared" si="2"/>
        <v>61.144996937619155</v>
      </c>
    </row>
    <row r="55" spans="1:10" ht="12" customHeight="1" x14ac:dyDescent="0.25">
      <c r="A55" s="15">
        <v>2017</v>
      </c>
      <c r="B55" s="155">
        <v>325.20603</v>
      </c>
      <c r="C55" s="102">
        <v>21908.534</v>
      </c>
      <c r="D55" s="102">
        <v>1502.3185702941432</v>
      </c>
      <c r="E55" s="148">
        <v>24626</v>
      </c>
      <c r="F55" s="148">
        <f t="shared" si="0"/>
        <v>48036.852570294141</v>
      </c>
      <c r="G55" s="102">
        <v>6631.6258623289286</v>
      </c>
      <c r="H55" s="102">
        <v>22582</v>
      </c>
      <c r="I55" s="102">
        <f t="shared" si="4"/>
        <v>18823.226707965208</v>
      </c>
      <c r="J55" s="166">
        <f t="shared" si="2"/>
        <v>57.880927693638426</v>
      </c>
    </row>
    <row r="56" spans="1:10" ht="12" customHeight="1" x14ac:dyDescent="0.25">
      <c r="A56" s="14">
        <v>2018</v>
      </c>
      <c r="B56" s="155">
        <v>326.92397599999998</v>
      </c>
      <c r="C56" s="102">
        <v>25585.31</v>
      </c>
      <c r="D56" s="102">
        <v>1576.1623787050871</v>
      </c>
      <c r="E56" s="148">
        <v>22582</v>
      </c>
      <c r="F56" s="148">
        <f t="shared" si="0"/>
        <v>49743.47237870509</v>
      </c>
      <c r="G56" s="102">
        <v>6210.30796126118</v>
      </c>
      <c r="H56" s="102">
        <v>22076</v>
      </c>
      <c r="I56" s="102">
        <f t="shared" si="4"/>
        <v>21457.164417443913</v>
      </c>
      <c r="J56" s="166">
        <f t="shared" si="2"/>
        <v>65.633498894690774</v>
      </c>
    </row>
    <row r="57" spans="1:10" ht="12" customHeight="1" x14ac:dyDescent="0.25">
      <c r="A57" s="15">
        <v>2019</v>
      </c>
      <c r="B57" s="156">
        <v>328.475998</v>
      </c>
      <c r="C57" s="102">
        <v>22372.511999999999</v>
      </c>
      <c r="D57" s="102">
        <v>1708.6256745143996</v>
      </c>
      <c r="E57" s="148">
        <v>22076</v>
      </c>
      <c r="F57" s="148">
        <f t="shared" si="0"/>
        <v>46157.137674514393</v>
      </c>
      <c r="G57" s="102">
        <v>5813.7079717865008</v>
      </c>
      <c r="H57" s="102">
        <v>19380</v>
      </c>
      <c r="I57" s="102">
        <f t="shared" si="4"/>
        <v>20963.429702727895</v>
      </c>
      <c r="J57" s="166">
        <f t="shared" si="2"/>
        <v>63.820278590729465</v>
      </c>
    </row>
    <row r="58" spans="1:10" ht="12" customHeight="1" thickBot="1" x14ac:dyDescent="0.3">
      <c r="A58" s="72">
        <v>2020</v>
      </c>
      <c r="B58" s="60">
        <v>330.11398000000003</v>
      </c>
      <c r="C58" s="168">
        <v>22624.511999999999</v>
      </c>
      <c r="D58" s="169">
        <v>2200.4685384182999</v>
      </c>
      <c r="E58" s="170">
        <v>19380</v>
      </c>
      <c r="F58" s="169">
        <f t="shared" si="0"/>
        <v>44204.980538418298</v>
      </c>
      <c r="G58" s="170">
        <v>5678.3693512378004</v>
      </c>
      <c r="H58" s="170">
        <v>16246</v>
      </c>
      <c r="I58" s="169">
        <f t="shared" si="4"/>
        <v>22280.611187180497</v>
      </c>
      <c r="J58" s="171">
        <f t="shared" si="2"/>
        <v>67.493691685461172</v>
      </c>
    </row>
    <row r="59" spans="1:10" ht="12" customHeight="1" thickTop="1" x14ac:dyDescent="0.25">
      <c r="A59" s="448" t="s">
        <v>169</v>
      </c>
      <c r="B59" s="448"/>
      <c r="C59" s="448"/>
      <c r="D59" s="448"/>
      <c r="E59" s="448"/>
      <c r="F59" s="448"/>
      <c r="G59" s="448"/>
      <c r="H59" s="448"/>
      <c r="I59" s="448"/>
      <c r="J59" s="448"/>
    </row>
    <row r="60" spans="1:10" ht="12" customHeight="1" x14ac:dyDescent="0.25">
      <c r="A60" s="344"/>
      <c r="B60" s="344"/>
      <c r="C60" s="344"/>
      <c r="D60" s="344"/>
      <c r="E60" s="344"/>
      <c r="F60" s="344"/>
      <c r="G60" s="344"/>
      <c r="H60" s="344"/>
      <c r="I60" s="344"/>
      <c r="J60" s="344"/>
    </row>
    <row r="61" spans="1:10" ht="12" customHeight="1" x14ac:dyDescent="0.25">
      <c r="A61" s="344"/>
      <c r="B61" s="344"/>
      <c r="C61" s="344"/>
      <c r="D61" s="344"/>
      <c r="E61" s="344"/>
      <c r="F61" s="344"/>
      <c r="G61" s="344"/>
      <c r="H61" s="344"/>
      <c r="I61" s="344"/>
      <c r="J61" s="344"/>
    </row>
    <row r="62" spans="1:10" ht="12" customHeight="1" x14ac:dyDescent="0.25">
      <c r="A62" s="344"/>
      <c r="B62" s="344"/>
      <c r="C62" s="344"/>
      <c r="D62" s="344"/>
      <c r="E62" s="344"/>
      <c r="F62" s="344"/>
      <c r="G62" s="344"/>
      <c r="H62" s="344"/>
      <c r="I62" s="344"/>
      <c r="J62" s="344"/>
    </row>
    <row r="63" spans="1:10" ht="26.25" customHeight="1" x14ac:dyDescent="0.25">
      <c r="A63" s="344"/>
      <c r="B63" s="344"/>
      <c r="C63" s="344"/>
      <c r="D63" s="344"/>
      <c r="E63" s="344"/>
      <c r="F63" s="344"/>
      <c r="G63" s="344"/>
      <c r="H63" s="344"/>
      <c r="I63" s="344"/>
      <c r="J63" s="344"/>
    </row>
    <row r="64" spans="1:10" ht="12" customHeight="1" x14ac:dyDescent="0.25">
      <c r="A64" s="337"/>
      <c r="B64" s="337"/>
      <c r="C64" s="337"/>
      <c r="D64" s="337"/>
      <c r="E64" s="337"/>
      <c r="F64" s="337"/>
      <c r="G64" s="337"/>
      <c r="H64" s="337"/>
      <c r="I64" s="337"/>
      <c r="J64" s="337"/>
    </row>
    <row r="65" spans="1:10" ht="12" customHeight="1" x14ac:dyDescent="0.25">
      <c r="A65" s="344" t="s">
        <v>45</v>
      </c>
      <c r="B65" s="344"/>
      <c r="C65" s="344"/>
      <c r="D65" s="344"/>
      <c r="E65" s="344"/>
      <c r="F65" s="344"/>
      <c r="G65" s="344"/>
      <c r="H65" s="344"/>
      <c r="I65" s="344"/>
      <c r="J65" s="344"/>
    </row>
  </sheetData>
  <mergeCells count="19">
    <mergeCell ref="H3:H6"/>
    <mergeCell ref="I3:I6"/>
    <mergeCell ref="J4:J6"/>
    <mergeCell ref="A59:J63"/>
    <mergeCell ref="A64:J64"/>
    <mergeCell ref="A65:J65"/>
    <mergeCell ref="C7:I7"/>
    <mergeCell ref="A1:H1"/>
    <mergeCell ref="I1:J1"/>
    <mergeCell ref="A2:A6"/>
    <mergeCell ref="B2:B6"/>
    <mergeCell ref="C2:F2"/>
    <mergeCell ref="G2:H2"/>
    <mergeCell ref="I2:J2"/>
    <mergeCell ref="C3:C6"/>
    <mergeCell ref="D3:D6"/>
    <mergeCell ref="E3:E6"/>
    <mergeCell ref="F3:F6"/>
    <mergeCell ref="G3:G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8B96-3912-4881-85A4-6C4EB7B5347F}">
  <dimension ref="A1:J66"/>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42578125" customWidth="1"/>
    <col min="10" max="10" width="14.7109375" customWidth="1"/>
  </cols>
  <sheetData>
    <row r="1" spans="1:10" ht="12" customHeight="1" thickBot="1" x14ac:dyDescent="0.3">
      <c r="A1" s="324" t="s">
        <v>47</v>
      </c>
      <c r="B1" s="324"/>
      <c r="C1" s="324"/>
      <c r="D1" s="324"/>
      <c r="E1" s="324"/>
      <c r="F1" s="324"/>
      <c r="G1" s="324"/>
      <c r="H1" s="324"/>
      <c r="I1" s="330" t="s">
        <v>35</v>
      </c>
      <c r="J1" s="330"/>
    </row>
    <row r="2" spans="1:10" ht="12" customHeight="1" thickTop="1" x14ac:dyDescent="0.25">
      <c r="A2" s="325" t="s">
        <v>0</v>
      </c>
      <c r="B2" s="331" t="s">
        <v>37</v>
      </c>
      <c r="C2" s="327" t="s">
        <v>10</v>
      </c>
      <c r="D2" s="327"/>
      <c r="E2" s="327"/>
      <c r="F2" s="327"/>
      <c r="G2" s="328" t="s">
        <v>11</v>
      </c>
      <c r="H2" s="325"/>
      <c r="I2" s="328" t="s">
        <v>12</v>
      </c>
      <c r="J2" s="329"/>
    </row>
    <row r="3" spans="1:10" ht="12" customHeight="1" x14ac:dyDescent="0.25">
      <c r="A3" s="326"/>
      <c r="B3" s="332"/>
      <c r="C3" s="333" t="s">
        <v>39</v>
      </c>
      <c r="D3" s="311" t="s">
        <v>68</v>
      </c>
      <c r="E3" s="311" t="s">
        <v>114</v>
      </c>
      <c r="F3" s="311" t="s">
        <v>16</v>
      </c>
      <c r="G3" s="311" t="s">
        <v>116</v>
      </c>
      <c r="H3" s="311" t="s">
        <v>115</v>
      </c>
      <c r="I3" s="333" t="s">
        <v>72</v>
      </c>
      <c r="J3" s="227"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28"/>
      <c r="B7" s="226" t="s">
        <v>26</v>
      </c>
      <c r="C7" s="290" t="s">
        <v>27</v>
      </c>
      <c r="D7" s="290"/>
      <c r="E7" s="290"/>
      <c r="F7" s="290"/>
      <c r="G7" s="290"/>
      <c r="H7" s="290"/>
      <c r="I7" s="290"/>
      <c r="J7" s="226" t="s">
        <v>28</v>
      </c>
    </row>
    <row r="8" spans="1:10" ht="12" customHeight="1" x14ac:dyDescent="0.25">
      <c r="A8" s="11">
        <v>1970</v>
      </c>
      <c r="B8" s="11">
        <v>205.05199999999999</v>
      </c>
      <c r="C8" s="67" t="s">
        <v>29</v>
      </c>
      <c r="D8" s="67" t="s">
        <v>29</v>
      </c>
      <c r="E8" s="67" t="s">
        <v>29</v>
      </c>
      <c r="F8" s="67" t="s">
        <v>29</v>
      </c>
      <c r="G8" s="67" t="s">
        <v>29</v>
      </c>
      <c r="H8" s="67" t="s">
        <v>29</v>
      </c>
      <c r="I8" s="67" t="s">
        <v>29</v>
      </c>
      <c r="J8" s="67" t="s">
        <v>29</v>
      </c>
    </row>
    <row r="9" spans="1:10" ht="12" customHeight="1" x14ac:dyDescent="0.25">
      <c r="A9" s="12">
        <v>1971</v>
      </c>
      <c r="B9" s="12">
        <v>207.661</v>
      </c>
      <c r="C9" s="75" t="s">
        <v>29</v>
      </c>
      <c r="D9" s="75" t="s">
        <v>29</v>
      </c>
      <c r="E9" s="75" t="s">
        <v>29</v>
      </c>
      <c r="F9" s="75" t="s">
        <v>29</v>
      </c>
      <c r="G9" s="75" t="s">
        <v>29</v>
      </c>
      <c r="H9" s="75" t="s">
        <v>29</v>
      </c>
      <c r="I9" s="75" t="s">
        <v>29</v>
      </c>
      <c r="J9" s="75" t="s">
        <v>29</v>
      </c>
    </row>
    <row r="10" spans="1:10" ht="12" customHeight="1" x14ac:dyDescent="0.25">
      <c r="A10" s="12">
        <v>1972</v>
      </c>
      <c r="B10" s="12">
        <v>209.89599999999999</v>
      </c>
      <c r="C10" s="75" t="s">
        <v>29</v>
      </c>
      <c r="D10" s="75" t="s">
        <v>29</v>
      </c>
      <c r="E10" s="75" t="s">
        <v>29</v>
      </c>
      <c r="F10" s="75" t="s">
        <v>29</v>
      </c>
      <c r="G10" s="75" t="s">
        <v>29</v>
      </c>
      <c r="H10" s="75" t="s">
        <v>29</v>
      </c>
      <c r="I10" s="75" t="s">
        <v>29</v>
      </c>
      <c r="J10" s="75" t="s">
        <v>29</v>
      </c>
    </row>
    <row r="11" spans="1:10" ht="12" customHeight="1" x14ac:dyDescent="0.25">
      <c r="A11" s="12">
        <v>1973</v>
      </c>
      <c r="B11" s="12">
        <v>211.90899999999999</v>
      </c>
      <c r="C11" s="75" t="s">
        <v>29</v>
      </c>
      <c r="D11" s="75" t="s">
        <v>29</v>
      </c>
      <c r="E11" s="75" t="s">
        <v>29</v>
      </c>
      <c r="F11" s="75" t="s">
        <v>29</v>
      </c>
      <c r="G11" s="75" t="s">
        <v>29</v>
      </c>
      <c r="H11" s="75" t="s">
        <v>29</v>
      </c>
      <c r="I11" s="75" t="s">
        <v>29</v>
      </c>
      <c r="J11" s="75" t="s">
        <v>29</v>
      </c>
    </row>
    <row r="12" spans="1:10" ht="12" customHeight="1" x14ac:dyDescent="0.25">
      <c r="A12" s="12">
        <v>1974</v>
      </c>
      <c r="B12" s="12">
        <v>213.85400000000001</v>
      </c>
      <c r="C12" s="75" t="s">
        <v>29</v>
      </c>
      <c r="D12" s="75" t="s">
        <v>29</v>
      </c>
      <c r="E12" s="75" t="s">
        <v>29</v>
      </c>
      <c r="F12" s="75" t="s">
        <v>29</v>
      </c>
      <c r="G12" s="75" t="s">
        <v>29</v>
      </c>
      <c r="H12" s="75" t="s">
        <v>29</v>
      </c>
      <c r="I12" s="75" t="s">
        <v>29</v>
      </c>
      <c r="J12" s="75" t="s">
        <v>29</v>
      </c>
    </row>
    <row r="13" spans="1:10" ht="12" customHeight="1" x14ac:dyDescent="0.25">
      <c r="A13" s="12">
        <v>1975</v>
      </c>
      <c r="B13" s="12">
        <v>215.97300000000001</v>
      </c>
      <c r="C13" s="75" t="s">
        <v>29</v>
      </c>
      <c r="D13" s="75" t="s">
        <v>29</v>
      </c>
      <c r="E13" s="75" t="s">
        <v>29</v>
      </c>
      <c r="F13" s="75" t="s">
        <v>29</v>
      </c>
      <c r="G13" s="75" t="s">
        <v>29</v>
      </c>
      <c r="H13" s="75" t="s">
        <v>29</v>
      </c>
      <c r="I13" s="75" t="s">
        <v>29</v>
      </c>
      <c r="J13" s="75" t="s">
        <v>29</v>
      </c>
    </row>
    <row r="14" spans="1:10" ht="12" customHeight="1" x14ac:dyDescent="0.25">
      <c r="A14" s="11">
        <v>1976</v>
      </c>
      <c r="B14" s="11">
        <v>218.035</v>
      </c>
      <c r="C14" s="67" t="s">
        <v>29</v>
      </c>
      <c r="D14" s="67" t="s">
        <v>29</v>
      </c>
      <c r="E14" s="67" t="s">
        <v>29</v>
      </c>
      <c r="F14" s="67" t="s">
        <v>29</v>
      </c>
      <c r="G14" s="67" t="s">
        <v>29</v>
      </c>
      <c r="H14" s="67" t="s">
        <v>29</v>
      </c>
      <c r="I14" s="67" t="s">
        <v>29</v>
      </c>
      <c r="J14" s="67" t="s">
        <v>29</v>
      </c>
    </row>
    <row r="15" spans="1:10" ht="12" customHeight="1" x14ac:dyDescent="0.25">
      <c r="A15" s="11">
        <v>1977</v>
      </c>
      <c r="B15" s="11">
        <v>220.23899999999998</v>
      </c>
      <c r="C15" s="67" t="s">
        <v>29</v>
      </c>
      <c r="D15" s="67" t="s">
        <v>29</v>
      </c>
      <c r="E15" s="67" t="s">
        <v>29</v>
      </c>
      <c r="F15" s="67" t="s">
        <v>29</v>
      </c>
      <c r="G15" s="67" t="s">
        <v>29</v>
      </c>
      <c r="H15" s="67" t="s">
        <v>29</v>
      </c>
      <c r="I15" s="67" t="s">
        <v>29</v>
      </c>
      <c r="J15" s="67" t="s">
        <v>29</v>
      </c>
    </row>
    <row r="16" spans="1:10" ht="12" customHeight="1" x14ac:dyDescent="0.25">
      <c r="A16" s="11">
        <v>1978</v>
      </c>
      <c r="B16" s="11">
        <v>222.58500000000001</v>
      </c>
      <c r="C16" s="67" t="s">
        <v>29</v>
      </c>
      <c r="D16" s="67" t="s">
        <v>29</v>
      </c>
      <c r="E16" s="67" t="s">
        <v>29</v>
      </c>
      <c r="F16" s="67" t="s">
        <v>29</v>
      </c>
      <c r="G16" s="67" t="s">
        <v>29</v>
      </c>
      <c r="H16" s="67" t="s">
        <v>29</v>
      </c>
      <c r="I16" s="67" t="s">
        <v>29</v>
      </c>
      <c r="J16" s="67" t="s">
        <v>29</v>
      </c>
    </row>
    <row r="17" spans="1:10" ht="12" customHeight="1" x14ac:dyDescent="0.25">
      <c r="A17" s="11">
        <v>1979</v>
      </c>
      <c r="B17" s="11">
        <v>225.05500000000001</v>
      </c>
      <c r="C17" s="67" t="s">
        <v>29</v>
      </c>
      <c r="D17" s="67" t="s">
        <v>29</v>
      </c>
      <c r="E17" s="67" t="s">
        <v>29</v>
      </c>
      <c r="F17" s="67" t="s">
        <v>29</v>
      </c>
      <c r="G17" s="67" t="s">
        <v>29</v>
      </c>
      <c r="H17" s="67" t="s">
        <v>29</v>
      </c>
      <c r="I17" s="67" t="s">
        <v>29</v>
      </c>
      <c r="J17" s="67" t="s">
        <v>29</v>
      </c>
    </row>
    <row r="18" spans="1:10" ht="12" customHeight="1" x14ac:dyDescent="0.25">
      <c r="A18" s="11">
        <v>1980</v>
      </c>
      <c r="B18" s="11">
        <v>227.726</v>
      </c>
      <c r="C18" s="67" t="s">
        <v>29</v>
      </c>
      <c r="D18" s="67" t="s">
        <v>29</v>
      </c>
      <c r="E18" s="67" t="s">
        <v>29</v>
      </c>
      <c r="F18" s="67" t="s">
        <v>29</v>
      </c>
      <c r="G18" s="67" t="s">
        <v>29</v>
      </c>
      <c r="H18" s="67" t="s">
        <v>29</v>
      </c>
      <c r="I18" s="67" t="s">
        <v>29</v>
      </c>
      <c r="J18" s="67" t="s">
        <v>29</v>
      </c>
    </row>
    <row r="19" spans="1:10" ht="12" customHeight="1" x14ac:dyDescent="0.25">
      <c r="A19" s="12">
        <v>1981</v>
      </c>
      <c r="B19" s="12">
        <v>229.96600000000001</v>
      </c>
      <c r="C19" s="75" t="s">
        <v>29</v>
      </c>
      <c r="D19" s="75" t="s">
        <v>29</v>
      </c>
      <c r="E19" s="75" t="s">
        <v>29</v>
      </c>
      <c r="F19" s="75" t="s">
        <v>29</v>
      </c>
      <c r="G19" s="75" t="s">
        <v>29</v>
      </c>
      <c r="H19" s="75" t="s">
        <v>29</v>
      </c>
      <c r="I19" s="75" t="s">
        <v>29</v>
      </c>
      <c r="J19" s="75" t="s">
        <v>29</v>
      </c>
    </row>
    <row r="20" spans="1:10" ht="12" customHeight="1" x14ac:dyDescent="0.25">
      <c r="A20" s="12">
        <v>1982</v>
      </c>
      <c r="B20" s="12">
        <v>232.18799999999999</v>
      </c>
      <c r="C20" s="75" t="s">
        <v>29</v>
      </c>
      <c r="D20" s="75" t="s">
        <v>29</v>
      </c>
      <c r="E20" s="75" t="s">
        <v>29</v>
      </c>
      <c r="F20" s="75" t="s">
        <v>29</v>
      </c>
      <c r="G20" s="75" t="s">
        <v>29</v>
      </c>
      <c r="H20" s="75" t="s">
        <v>29</v>
      </c>
      <c r="I20" s="75" t="s">
        <v>29</v>
      </c>
      <c r="J20" s="75" t="s">
        <v>29</v>
      </c>
    </row>
    <row r="21" spans="1:10" ht="12" customHeight="1" x14ac:dyDescent="0.25">
      <c r="A21" s="12">
        <v>1983</v>
      </c>
      <c r="B21" s="12">
        <v>234.30699999999999</v>
      </c>
      <c r="C21" s="75" t="s">
        <v>29</v>
      </c>
      <c r="D21" s="75" t="s">
        <v>29</v>
      </c>
      <c r="E21" s="75" t="s">
        <v>29</v>
      </c>
      <c r="F21" s="75" t="s">
        <v>29</v>
      </c>
      <c r="G21" s="75" t="s">
        <v>29</v>
      </c>
      <c r="H21" s="75" t="s">
        <v>29</v>
      </c>
      <c r="I21" s="75" t="s">
        <v>29</v>
      </c>
      <c r="J21" s="75" t="s">
        <v>29</v>
      </c>
    </row>
    <row r="22" spans="1:10" ht="12" customHeight="1" x14ac:dyDescent="0.25">
      <c r="A22" s="12">
        <v>1984</v>
      </c>
      <c r="B22" s="12">
        <v>236.34800000000001</v>
      </c>
      <c r="C22" s="75" t="s">
        <v>29</v>
      </c>
      <c r="D22" s="75" t="s">
        <v>29</v>
      </c>
      <c r="E22" s="75" t="s">
        <v>29</v>
      </c>
      <c r="F22" s="75" t="s">
        <v>29</v>
      </c>
      <c r="G22" s="75" t="s">
        <v>29</v>
      </c>
      <c r="H22" s="75" t="s">
        <v>29</v>
      </c>
      <c r="I22" s="75" t="s">
        <v>29</v>
      </c>
      <c r="J22" s="75" t="s">
        <v>29</v>
      </c>
    </row>
    <row r="23" spans="1:10" ht="12" customHeight="1" x14ac:dyDescent="0.25">
      <c r="A23" s="12">
        <v>1985</v>
      </c>
      <c r="B23" s="12">
        <v>238.46600000000001</v>
      </c>
      <c r="C23" s="75" t="s">
        <v>29</v>
      </c>
      <c r="D23" s="75" t="s">
        <v>29</v>
      </c>
      <c r="E23" s="75" t="s">
        <v>29</v>
      </c>
      <c r="F23" s="75" t="s">
        <v>29</v>
      </c>
      <c r="G23" s="75" t="s">
        <v>29</v>
      </c>
      <c r="H23" s="75" t="s">
        <v>29</v>
      </c>
      <c r="I23" s="75" t="s">
        <v>29</v>
      </c>
      <c r="J23" s="75" t="s">
        <v>29</v>
      </c>
    </row>
    <row r="24" spans="1:10" ht="12" customHeight="1" x14ac:dyDescent="0.25">
      <c r="A24" s="11">
        <v>1986</v>
      </c>
      <c r="B24" s="11">
        <v>240.65100000000001</v>
      </c>
      <c r="C24" s="67" t="s">
        <v>29</v>
      </c>
      <c r="D24" s="67" t="s">
        <v>29</v>
      </c>
      <c r="E24" s="67" t="s">
        <v>29</v>
      </c>
      <c r="F24" s="67" t="s">
        <v>29</v>
      </c>
      <c r="G24" s="67" t="s">
        <v>29</v>
      </c>
      <c r="H24" s="67" t="s">
        <v>29</v>
      </c>
      <c r="I24" s="67" t="s">
        <v>29</v>
      </c>
      <c r="J24" s="67" t="s">
        <v>29</v>
      </c>
    </row>
    <row r="25" spans="1:10" ht="12" customHeight="1" x14ac:dyDescent="0.25">
      <c r="A25" s="11">
        <v>1987</v>
      </c>
      <c r="B25" s="11">
        <v>242.804</v>
      </c>
      <c r="C25" s="67" t="s">
        <v>29</v>
      </c>
      <c r="D25" s="67" t="s">
        <v>29</v>
      </c>
      <c r="E25" s="67" t="s">
        <v>29</v>
      </c>
      <c r="F25" s="67" t="s">
        <v>29</v>
      </c>
      <c r="G25" s="67" t="s">
        <v>29</v>
      </c>
      <c r="H25" s="67" t="s">
        <v>29</v>
      </c>
      <c r="I25" s="67" t="s">
        <v>29</v>
      </c>
      <c r="J25" s="67" t="s">
        <v>29</v>
      </c>
    </row>
    <row r="26" spans="1:10" ht="12" customHeight="1" x14ac:dyDescent="0.25">
      <c r="A26" s="11">
        <v>1988</v>
      </c>
      <c r="B26" s="11">
        <v>245.02099999999999</v>
      </c>
      <c r="C26" s="67" t="s">
        <v>29</v>
      </c>
      <c r="D26" s="67" t="s">
        <v>29</v>
      </c>
      <c r="E26" s="67" t="s">
        <v>29</v>
      </c>
      <c r="F26" s="67" t="s">
        <v>29</v>
      </c>
      <c r="G26" s="67" t="s">
        <v>29</v>
      </c>
      <c r="H26" s="67" t="s">
        <v>29</v>
      </c>
      <c r="I26" s="67" t="s">
        <v>29</v>
      </c>
      <c r="J26" s="67" t="s">
        <v>29</v>
      </c>
    </row>
    <row r="27" spans="1:10" ht="12" customHeight="1" x14ac:dyDescent="0.25">
      <c r="A27" s="11">
        <v>1989</v>
      </c>
      <c r="B27" s="11">
        <v>247.34200000000001</v>
      </c>
      <c r="C27" s="67" t="s">
        <v>29</v>
      </c>
      <c r="D27" s="67" t="s">
        <v>29</v>
      </c>
      <c r="E27" s="67" t="s">
        <v>29</v>
      </c>
      <c r="F27" s="67" t="s">
        <v>29</v>
      </c>
      <c r="G27" s="67" t="s">
        <v>29</v>
      </c>
      <c r="H27" s="67" t="s">
        <v>29</v>
      </c>
      <c r="I27" s="67" t="s">
        <v>29</v>
      </c>
      <c r="J27" s="67" t="s">
        <v>29</v>
      </c>
    </row>
    <row r="28" spans="1:10" ht="12" customHeight="1" x14ac:dyDescent="0.25">
      <c r="A28" s="11">
        <v>1990</v>
      </c>
      <c r="B28" s="11">
        <v>250.13200000000001</v>
      </c>
      <c r="C28" s="67" t="s">
        <v>29</v>
      </c>
      <c r="D28" s="230">
        <v>292.7</v>
      </c>
      <c r="E28" s="67" t="s">
        <v>29</v>
      </c>
      <c r="F28" s="230">
        <f t="shared" ref="F28:F50" si="0">SUM(C28,D28,E28)</f>
        <v>292.7</v>
      </c>
      <c r="G28" s="230">
        <v>70.8</v>
      </c>
      <c r="H28" s="67" t="s">
        <v>29</v>
      </c>
      <c r="I28" s="230">
        <f t="shared" ref="I28:I50" si="1">F28-SUM(G28,H28)</f>
        <v>221.89999999999998</v>
      </c>
      <c r="J28" s="166">
        <f>IF(I28=0,0,IF(B28=0,0,I28/B28))</f>
        <v>0.88713159451809431</v>
      </c>
    </row>
    <row r="29" spans="1:10" ht="12" customHeight="1" x14ac:dyDescent="0.25">
      <c r="A29" s="12">
        <v>1991</v>
      </c>
      <c r="B29" s="12">
        <v>253.49299999999999</v>
      </c>
      <c r="C29" s="75" t="s">
        <v>29</v>
      </c>
      <c r="D29" s="231">
        <v>349.34125899999992</v>
      </c>
      <c r="E29" s="75" t="s">
        <v>29</v>
      </c>
      <c r="F29" s="231">
        <f t="shared" si="0"/>
        <v>349.34125899999992</v>
      </c>
      <c r="G29" s="231">
        <v>98.383054999999999</v>
      </c>
      <c r="H29" s="75" t="s">
        <v>29</v>
      </c>
      <c r="I29" s="231">
        <f t="shared" si="1"/>
        <v>250.95820399999991</v>
      </c>
      <c r="J29" s="153">
        <v>0.99000108089769712</v>
      </c>
    </row>
    <row r="30" spans="1:10" ht="12" customHeight="1" x14ac:dyDescent="0.25">
      <c r="A30" s="12">
        <v>1992</v>
      </c>
      <c r="B30" s="12">
        <v>256.89400000000001</v>
      </c>
      <c r="C30" s="75" t="s">
        <v>29</v>
      </c>
      <c r="D30" s="231">
        <v>344.15016800000001</v>
      </c>
      <c r="E30" s="75" t="s">
        <v>29</v>
      </c>
      <c r="F30" s="231">
        <f t="shared" si="0"/>
        <v>344.15016800000001</v>
      </c>
      <c r="G30" s="231">
        <v>164.74771900000002</v>
      </c>
      <c r="H30" s="75" t="s">
        <v>29</v>
      </c>
      <c r="I30" s="231">
        <f t="shared" si="1"/>
        <v>179.40244899999999</v>
      </c>
      <c r="J30" s="153">
        <v>0.69835247222589858</v>
      </c>
    </row>
    <row r="31" spans="1:10" ht="12" customHeight="1" x14ac:dyDescent="0.25">
      <c r="A31" s="12">
        <v>1993</v>
      </c>
      <c r="B31" s="12">
        <v>260.255</v>
      </c>
      <c r="C31" s="75" t="s">
        <v>29</v>
      </c>
      <c r="D31" s="231">
        <v>345.27677300000005</v>
      </c>
      <c r="E31" s="75" t="s">
        <v>29</v>
      </c>
      <c r="F31" s="231">
        <f t="shared" si="0"/>
        <v>345.27677300000005</v>
      </c>
      <c r="G31" s="231">
        <v>150.211398</v>
      </c>
      <c r="H31" s="75" t="s">
        <v>29</v>
      </c>
      <c r="I31" s="231">
        <f t="shared" si="1"/>
        <v>195.06537500000005</v>
      </c>
      <c r="J31" s="153">
        <v>0.74951693531344277</v>
      </c>
    </row>
    <row r="32" spans="1:10" ht="12" customHeight="1" x14ac:dyDescent="0.25">
      <c r="A32" s="12">
        <v>1994</v>
      </c>
      <c r="B32" s="12">
        <v>263.43599999999998</v>
      </c>
      <c r="C32" s="75" t="s">
        <v>29</v>
      </c>
      <c r="D32" s="231">
        <v>380.29841100000004</v>
      </c>
      <c r="E32" s="75" t="s">
        <v>29</v>
      </c>
      <c r="F32" s="231">
        <f t="shared" si="0"/>
        <v>380.29841100000004</v>
      </c>
      <c r="G32" s="231">
        <v>148.15812599999998</v>
      </c>
      <c r="H32" s="75" t="s">
        <v>29</v>
      </c>
      <c r="I32" s="231">
        <f t="shared" si="1"/>
        <v>232.14028500000006</v>
      </c>
      <c r="J32" s="153">
        <v>0.8812030815833829</v>
      </c>
    </row>
    <row r="33" spans="1:10" ht="12" customHeight="1" x14ac:dyDescent="0.25">
      <c r="A33" s="12">
        <v>1995</v>
      </c>
      <c r="B33" s="12">
        <v>266.55700000000002</v>
      </c>
      <c r="C33" s="75" t="s">
        <v>29</v>
      </c>
      <c r="D33" s="231">
        <v>350.47565700000007</v>
      </c>
      <c r="E33" s="75" t="s">
        <v>29</v>
      </c>
      <c r="F33" s="231">
        <f t="shared" si="0"/>
        <v>350.47565700000007</v>
      </c>
      <c r="G33" s="231">
        <v>167.61554900000004</v>
      </c>
      <c r="H33" s="75" t="s">
        <v>29</v>
      </c>
      <c r="I33" s="231">
        <f t="shared" si="1"/>
        <v>182.86010800000003</v>
      </c>
      <c r="J33" s="153">
        <v>0.68600896618734464</v>
      </c>
    </row>
    <row r="34" spans="1:10" ht="12" customHeight="1" x14ac:dyDescent="0.25">
      <c r="A34" s="11">
        <v>1996</v>
      </c>
      <c r="B34" s="70">
        <v>269.66699999999997</v>
      </c>
      <c r="C34" s="67" t="s">
        <v>29</v>
      </c>
      <c r="D34" s="230">
        <v>395.023933</v>
      </c>
      <c r="E34" s="67" t="s">
        <v>29</v>
      </c>
      <c r="F34" s="230">
        <f t="shared" si="0"/>
        <v>395.023933</v>
      </c>
      <c r="G34" s="230">
        <v>170.28309600000003</v>
      </c>
      <c r="H34" s="67" t="s">
        <v>29</v>
      </c>
      <c r="I34" s="230">
        <f t="shared" si="1"/>
        <v>224.74083699999997</v>
      </c>
      <c r="J34" s="166">
        <v>0.83340288578135246</v>
      </c>
    </row>
    <row r="35" spans="1:10" ht="12" customHeight="1" x14ac:dyDescent="0.25">
      <c r="A35" s="11">
        <v>1997</v>
      </c>
      <c r="B35" s="70">
        <v>272.91199999999998</v>
      </c>
      <c r="C35" s="67" t="s">
        <v>29</v>
      </c>
      <c r="D35" s="230">
        <v>473.47026174000001</v>
      </c>
      <c r="E35" s="67" t="s">
        <v>29</v>
      </c>
      <c r="F35" s="230">
        <f t="shared" si="0"/>
        <v>473.47026174000001</v>
      </c>
      <c r="G35" s="230">
        <v>197.77186799999998</v>
      </c>
      <c r="H35" s="67" t="s">
        <v>29</v>
      </c>
      <c r="I35" s="230">
        <f t="shared" si="1"/>
        <v>275.69839374000003</v>
      </c>
      <c r="J35" s="166">
        <v>1.0102149474555904</v>
      </c>
    </row>
    <row r="36" spans="1:10" ht="12" customHeight="1" x14ac:dyDescent="0.25">
      <c r="A36" s="11">
        <v>1998</v>
      </c>
      <c r="B36" s="70">
        <v>276.11500000000001</v>
      </c>
      <c r="C36" s="67" t="s">
        <v>29</v>
      </c>
      <c r="D36" s="230">
        <v>510.14429500000011</v>
      </c>
      <c r="E36" s="67" t="s">
        <v>29</v>
      </c>
      <c r="F36" s="230">
        <f t="shared" si="0"/>
        <v>510.14429500000011</v>
      </c>
      <c r="G36" s="230">
        <v>222.27456799999999</v>
      </c>
      <c r="H36" s="67" t="s">
        <v>29</v>
      </c>
      <c r="I36" s="230">
        <f t="shared" si="1"/>
        <v>287.86972700000013</v>
      </c>
      <c r="J36" s="166">
        <v>1.042574861923474</v>
      </c>
    </row>
    <row r="37" spans="1:10" ht="12" customHeight="1" x14ac:dyDescent="0.25">
      <c r="A37" s="11">
        <v>1999</v>
      </c>
      <c r="B37" s="70">
        <v>279.29500000000002</v>
      </c>
      <c r="C37" s="67" t="s">
        <v>29</v>
      </c>
      <c r="D37" s="230">
        <v>576.07751599999995</v>
      </c>
      <c r="E37" s="67" t="s">
        <v>29</v>
      </c>
      <c r="F37" s="230">
        <f t="shared" si="0"/>
        <v>576.07751599999995</v>
      </c>
      <c r="G37" s="230">
        <v>208.75675899999999</v>
      </c>
      <c r="H37" s="67" t="s">
        <v>29</v>
      </c>
      <c r="I37" s="230">
        <f t="shared" si="1"/>
        <v>367.32075699999996</v>
      </c>
      <c r="J37" s="166">
        <v>1.3148783257845644</v>
      </c>
    </row>
    <row r="38" spans="1:10" ht="12" customHeight="1" x14ac:dyDescent="0.25">
      <c r="A38" s="11">
        <v>2000</v>
      </c>
      <c r="B38" s="70">
        <v>282.38499999999999</v>
      </c>
      <c r="C38" s="67" t="s">
        <v>29</v>
      </c>
      <c r="D38" s="230">
        <v>623.4788319999999</v>
      </c>
      <c r="E38" s="67" t="s">
        <v>29</v>
      </c>
      <c r="F38" s="230">
        <f t="shared" si="0"/>
        <v>623.4788319999999</v>
      </c>
      <c r="G38" s="230">
        <v>186.28875300000004</v>
      </c>
      <c r="H38" s="67" t="s">
        <v>29</v>
      </c>
      <c r="I38" s="230">
        <f t="shared" si="1"/>
        <v>437.19007899999986</v>
      </c>
      <c r="J38" s="166">
        <v>1.5482122201864283</v>
      </c>
    </row>
    <row r="39" spans="1:10" ht="12" customHeight="1" x14ac:dyDescent="0.25">
      <c r="A39" s="12">
        <v>2001</v>
      </c>
      <c r="B39" s="154">
        <v>285.30901899999998</v>
      </c>
      <c r="C39" s="75" t="s">
        <v>29</v>
      </c>
      <c r="D39" s="231">
        <v>721.49085500000001</v>
      </c>
      <c r="E39" s="75" t="s">
        <v>29</v>
      </c>
      <c r="F39" s="231">
        <f t="shared" si="0"/>
        <v>721.49085500000001</v>
      </c>
      <c r="G39" s="231">
        <v>217.78222300000002</v>
      </c>
      <c r="H39" s="75" t="s">
        <v>29</v>
      </c>
      <c r="I39" s="231">
        <f t="shared" si="1"/>
        <v>503.70863199999997</v>
      </c>
      <c r="J39" s="153">
        <v>1.7654781323264093</v>
      </c>
    </row>
    <row r="40" spans="1:10" ht="12" customHeight="1" x14ac:dyDescent="0.25">
      <c r="A40" s="12">
        <v>2002</v>
      </c>
      <c r="B40" s="154">
        <v>288.10481800000002</v>
      </c>
      <c r="C40" s="75" t="s">
        <v>29</v>
      </c>
      <c r="D40" s="231">
        <v>719.60174100000006</v>
      </c>
      <c r="E40" s="75" t="s">
        <v>29</v>
      </c>
      <c r="F40" s="231">
        <f t="shared" si="0"/>
        <v>719.60174100000006</v>
      </c>
      <c r="G40" s="231">
        <v>243.48213199999998</v>
      </c>
      <c r="H40" s="75" t="s">
        <v>29</v>
      </c>
      <c r="I40" s="231">
        <f t="shared" si="1"/>
        <v>476.11960900000008</v>
      </c>
      <c r="J40" s="153">
        <v>1.6526812751878381</v>
      </c>
    </row>
    <row r="41" spans="1:10" ht="12" customHeight="1" x14ac:dyDescent="0.25">
      <c r="A41" s="12">
        <v>2003</v>
      </c>
      <c r="B41" s="154">
        <v>290.81963400000001</v>
      </c>
      <c r="C41" s="75" t="s">
        <v>29</v>
      </c>
      <c r="D41" s="231">
        <v>699.23263899999995</v>
      </c>
      <c r="E41" s="75" t="s">
        <v>29</v>
      </c>
      <c r="F41" s="231">
        <f t="shared" si="0"/>
        <v>699.23263899999995</v>
      </c>
      <c r="G41" s="231">
        <v>214.88795100000002</v>
      </c>
      <c r="H41" s="75" t="s">
        <v>29</v>
      </c>
      <c r="I41" s="231">
        <f t="shared" si="1"/>
        <v>484.34468799999991</v>
      </c>
      <c r="J41" s="153">
        <v>1.62674989130892</v>
      </c>
    </row>
    <row r="42" spans="1:10" ht="12" customHeight="1" x14ac:dyDescent="0.25">
      <c r="A42" s="12">
        <v>2004</v>
      </c>
      <c r="B42" s="154">
        <v>293.46318500000001</v>
      </c>
      <c r="C42" s="75" t="s">
        <v>29</v>
      </c>
      <c r="D42" s="231">
        <v>766.04686100000015</v>
      </c>
      <c r="E42" s="75" t="s">
        <v>29</v>
      </c>
      <c r="F42" s="231">
        <f t="shared" si="0"/>
        <v>766.04686100000015</v>
      </c>
      <c r="G42" s="231">
        <v>194.052932</v>
      </c>
      <c r="H42" s="75" t="s">
        <v>29</v>
      </c>
      <c r="I42" s="231">
        <f t="shared" si="1"/>
        <v>571.99392900000021</v>
      </c>
      <c r="J42" s="153">
        <v>1.9050987230306253</v>
      </c>
    </row>
    <row r="43" spans="1:10" ht="12" customHeight="1" x14ac:dyDescent="0.25">
      <c r="A43" s="12">
        <v>2005</v>
      </c>
      <c r="B43" s="154">
        <v>296.186216</v>
      </c>
      <c r="C43" s="75" t="s">
        <v>29</v>
      </c>
      <c r="D43" s="231">
        <v>820.98540239999988</v>
      </c>
      <c r="E43" s="75" t="s">
        <v>29</v>
      </c>
      <c r="F43" s="231">
        <f t="shared" si="0"/>
        <v>820.98540239999988</v>
      </c>
      <c r="G43" s="231">
        <v>168.66267300000001</v>
      </c>
      <c r="H43" s="75" t="s">
        <v>29</v>
      </c>
      <c r="I43" s="231">
        <f t="shared" si="1"/>
        <v>652.32272939999984</v>
      </c>
      <c r="J43" s="153">
        <v>2.1514838806678291</v>
      </c>
    </row>
    <row r="44" spans="1:10" ht="12" customHeight="1" x14ac:dyDescent="0.25">
      <c r="A44" s="11">
        <v>2006</v>
      </c>
      <c r="B44" s="155">
        <v>298.99582500000002</v>
      </c>
      <c r="C44" s="67" t="s">
        <v>29</v>
      </c>
      <c r="D44" s="230">
        <v>783.89125999999987</v>
      </c>
      <c r="E44" s="67" t="s">
        <v>29</v>
      </c>
      <c r="F44" s="230">
        <f t="shared" si="0"/>
        <v>783.89125999999987</v>
      </c>
      <c r="G44" s="230">
        <v>150.65398200000001</v>
      </c>
      <c r="H44" s="67" t="s">
        <v>29</v>
      </c>
      <c r="I44" s="230">
        <f t="shared" si="1"/>
        <v>633.23727799999983</v>
      </c>
      <c r="J44" s="166">
        <v>2.0714146025283124</v>
      </c>
    </row>
    <row r="45" spans="1:10" ht="12" customHeight="1" x14ac:dyDescent="0.25">
      <c r="A45" s="11">
        <v>2007</v>
      </c>
      <c r="B45" s="156">
        <v>302.003917</v>
      </c>
      <c r="C45" s="67" t="s">
        <v>29</v>
      </c>
      <c r="D45" s="230">
        <v>769.34595700000011</v>
      </c>
      <c r="E45" s="67" t="s">
        <v>29</v>
      </c>
      <c r="F45" s="230">
        <f t="shared" si="0"/>
        <v>769.34595700000011</v>
      </c>
      <c r="G45" s="230">
        <v>148.19799600000002</v>
      </c>
      <c r="H45" s="67" t="s">
        <v>29</v>
      </c>
      <c r="I45" s="230">
        <f t="shared" si="1"/>
        <v>621.14796100000012</v>
      </c>
      <c r="J45" s="166">
        <v>2.0096390372314281</v>
      </c>
    </row>
    <row r="46" spans="1:10" ht="12" customHeight="1" x14ac:dyDescent="0.25">
      <c r="A46" s="11">
        <v>2008</v>
      </c>
      <c r="B46" s="156">
        <v>304.79776099999998</v>
      </c>
      <c r="C46" s="67" t="s">
        <v>29</v>
      </c>
      <c r="D46" s="230">
        <v>769.24177200000008</v>
      </c>
      <c r="E46" s="67" t="s">
        <v>29</v>
      </c>
      <c r="F46" s="230">
        <f t="shared" si="0"/>
        <v>769.24177200000008</v>
      </c>
      <c r="G46" s="230">
        <v>158.82102399999999</v>
      </c>
      <c r="H46" s="67" t="s">
        <v>29</v>
      </c>
      <c r="I46" s="230">
        <f t="shared" si="1"/>
        <v>610.42074800000012</v>
      </c>
      <c r="J46" s="166">
        <v>1.9608713201800723</v>
      </c>
    </row>
    <row r="47" spans="1:10" ht="12" customHeight="1" x14ac:dyDescent="0.25">
      <c r="A47" s="11">
        <v>2009</v>
      </c>
      <c r="B47" s="156">
        <v>307.43940600000002</v>
      </c>
      <c r="C47" s="67" t="s">
        <v>29</v>
      </c>
      <c r="D47" s="230">
        <v>727.68000499999994</v>
      </c>
      <c r="E47" s="67" t="s">
        <v>29</v>
      </c>
      <c r="F47" s="230">
        <f t="shared" si="0"/>
        <v>727.68000499999994</v>
      </c>
      <c r="G47" s="230">
        <v>177.16271929999999</v>
      </c>
      <c r="H47" s="67" t="s">
        <v>29</v>
      </c>
      <c r="I47" s="230">
        <f t="shared" si="1"/>
        <v>550.5172857</v>
      </c>
      <c r="J47" s="166">
        <v>1.7501666059914254</v>
      </c>
    </row>
    <row r="48" spans="1:10" ht="12" customHeight="1" x14ac:dyDescent="0.25">
      <c r="A48" s="11">
        <v>2010</v>
      </c>
      <c r="B48" s="156">
        <v>309.74127900000002</v>
      </c>
      <c r="C48" s="67" t="s">
        <v>29</v>
      </c>
      <c r="D48" s="230">
        <v>811.76820099999998</v>
      </c>
      <c r="E48" s="67" t="s">
        <v>29</v>
      </c>
      <c r="F48" s="230">
        <f t="shared" si="0"/>
        <v>811.76820099999998</v>
      </c>
      <c r="G48" s="230">
        <v>164.73728209999999</v>
      </c>
      <c r="H48" s="67" t="s">
        <v>29</v>
      </c>
      <c r="I48" s="230">
        <f t="shared" si="1"/>
        <v>647.03091889999996</v>
      </c>
      <c r="J48" s="166">
        <v>1.9791287573526841</v>
      </c>
    </row>
    <row r="49" spans="1:10" ht="12" customHeight="1" x14ac:dyDescent="0.25">
      <c r="A49" s="12">
        <v>2011</v>
      </c>
      <c r="B49" s="154">
        <v>311.97391399999998</v>
      </c>
      <c r="C49" s="75" t="s">
        <v>29</v>
      </c>
      <c r="D49" s="231">
        <v>841.9000454633333</v>
      </c>
      <c r="E49" s="75" t="s">
        <v>29</v>
      </c>
      <c r="F49" s="231">
        <f t="shared" si="0"/>
        <v>841.9000454633333</v>
      </c>
      <c r="G49" s="231">
        <v>195.49722664333336</v>
      </c>
      <c r="H49" s="75" t="s">
        <v>29</v>
      </c>
      <c r="I49" s="231">
        <f t="shared" si="1"/>
        <v>646.40281881999999</v>
      </c>
      <c r="J49" s="153">
        <v>1.9124889707496215</v>
      </c>
    </row>
    <row r="50" spans="1:10" ht="12" customHeight="1" x14ac:dyDescent="0.25">
      <c r="A50" s="12">
        <v>2012</v>
      </c>
      <c r="B50" s="154">
        <v>314.16755799999999</v>
      </c>
      <c r="C50" s="75" t="s">
        <v>29</v>
      </c>
      <c r="D50" s="231">
        <v>857.30900740444451</v>
      </c>
      <c r="E50" s="75" t="s">
        <v>29</v>
      </c>
      <c r="F50" s="231">
        <f t="shared" si="0"/>
        <v>857.30900740444451</v>
      </c>
      <c r="G50" s="231">
        <v>176.62556721777779</v>
      </c>
      <c r="H50" s="75" t="s">
        <v>29</v>
      </c>
      <c r="I50" s="231">
        <f t="shared" si="1"/>
        <v>680.68344018666676</v>
      </c>
      <c r="J50" s="153">
        <v>1.9562568061493757</v>
      </c>
    </row>
    <row r="51" spans="1:10" ht="12" customHeight="1" x14ac:dyDescent="0.25">
      <c r="A51" s="12">
        <v>2013</v>
      </c>
      <c r="B51" s="154">
        <v>316.29476599999998</v>
      </c>
      <c r="C51" s="75" t="s">
        <v>29</v>
      </c>
      <c r="D51" s="75" t="s">
        <v>29</v>
      </c>
      <c r="E51" s="75" t="s">
        <v>29</v>
      </c>
      <c r="F51" s="75" t="s">
        <v>29</v>
      </c>
      <c r="G51" s="75" t="s">
        <v>29</v>
      </c>
      <c r="H51" s="75" t="s">
        <v>29</v>
      </c>
      <c r="I51" s="75" t="s">
        <v>29</v>
      </c>
      <c r="J51" s="153">
        <v>1.93</v>
      </c>
    </row>
    <row r="52" spans="1:10" ht="12" customHeight="1" x14ac:dyDescent="0.25">
      <c r="A52" s="13">
        <v>2014</v>
      </c>
      <c r="B52" s="157">
        <v>318.576955</v>
      </c>
      <c r="C52" s="76" t="s">
        <v>29</v>
      </c>
      <c r="D52" s="76" t="s">
        <v>29</v>
      </c>
      <c r="E52" s="76" t="s">
        <v>29</v>
      </c>
      <c r="F52" s="76" t="s">
        <v>29</v>
      </c>
      <c r="G52" s="76" t="s">
        <v>29</v>
      </c>
      <c r="H52" s="76" t="s">
        <v>29</v>
      </c>
      <c r="I52" s="76" t="s">
        <v>29</v>
      </c>
      <c r="J52" s="153">
        <v>1.84</v>
      </c>
    </row>
    <row r="53" spans="1:10" ht="12" customHeight="1" x14ac:dyDescent="0.25">
      <c r="A53" s="13">
        <v>2015</v>
      </c>
      <c r="B53" s="157">
        <v>320.87070299999999</v>
      </c>
      <c r="C53" s="76" t="s">
        <v>29</v>
      </c>
      <c r="D53" s="76" t="s">
        <v>29</v>
      </c>
      <c r="E53" s="76" t="s">
        <v>29</v>
      </c>
      <c r="F53" s="76" t="s">
        <v>29</v>
      </c>
      <c r="G53" s="76" t="s">
        <v>29</v>
      </c>
      <c r="H53" s="76" t="s">
        <v>29</v>
      </c>
      <c r="I53" s="76" t="s">
        <v>29</v>
      </c>
      <c r="J53" s="153">
        <v>2.17</v>
      </c>
    </row>
    <row r="54" spans="1:10" ht="12" customHeight="1" x14ac:dyDescent="0.25">
      <c r="A54" s="14">
        <v>2016</v>
      </c>
      <c r="B54" s="155">
        <v>323.16101099999997</v>
      </c>
      <c r="C54" s="77" t="s">
        <v>29</v>
      </c>
      <c r="D54" s="77" t="s">
        <v>29</v>
      </c>
      <c r="E54" s="77" t="s">
        <v>29</v>
      </c>
      <c r="F54" s="77" t="s">
        <v>29</v>
      </c>
      <c r="G54" s="77" t="s">
        <v>29</v>
      </c>
      <c r="H54" s="77" t="s">
        <v>29</v>
      </c>
      <c r="I54" s="77" t="s">
        <v>29</v>
      </c>
      <c r="J54" s="166">
        <v>2.33</v>
      </c>
    </row>
    <row r="55" spans="1:10" ht="12" customHeight="1" x14ac:dyDescent="0.25">
      <c r="A55" s="15">
        <v>2017</v>
      </c>
      <c r="B55" s="155">
        <v>325.20603</v>
      </c>
      <c r="C55" s="78" t="s">
        <v>29</v>
      </c>
      <c r="D55" s="78" t="s">
        <v>29</v>
      </c>
      <c r="E55" s="78" t="s">
        <v>29</v>
      </c>
      <c r="F55" s="78" t="s">
        <v>29</v>
      </c>
      <c r="G55" s="78" t="s">
        <v>29</v>
      </c>
      <c r="H55" s="78" t="s">
        <v>29</v>
      </c>
      <c r="I55" s="78" t="s">
        <v>29</v>
      </c>
      <c r="J55" s="166">
        <v>0.76</v>
      </c>
    </row>
    <row r="56" spans="1:10" ht="12" customHeight="1" x14ac:dyDescent="0.25">
      <c r="A56" s="14">
        <v>2018</v>
      </c>
      <c r="B56" s="155">
        <v>326.92397599999998</v>
      </c>
      <c r="C56" s="77" t="s">
        <v>29</v>
      </c>
      <c r="D56" s="77" t="s">
        <v>29</v>
      </c>
      <c r="E56" s="77" t="s">
        <v>29</v>
      </c>
      <c r="F56" s="77" t="s">
        <v>29</v>
      </c>
      <c r="G56" s="77" t="s">
        <v>29</v>
      </c>
      <c r="H56" s="77" t="s">
        <v>29</v>
      </c>
      <c r="I56" s="77" t="s">
        <v>29</v>
      </c>
      <c r="J56" s="166">
        <v>1.1399999999999999</v>
      </c>
    </row>
    <row r="57" spans="1:10" ht="12" customHeight="1" x14ac:dyDescent="0.25">
      <c r="A57" s="15">
        <v>2019</v>
      </c>
      <c r="B57" s="156">
        <v>328.475998</v>
      </c>
      <c r="C57" s="232" t="s">
        <v>29</v>
      </c>
      <c r="D57" s="232" t="s">
        <v>29</v>
      </c>
      <c r="E57" s="232" t="s">
        <v>29</v>
      </c>
      <c r="F57" s="232" t="s">
        <v>29</v>
      </c>
      <c r="G57" s="232" t="s">
        <v>29</v>
      </c>
      <c r="H57" s="232" t="s">
        <v>29</v>
      </c>
      <c r="I57" s="232" t="s">
        <v>29</v>
      </c>
      <c r="J57" s="166">
        <v>0.93</v>
      </c>
    </row>
    <row r="58" spans="1:10" ht="12" customHeight="1" thickBot="1" x14ac:dyDescent="0.3">
      <c r="A58" s="72">
        <v>2020</v>
      </c>
      <c r="B58" s="60">
        <v>330.11398000000003</v>
      </c>
      <c r="C58" s="10" t="s">
        <v>29</v>
      </c>
      <c r="D58" s="10" t="s">
        <v>29</v>
      </c>
      <c r="E58" s="10" t="s">
        <v>29</v>
      </c>
      <c r="F58" s="10" t="s">
        <v>29</v>
      </c>
      <c r="G58" s="10" t="s">
        <v>29</v>
      </c>
      <c r="H58" s="10" t="s">
        <v>29</v>
      </c>
      <c r="I58" s="10" t="s">
        <v>29</v>
      </c>
      <c r="J58" s="83">
        <v>1.38</v>
      </c>
    </row>
    <row r="59" spans="1:10" ht="12" customHeight="1" thickTop="1" x14ac:dyDescent="0.25">
      <c r="A59" s="372" t="s">
        <v>61</v>
      </c>
      <c r="B59" s="372"/>
      <c r="C59" s="372"/>
      <c r="D59" s="372"/>
      <c r="E59" s="372"/>
      <c r="F59" s="372"/>
      <c r="G59" s="372"/>
      <c r="H59" s="372"/>
      <c r="I59" s="372"/>
      <c r="J59" s="372"/>
    </row>
    <row r="60" spans="1:10" ht="12" customHeight="1" x14ac:dyDescent="0.25">
      <c r="A60" s="337"/>
      <c r="B60" s="337"/>
      <c r="C60" s="337"/>
      <c r="D60" s="337"/>
      <c r="E60" s="337"/>
      <c r="F60" s="337"/>
      <c r="G60" s="337"/>
      <c r="H60" s="337"/>
      <c r="I60" s="337"/>
      <c r="J60" s="337"/>
    </row>
    <row r="61" spans="1:10" ht="12" customHeight="1" x14ac:dyDescent="0.25">
      <c r="A61" s="449" t="s">
        <v>172</v>
      </c>
      <c r="B61" s="449"/>
      <c r="C61" s="449"/>
      <c r="D61" s="449"/>
      <c r="E61" s="449"/>
      <c r="F61" s="449"/>
      <c r="G61" s="449"/>
      <c r="H61" s="449"/>
      <c r="I61" s="449"/>
      <c r="J61" s="449"/>
    </row>
    <row r="62" spans="1:10" ht="12" customHeight="1" x14ac:dyDescent="0.25">
      <c r="A62" s="449"/>
      <c r="B62" s="449"/>
      <c r="C62" s="449"/>
      <c r="D62" s="449"/>
      <c r="E62" s="449"/>
      <c r="F62" s="449"/>
      <c r="G62" s="449"/>
      <c r="H62" s="449"/>
      <c r="I62" s="449"/>
      <c r="J62" s="449"/>
    </row>
    <row r="63" spans="1:10" ht="12" customHeight="1" x14ac:dyDescent="0.25">
      <c r="A63" s="449"/>
      <c r="B63" s="449"/>
      <c r="C63" s="449"/>
      <c r="D63" s="449"/>
      <c r="E63" s="449"/>
      <c r="F63" s="449"/>
      <c r="G63" s="449"/>
      <c r="H63" s="449"/>
      <c r="I63" s="449"/>
      <c r="J63" s="449"/>
    </row>
    <row r="64" spans="1:10" ht="12" customHeight="1" x14ac:dyDescent="0.25">
      <c r="A64" s="449"/>
      <c r="B64" s="449"/>
      <c r="C64" s="449"/>
      <c r="D64" s="449"/>
      <c r="E64" s="449"/>
      <c r="F64" s="449"/>
      <c r="G64" s="449"/>
      <c r="H64" s="449"/>
      <c r="I64" s="449"/>
      <c r="J64" s="449"/>
    </row>
    <row r="65" spans="1:10" ht="12" customHeight="1" x14ac:dyDescent="0.25">
      <c r="A65" s="337"/>
      <c r="B65" s="337"/>
      <c r="C65" s="337"/>
      <c r="D65" s="337"/>
      <c r="E65" s="337"/>
      <c r="F65" s="337"/>
      <c r="G65" s="337"/>
      <c r="H65" s="337"/>
      <c r="I65" s="337"/>
      <c r="J65" s="337"/>
    </row>
    <row r="66" spans="1:10" ht="12" customHeight="1" x14ac:dyDescent="0.25">
      <c r="A66" s="449" t="s">
        <v>45</v>
      </c>
      <c r="B66" s="449"/>
      <c r="C66" s="449"/>
      <c r="D66" s="449"/>
      <c r="E66" s="449"/>
      <c r="F66" s="449"/>
      <c r="G66" s="449"/>
      <c r="H66" s="449"/>
      <c r="I66" s="449"/>
      <c r="J66" s="449"/>
    </row>
  </sheetData>
  <mergeCells count="21">
    <mergeCell ref="A59:J59"/>
    <mergeCell ref="A60:J60"/>
    <mergeCell ref="A61:J64"/>
    <mergeCell ref="A65:J65"/>
    <mergeCell ref="A66:J66"/>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2102-0C96-45A6-A458-4BB02BA435CF}">
  <dimension ref="A1:J66"/>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5" max="5" width="13.5703125" customWidth="1"/>
    <col min="10" max="10" width="14.28515625" customWidth="1"/>
  </cols>
  <sheetData>
    <row r="1" spans="1:10" ht="12" customHeight="1" thickBot="1" x14ac:dyDescent="0.3">
      <c r="A1" s="324" t="s">
        <v>120</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15</v>
      </c>
      <c r="F3" s="311" t="s">
        <v>24</v>
      </c>
      <c r="G3" s="311" t="s">
        <v>17</v>
      </c>
      <c r="H3" s="311" t="s">
        <v>18</v>
      </c>
      <c r="I3" s="347" t="s">
        <v>25</v>
      </c>
      <c r="J3" s="229" t="s">
        <v>19</v>
      </c>
    </row>
    <row r="4" spans="1:10" ht="12" customHeight="1" x14ac:dyDescent="0.25">
      <c r="A4" s="326"/>
      <c r="B4" s="332"/>
      <c r="C4" s="292"/>
      <c r="D4" s="311"/>
      <c r="E4" s="311"/>
      <c r="F4" s="311"/>
      <c r="G4" s="311"/>
      <c r="H4" s="311"/>
      <c r="I4" s="348"/>
      <c r="J4" s="450" t="s">
        <v>20</v>
      </c>
    </row>
    <row r="5" spans="1:10" ht="12" customHeight="1" x14ac:dyDescent="0.25">
      <c r="A5" s="326"/>
      <c r="B5" s="332"/>
      <c r="C5" s="292"/>
      <c r="D5" s="311"/>
      <c r="E5" s="311"/>
      <c r="F5" s="311"/>
      <c r="G5" s="311"/>
      <c r="H5" s="311"/>
      <c r="I5" s="348"/>
      <c r="J5" s="451"/>
    </row>
    <row r="6" spans="1:10" ht="12" customHeight="1" x14ac:dyDescent="0.25">
      <c r="A6" s="326"/>
      <c r="B6" s="332"/>
      <c r="C6" s="293"/>
      <c r="D6" s="311"/>
      <c r="E6" s="311"/>
      <c r="F6" s="311"/>
      <c r="G6" s="311"/>
      <c r="H6" s="311"/>
      <c r="I6" s="349"/>
      <c r="J6" s="452"/>
    </row>
    <row r="7" spans="1:10" ht="12" customHeight="1" x14ac:dyDescent="0.25">
      <c r="A7" s="228"/>
      <c r="B7" s="226" t="s">
        <v>26</v>
      </c>
      <c r="C7" s="290" t="s">
        <v>27</v>
      </c>
      <c r="D7" s="290"/>
      <c r="E7" s="290"/>
      <c r="F7" s="290"/>
      <c r="G7" s="290"/>
      <c r="H7" s="290"/>
      <c r="I7" s="290"/>
      <c r="J7" s="226" t="s">
        <v>28</v>
      </c>
    </row>
    <row r="8" spans="1:10" ht="12" customHeight="1" x14ac:dyDescent="0.25">
      <c r="A8" s="233">
        <v>1970</v>
      </c>
      <c r="B8" s="234">
        <v>205.05199999999999</v>
      </c>
      <c r="C8" s="85">
        <v>353.2</v>
      </c>
      <c r="D8" s="86" t="s">
        <v>29</v>
      </c>
      <c r="E8" s="87">
        <v>329.9</v>
      </c>
      <c r="F8" s="87">
        <f t="shared" ref="F8:F50" si="0">SUM(C8,D8,E8)</f>
        <v>683.09999999999991</v>
      </c>
      <c r="G8" s="86" t="s">
        <v>29</v>
      </c>
      <c r="H8" s="88">
        <v>369.9</v>
      </c>
      <c r="I8" s="85">
        <f t="shared" ref="I8:I50" si="1">F8-SUM(G8,H8)</f>
        <v>313.19999999999993</v>
      </c>
      <c r="J8" s="249">
        <f t="shared" ref="J8:J35" si="2">IF(I8=0,0,IF(B8=0,0,I8/B8))</f>
        <v>1.5274174355773167</v>
      </c>
    </row>
    <row r="9" spans="1:10" ht="12" customHeight="1" x14ac:dyDescent="0.25">
      <c r="A9" s="235">
        <v>1971</v>
      </c>
      <c r="B9" s="236">
        <v>207.661</v>
      </c>
      <c r="C9" s="89">
        <v>389.2</v>
      </c>
      <c r="D9" s="90" t="s">
        <v>29</v>
      </c>
      <c r="E9" s="91">
        <v>369.9</v>
      </c>
      <c r="F9" s="91">
        <f t="shared" si="0"/>
        <v>759.09999999999991</v>
      </c>
      <c r="G9" s="90" t="s">
        <v>29</v>
      </c>
      <c r="H9" s="92">
        <v>390.2</v>
      </c>
      <c r="I9" s="89">
        <f t="shared" si="1"/>
        <v>368.89999999999992</v>
      </c>
      <c r="J9" s="250">
        <f t="shared" si="2"/>
        <v>1.7764529690216262</v>
      </c>
    </row>
    <row r="10" spans="1:10" ht="12" customHeight="1" x14ac:dyDescent="0.25">
      <c r="A10" s="235">
        <v>1972</v>
      </c>
      <c r="B10" s="236">
        <v>209.89599999999999</v>
      </c>
      <c r="C10" s="89">
        <v>371.7</v>
      </c>
      <c r="D10" s="90" t="s">
        <v>29</v>
      </c>
      <c r="E10" s="91">
        <v>390.2</v>
      </c>
      <c r="F10" s="91">
        <f t="shared" si="0"/>
        <v>761.9</v>
      </c>
      <c r="G10" s="90" t="s">
        <v>29</v>
      </c>
      <c r="H10" s="92">
        <v>411.3</v>
      </c>
      <c r="I10" s="89">
        <f t="shared" si="1"/>
        <v>350.59999999999997</v>
      </c>
      <c r="J10" s="250">
        <f t="shared" si="2"/>
        <v>1.6703510309867744</v>
      </c>
    </row>
    <row r="11" spans="1:10" ht="12" customHeight="1" x14ac:dyDescent="0.25">
      <c r="A11" s="235">
        <v>1973</v>
      </c>
      <c r="B11" s="236">
        <v>211.90899999999999</v>
      </c>
      <c r="C11" s="89">
        <v>388</v>
      </c>
      <c r="D11" s="90" t="s">
        <v>29</v>
      </c>
      <c r="E11" s="91">
        <v>411.3</v>
      </c>
      <c r="F11" s="91">
        <f t="shared" si="0"/>
        <v>799.3</v>
      </c>
      <c r="G11" s="90" t="s">
        <v>29</v>
      </c>
      <c r="H11" s="92">
        <v>391.9</v>
      </c>
      <c r="I11" s="89">
        <f t="shared" si="1"/>
        <v>407.4</v>
      </c>
      <c r="J11" s="250">
        <f t="shared" si="2"/>
        <v>1.9225233472858632</v>
      </c>
    </row>
    <row r="12" spans="1:10" ht="12" customHeight="1" x14ac:dyDescent="0.25">
      <c r="A12" s="235">
        <v>1974</v>
      </c>
      <c r="B12" s="236">
        <v>213.85400000000001</v>
      </c>
      <c r="C12" s="89">
        <v>360.9</v>
      </c>
      <c r="D12" s="90" t="s">
        <v>29</v>
      </c>
      <c r="E12" s="91">
        <v>391.9</v>
      </c>
      <c r="F12" s="91">
        <f t="shared" si="0"/>
        <v>752.8</v>
      </c>
      <c r="G12" s="90" t="s">
        <v>29</v>
      </c>
      <c r="H12" s="92">
        <v>454.8</v>
      </c>
      <c r="I12" s="89">
        <f t="shared" si="1"/>
        <v>297.99999999999994</v>
      </c>
      <c r="J12" s="250">
        <f t="shared" si="2"/>
        <v>1.3934740523908831</v>
      </c>
    </row>
    <row r="13" spans="1:10" ht="12" customHeight="1" x14ac:dyDescent="0.25">
      <c r="A13" s="235">
        <v>1975</v>
      </c>
      <c r="B13" s="236">
        <v>215.97300000000001</v>
      </c>
      <c r="C13" s="89">
        <v>299.10000000000002</v>
      </c>
      <c r="D13" s="90" t="s">
        <v>29</v>
      </c>
      <c r="E13" s="91">
        <v>454.8</v>
      </c>
      <c r="F13" s="91">
        <f t="shared" si="0"/>
        <v>753.90000000000009</v>
      </c>
      <c r="G13" s="90" t="s">
        <v>29</v>
      </c>
      <c r="H13" s="92">
        <v>411.5</v>
      </c>
      <c r="I13" s="89">
        <f t="shared" si="1"/>
        <v>342.40000000000009</v>
      </c>
      <c r="J13" s="250">
        <f t="shared" si="2"/>
        <v>1.5853833581049486</v>
      </c>
    </row>
    <row r="14" spans="1:10" ht="12" customHeight="1" x14ac:dyDescent="0.25">
      <c r="A14" s="233">
        <v>1976</v>
      </c>
      <c r="B14" s="234">
        <v>218.035</v>
      </c>
      <c r="C14" s="85">
        <v>326</v>
      </c>
      <c r="D14" s="86" t="s">
        <v>29</v>
      </c>
      <c r="E14" s="87">
        <v>411.5</v>
      </c>
      <c r="F14" s="87">
        <f t="shared" si="0"/>
        <v>737.5</v>
      </c>
      <c r="G14" s="86" t="s">
        <v>29</v>
      </c>
      <c r="H14" s="85">
        <v>356.6</v>
      </c>
      <c r="I14" s="85">
        <f t="shared" si="1"/>
        <v>380.9</v>
      </c>
      <c r="J14" s="249">
        <f t="shared" si="2"/>
        <v>1.7469672300318755</v>
      </c>
    </row>
    <row r="15" spans="1:10" ht="12" customHeight="1" x14ac:dyDescent="0.25">
      <c r="A15" s="233">
        <v>1977</v>
      </c>
      <c r="B15" s="234">
        <v>220.23899999999998</v>
      </c>
      <c r="C15" s="85">
        <v>389.7</v>
      </c>
      <c r="D15" s="86" t="s">
        <v>29</v>
      </c>
      <c r="E15" s="87">
        <v>356.6</v>
      </c>
      <c r="F15" s="87">
        <f t="shared" si="0"/>
        <v>746.3</v>
      </c>
      <c r="G15" s="86" t="s">
        <v>29</v>
      </c>
      <c r="H15" s="85">
        <v>411.1</v>
      </c>
      <c r="I15" s="85">
        <f t="shared" si="1"/>
        <v>335.19999999999993</v>
      </c>
      <c r="J15" s="249">
        <f t="shared" si="2"/>
        <v>1.5219829367187463</v>
      </c>
    </row>
    <row r="16" spans="1:10" ht="12" customHeight="1" x14ac:dyDescent="0.25">
      <c r="A16" s="233">
        <v>1978</v>
      </c>
      <c r="B16" s="234">
        <v>222.58500000000001</v>
      </c>
      <c r="C16" s="85">
        <v>384.3</v>
      </c>
      <c r="D16" s="85">
        <v>63</v>
      </c>
      <c r="E16" s="87">
        <v>411.1</v>
      </c>
      <c r="F16" s="87">
        <f t="shared" si="0"/>
        <v>858.40000000000009</v>
      </c>
      <c r="G16" s="88">
        <v>58.4</v>
      </c>
      <c r="H16" s="85">
        <v>462.9</v>
      </c>
      <c r="I16" s="85">
        <f t="shared" si="1"/>
        <v>337.10000000000014</v>
      </c>
      <c r="J16" s="249">
        <f t="shared" si="2"/>
        <v>1.5144776152930346</v>
      </c>
    </row>
    <row r="17" spans="1:10" ht="12" customHeight="1" x14ac:dyDescent="0.25">
      <c r="A17" s="233">
        <v>1979</v>
      </c>
      <c r="B17" s="234">
        <v>225.05500000000001</v>
      </c>
      <c r="C17" s="85">
        <v>320</v>
      </c>
      <c r="D17" s="85">
        <v>54</v>
      </c>
      <c r="E17" s="87">
        <v>462.9</v>
      </c>
      <c r="F17" s="87">
        <f t="shared" si="0"/>
        <v>836.9</v>
      </c>
      <c r="G17" s="88">
        <v>65.599999999999994</v>
      </c>
      <c r="H17" s="85">
        <v>452.9</v>
      </c>
      <c r="I17" s="85">
        <f t="shared" si="1"/>
        <v>318.39999999999998</v>
      </c>
      <c r="J17" s="249">
        <f t="shared" si="2"/>
        <v>1.4147652795983203</v>
      </c>
    </row>
    <row r="18" spans="1:10" ht="12" customHeight="1" x14ac:dyDescent="0.25">
      <c r="A18" s="233">
        <v>1980</v>
      </c>
      <c r="B18" s="234">
        <v>227.726</v>
      </c>
      <c r="C18" s="85">
        <v>312.10000000000002</v>
      </c>
      <c r="D18" s="85">
        <v>38.1</v>
      </c>
      <c r="E18" s="87">
        <v>452.9</v>
      </c>
      <c r="F18" s="87">
        <f t="shared" si="0"/>
        <v>803.1</v>
      </c>
      <c r="G18" s="86">
        <v>81.7</v>
      </c>
      <c r="H18" s="85">
        <v>432.4</v>
      </c>
      <c r="I18" s="85">
        <f t="shared" si="1"/>
        <v>289</v>
      </c>
      <c r="J18" s="249">
        <f t="shared" si="2"/>
        <v>1.2690689688485286</v>
      </c>
    </row>
    <row r="19" spans="1:10" ht="12" customHeight="1" x14ac:dyDescent="0.25">
      <c r="A19" s="235">
        <v>1981</v>
      </c>
      <c r="B19" s="236">
        <v>229.96600000000001</v>
      </c>
      <c r="C19" s="89">
        <v>390</v>
      </c>
      <c r="D19" s="89">
        <v>45</v>
      </c>
      <c r="E19" s="91">
        <v>432.4</v>
      </c>
      <c r="F19" s="91">
        <f t="shared" si="0"/>
        <v>867.4</v>
      </c>
      <c r="G19" s="92">
        <v>90.3</v>
      </c>
      <c r="H19" s="89">
        <v>462.3</v>
      </c>
      <c r="I19" s="89">
        <f t="shared" si="1"/>
        <v>314.79999999999995</v>
      </c>
      <c r="J19" s="250">
        <f t="shared" si="2"/>
        <v>1.368898011010323</v>
      </c>
    </row>
    <row r="20" spans="1:10" ht="12" customHeight="1" x14ac:dyDescent="0.25">
      <c r="A20" s="235">
        <v>1982</v>
      </c>
      <c r="B20" s="236">
        <v>232.18799999999999</v>
      </c>
      <c r="C20" s="93">
        <v>397.1</v>
      </c>
      <c r="D20" s="89">
        <v>55.9</v>
      </c>
      <c r="E20" s="91">
        <v>462.3</v>
      </c>
      <c r="F20" s="91">
        <f t="shared" si="0"/>
        <v>915.3</v>
      </c>
      <c r="G20" s="92">
        <v>68</v>
      </c>
      <c r="H20" s="89">
        <v>498.5</v>
      </c>
      <c r="I20" s="89">
        <f t="shared" si="1"/>
        <v>348.79999999999995</v>
      </c>
      <c r="J20" s="250">
        <f t="shared" si="2"/>
        <v>1.5022309507812632</v>
      </c>
    </row>
    <row r="21" spans="1:10" ht="12" customHeight="1" x14ac:dyDescent="0.25">
      <c r="A21" s="235">
        <v>1983</v>
      </c>
      <c r="B21" s="236">
        <v>234.30699999999999</v>
      </c>
      <c r="C21" s="93">
        <v>347.3</v>
      </c>
      <c r="D21" s="89">
        <v>56.2</v>
      </c>
      <c r="E21" s="91">
        <v>498.5</v>
      </c>
      <c r="F21" s="91">
        <f t="shared" si="0"/>
        <v>902</v>
      </c>
      <c r="G21" s="92">
        <v>66.3</v>
      </c>
      <c r="H21" s="89">
        <v>463</v>
      </c>
      <c r="I21" s="89">
        <f t="shared" si="1"/>
        <v>372.70000000000005</v>
      </c>
      <c r="J21" s="250">
        <f t="shared" si="2"/>
        <v>1.5906481667214385</v>
      </c>
    </row>
    <row r="22" spans="1:10" ht="12" customHeight="1" x14ac:dyDescent="0.25">
      <c r="A22" s="235">
        <v>1984</v>
      </c>
      <c r="B22" s="236">
        <v>236.34800000000001</v>
      </c>
      <c r="C22" s="89">
        <v>367.6</v>
      </c>
      <c r="D22" s="89">
        <v>66.7</v>
      </c>
      <c r="E22" s="91">
        <v>463</v>
      </c>
      <c r="F22" s="91">
        <f t="shared" si="0"/>
        <v>897.3</v>
      </c>
      <c r="G22" s="92">
        <v>62.7</v>
      </c>
      <c r="H22" s="89">
        <v>506.2</v>
      </c>
      <c r="I22" s="89">
        <f t="shared" si="1"/>
        <v>328.4</v>
      </c>
      <c r="J22" s="250">
        <f t="shared" si="2"/>
        <v>1.3894765346015197</v>
      </c>
    </row>
    <row r="23" spans="1:10" ht="12" customHeight="1" x14ac:dyDescent="0.25">
      <c r="A23" s="235">
        <v>1985</v>
      </c>
      <c r="B23" s="236">
        <v>238.46600000000001</v>
      </c>
      <c r="C23" s="89">
        <v>398</v>
      </c>
      <c r="D23" s="89">
        <v>86.6</v>
      </c>
      <c r="E23" s="91">
        <v>506.2</v>
      </c>
      <c r="F23" s="91">
        <f t="shared" si="0"/>
        <v>990.8</v>
      </c>
      <c r="G23" s="90">
        <v>55.5</v>
      </c>
      <c r="H23" s="89">
        <v>572.4</v>
      </c>
      <c r="I23" s="89">
        <f t="shared" si="1"/>
        <v>362.9</v>
      </c>
      <c r="J23" s="250">
        <f t="shared" si="2"/>
        <v>1.5218102370987896</v>
      </c>
    </row>
    <row r="24" spans="1:10" ht="12" customHeight="1" x14ac:dyDescent="0.25">
      <c r="A24" s="233">
        <v>1986</v>
      </c>
      <c r="B24" s="234">
        <v>240.65100000000001</v>
      </c>
      <c r="C24" s="85">
        <v>429.7</v>
      </c>
      <c r="D24" s="85">
        <v>81.3</v>
      </c>
      <c r="E24" s="87">
        <v>572.4</v>
      </c>
      <c r="F24" s="87">
        <f t="shared" si="0"/>
        <v>1083.4000000000001</v>
      </c>
      <c r="G24" s="88">
        <v>71.7</v>
      </c>
      <c r="H24" s="85">
        <v>610.9</v>
      </c>
      <c r="I24" s="85">
        <f t="shared" si="1"/>
        <v>400.80000000000007</v>
      </c>
      <c r="J24" s="249">
        <f t="shared" si="2"/>
        <v>1.6654823790468356</v>
      </c>
    </row>
    <row r="25" spans="1:10" ht="12" customHeight="1" x14ac:dyDescent="0.25">
      <c r="A25" s="233">
        <v>1987</v>
      </c>
      <c r="B25" s="234">
        <v>242.804</v>
      </c>
      <c r="C25" s="85">
        <v>444.9</v>
      </c>
      <c r="D25" s="85">
        <v>94.7</v>
      </c>
      <c r="E25" s="87">
        <v>610.9</v>
      </c>
      <c r="F25" s="87">
        <f t="shared" si="0"/>
        <v>1150.5</v>
      </c>
      <c r="G25" s="88">
        <v>76.3</v>
      </c>
      <c r="H25" s="85">
        <v>670.4</v>
      </c>
      <c r="I25" s="85">
        <f t="shared" si="1"/>
        <v>403.80000000000007</v>
      </c>
      <c r="J25" s="249">
        <f t="shared" si="2"/>
        <v>1.6630698011564886</v>
      </c>
    </row>
    <row r="26" spans="1:10" ht="12" customHeight="1" x14ac:dyDescent="0.25">
      <c r="A26" s="233">
        <v>1988</v>
      </c>
      <c r="B26" s="234">
        <v>245.02099999999999</v>
      </c>
      <c r="C26" s="85">
        <v>437.1</v>
      </c>
      <c r="D26" s="85">
        <v>104.1</v>
      </c>
      <c r="E26" s="87">
        <v>670.4</v>
      </c>
      <c r="F26" s="87">
        <f t="shared" si="0"/>
        <v>1211.5999999999999</v>
      </c>
      <c r="G26" s="88">
        <v>116.7</v>
      </c>
      <c r="H26" s="85">
        <v>614.1</v>
      </c>
      <c r="I26" s="85">
        <f t="shared" si="1"/>
        <v>480.79999999999984</v>
      </c>
      <c r="J26" s="249">
        <f t="shared" si="2"/>
        <v>1.9622807840960566</v>
      </c>
    </row>
    <row r="27" spans="1:10" ht="12" customHeight="1" x14ac:dyDescent="0.25">
      <c r="A27" s="233">
        <v>1989</v>
      </c>
      <c r="B27" s="234">
        <v>247.34200000000001</v>
      </c>
      <c r="C27" s="85">
        <v>454.8</v>
      </c>
      <c r="D27" s="85">
        <v>147.9</v>
      </c>
      <c r="E27" s="87">
        <v>614.1</v>
      </c>
      <c r="F27" s="87">
        <f t="shared" si="0"/>
        <v>1216.8000000000002</v>
      </c>
      <c r="G27" s="88">
        <v>87.8</v>
      </c>
      <c r="H27" s="85">
        <v>611.79999999999995</v>
      </c>
      <c r="I27" s="85">
        <f t="shared" si="1"/>
        <v>517.20000000000027</v>
      </c>
      <c r="J27" s="249">
        <f t="shared" si="2"/>
        <v>2.0910318506359626</v>
      </c>
    </row>
    <row r="28" spans="1:10" ht="12" customHeight="1" x14ac:dyDescent="0.25">
      <c r="A28" s="233">
        <v>1990</v>
      </c>
      <c r="B28" s="234">
        <v>250.13200000000001</v>
      </c>
      <c r="C28" s="85">
        <v>447.5</v>
      </c>
      <c r="D28" s="85">
        <v>166.2</v>
      </c>
      <c r="E28" s="87">
        <v>611.79999999999995</v>
      </c>
      <c r="F28" s="87">
        <f t="shared" si="0"/>
        <v>1225.5</v>
      </c>
      <c r="G28" s="86">
        <v>161.5</v>
      </c>
      <c r="H28" s="85">
        <v>647.20000000000005</v>
      </c>
      <c r="I28" s="85">
        <f t="shared" si="1"/>
        <v>416.79999999999995</v>
      </c>
      <c r="J28" s="249">
        <f t="shared" si="2"/>
        <v>1.6663201829434056</v>
      </c>
    </row>
    <row r="29" spans="1:10" ht="12" customHeight="1" x14ac:dyDescent="0.25">
      <c r="A29" s="235">
        <v>1991</v>
      </c>
      <c r="B29" s="236">
        <v>253.49299999999999</v>
      </c>
      <c r="C29" s="89">
        <v>394.2</v>
      </c>
      <c r="D29" s="89">
        <v>187</v>
      </c>
      <c r="E29" s="91">
        <v>647.20000000000005</v>
      </c>
      <c r="F29" s="91">
        <f t="shared" si="0"/>
        <v>1228.4000000000001</v>
      </c>
      <c r="G29" s="92">
        <v>173.6</v>
      </c>
      <c r="H29" s="89">
        <v>635.9</v>
      </c>
      <c r="I29" s="89">
        <f t="shared" si="1"/>
        <v>418.90000000000009</v>
      </c>
      <c r="J29" s="250">
        <f t="shared" si="2"/>
        <v>1.6525111147053375</v>
      </c>
    </row>
    <row r="30" spans="1:10" ht="12" customHeight="1" x14ac:dyDescent="0.25">
      <c r="A30" s="235">
        <v>1992</v>
      </c>
      <c r="B30" s="236">
        <v>256.89400000000001</v>
      </c>
      <c r="C30" s="89">
        <v>392.8</v>
      </c>
      <c r="D30" s="89">
        <v>223.8</v>
      </c>
      <c r="E30" s="91">
        <v>635.9</v>
      </c>
      <c r="F30" s="91">
        <f t="shared" si="0"/>
        <v>1252.5</v>
      </c>
      <c r="G30" s="92">
        <v>187.8</v>
      </c>
      <c r="H30" s="89">
        <v>651.20000000000005</v>
      </c>
      <c r="I30" s="89">
        <f t="shared" si="1"/>
        <v>413.5</v>
      </c>
      <c r="J30" s="250">
        <f t="shared" si="2"/>
        <v>1.6096133035415385</v>
      </c>
    </row>
    <row r="31" spans="1:10" ht="12" customHeight="1" x14ac:dyDescent="0.25">
      <c r="A31" s="235">
        <v>1993</v>
      </c>
      <c r="B31" s="236">
        <v>260.255</v>
      </c>
      <c r="C31" s="89">
        <v>363.7</v>
      </c>
      <c r="D31" s="89">
        <v>290.5</v>
      </c>
      <c r="E31" s="91">
        <v>651.20000000000005</v>
      </c>
      <c r="F31" s="91">
        <f t="shared" si="0"/>
        <v>1305.4000000000001</v>
      </c>
      <c r="G31" s="92">
        <v>172.2</v>
      </c>
      <c r="H31" s="89">
        <v>640.67831999999999</v>
      </c>
      <c r="I31" s="89">
        <f t="shared" si="1"/>
        <v>492.52168000000006</v>
      </c>
      <c r="J31" s="250">
        <f t="shared" si="2"/>
        <v>1.8924580891817644</v>
      </c>
    </row>
    <row r="32" spans="1:10" ht="12" customHeight="1" x14ac:dyDescent="0.25">
      <c r="A32" s="235">
        <v>1994</v>
      </c>
      <c r="B32" s="236">
        <v>263.43599999999998</v>
      </c>
      <c r="C32" s="89">
        <v>478.72686999999996</v>
      </c>
      <c r="D32" s="89">
        <v>292.8</v>
      </c>
      <c r="E32" s="91">
        <v>640.67831999999999</v>
      </c>
      <c r="F32" s="91">
        <f t="shared" si="0"/>
        <v>1412.2051899999999</v>
      </c>
      <c r="G32" s="92">
        <v>181.860996</v>
      </c>
      <c r="H32" s="89">
        <v>696.77388999999994</v>
      </c>
      <c r="I32" s="89">
        <f t="shared" si="1"/>
        <v>533.57030399999996</v>
      </c>
      <c r="J32" s="250">
        <f t="shared" si="2"/>
        <v>2.025426684280053</v>
      </c>
    </row>
    <row r="33" spans="1:10" ht="12" customHeight="1" x14ac:dyDescent="0.25">
      <c r="A33" s="235">
        <v>1995</v>
      </c>
      <c r="B33" s="236">
        <v>266.55700000000002</v>
      </c>
      <c r="C33" s="89">
        <v>456.05722000000003</v>
      </c>
      <c r="D33" s="89">
        <v>289.99391549999996</v>
      </c>
      <c r="E33" s="91">
        <v>696.77388999999994</v>
      </c>
      <c r="F33" s="91">
        <f t="shared" si="0"/>
        <v>1442.8250254999998</v>
      </c>
      <c r="G33" s="90">
        <v>204.87299999999999</v>
      </c>
      <c r="H33" s="89">
        <v>760.84175000000005</v>
      </c>
      <c r="I33" s="89">
        <f t="shared" si="1"/>
        <v>477.11027549999972</v>
      </c>
      <c r="J33" s="250">
        <f t="shared" si="2"/>
        <v>1.789899629347568</v>
      </c>
    </row>
    <row r="34" spans="1:10" ht="12" customHeight="1" x14ac:dyDescent="0.25">
      <c r="A34" s="233">
        <v>1996</v>
      </c>
      <c r="B34" s="234">
        <v>269.66699999999997</v>
      </c>
      <c r="C34" s="85">
        <v>398.67330000000004</v>
      </c>
      <c r="D34" s="85">
        <v>319.9475865</v>
      </c>
      <c r="E34" s="87">
        <v>760.84175000000005</v>
      </c>
      <c r="F34" s="87">
        <f t="shared" si="0"/>
        <v>1479.4626365000001</v>
      </c>
      <c r="G34" s="88">
        <v>237.2954325</v>
      </c>
      <c r="H34" s="85">
        <v>740.1143800000001</v>
      </c>
      <c r="I34" s="85">
        <f t="shared" si="1"/>
        <v>502.0528240000001</v>
      </c>
      <c r="J34" s="249">
        <f t="shared" si="2"/>
        <v>1.8617510633485008</v>
      </c>
    </row>
    <row r="35" spans="1:10" ht="12" customHeight="1" x14ac:dyDescent="0.25">
      <c r="A35" s="233">
        <v>1997</v>
      </c>
      <c r="B35" s="234">
        <v>272.91199999999998</v>
      </c>
      <c r="C35" s="85">
        <v>453.48978999999997</v>
      </c>
      <c r="D35" s="85">
        <v>335.43900000000002</v>
      </c>
      <c r="E35" s="87">
        <v>740.1143800000001</v>
      </c>
      <c r="F35" s="87">
        <f t="shared" si="0"/>
        <v>1529.0431699999999</v>
      </c>
      <c r="G35" s="88">
        <v>248.23320000000001</v>
      </c>
      <c r="H35" s="85">
        <v>734.51188999999999</v>
      </c>
      <c r="I35" s="85">
        <f t="shared" si="1"/>
        <v>546.29807999999991</v>
      </c>
      <c r="J35" s="249">
        <f t="shared" si="2"/>
        <v>2.0017371167262707</v>
      </c>
    </row>
    <row r="36" spans="1:10" ht="12" customHeight="1" x14ac:dyDescent="0.25">
      <c r="A36" s="233">
        <v>1998</v>
      </c>
      <c r="B36" s="234">
        <v>276.11500000000001</v>
      </c>
      <c r="C36" s="85">
        <v>458.96222999999998</v>
      </c>
      <c r="D36" s="85">
        <v>367.97700000000003</v>
      </c>
      <c r="E36" s="87">
        <v>734.51188999999999</v>
      </c>
      <c r="F36" s="87">
        <f t="shared" si="0"/>
        <v>1561.4511199999999</v>
      </c>
      <c r="G36" s="88">
        <v>290.59950000000003</v>
      </c>
      <c r="H36" s="85">
        <v>715.40865000000008</v>
      </c>
      <c r="I36" s="85">
        <f t="shared" si="1"/>
        <v>555.44296999999983</v>
      </c>
      <c r="J36" s="249">
        <v>1.8370714014088325</v>
      </c>
    </row>
    <row r="37" spans="1:10" ht="12" customHeight="1" x14ac:dyDescent="0.25">
      <c r="A37" s="233">
        <v>1999</v>
      </c>
      <c r="B37" s="234">
        <v>279.29500000000002</v>
      </c>
      <c r="C37" s="85">
        <v>411.79829333333339</v>
      </c>
      <c r="D37" s="85">
        <v>452.31049949999999</v>
      </c>
      <c r="E37" s="87">
        <v>715.40865000000008</v>
      </c>
      <c r="F37" s="87">
        <f t="shared" si="0"/>
        <v>1579.5174428333335</v>
      </c>
      <c r="G37" s="88">
        <v>290.43401849999998</v>
      </c>
      <c r="H37" s="85">
        <v>679.74267000000009</v>
      </c>
      <c r="I37" s="85">
        <f t="shared" si="1"/>
        <v>609.34075433333339</v>
      </c>
      <c r="J37" s="249">
        <v>2.3607323952571053</v>
      </c>
    </row>
    <row r="38" spans="1:10" ht="12" customHeight="1" x14ac:dyDescent="0.25">
      <c r="A38" s="233">
        <v>2000</v>
      </c>
      <c r="B38" s="234">
        <v>282.38499999999999</v>
      </c>
      <c r="C38" s="85">
        <v>417.13866999999999</v>
      </c>
      <c r="D38" s="85">
        <v>475</v>
      </c>
      <c r="E38" s="87">
        <v>679.74267000000009</v>
      </c>
      <c r="F38" s="87">
        <f t="shared" si="0"/>
        <v>1571.8813400000001</v>
      </c>
      <c r="G38" s="88">
        <v>279.73834599999998</v>
      </c>
      <c r="H38" s="85">
        <v>765.51477999999997</v>
      </c>
      <c r="I38" s="85">
        <f t="shared" si="1"/>
        <v>526.62821400000007</v>
      </c>
      <c r="J38" s="249">
        <v>1.8649326243838562</v>
      </c>
    </row>
    <row r="39" spans="1:10" ht="12" customHeight="1" x14ac:dyDescent="0.25">
      <c r="A39" s="235">
        <v>2001</v>
      </c>
      <c r="B39" s="236">
        <v>285.30901899999998</v>
      </c>
      <c r="C39" s="89">
        <v>412.49205444444442</v>
      </c>
      <c r="D39" s="89">
        <v>464.24851476000015</v>
      </c>
      <c r="E39" s="91">
        <v>765.51477999999997</v>
      </c>
      <c r="F39" s="91">
        <f t="shared" si="0"/>
        <v>1642.2553492044444</v>
      </c>
      <c r="G39" s="92">
        <v>272.27617050000003</v>
      </c>
      <c r="H39" s="89">
        <v>750.93450000000007</v>
      </c>
      <c r="I39" s="89">
        <f t="shared" si="1"/>
        <v>619.04467870444432</v>
      </c>
      <c r="J39" s="250">
        <v>2.154668745695854</v>
      </c>
    </row>
    <row r="40" spans="1:10" ht="12" customHeight="1" x14ac:dyDescent="0.25">
      <c r="A40" s="235">
        <v>2002</v>
      </c>
      <c r="B40" s="236">
        <v>288.10481800000002</v>
      </c>
      <c r="C40" s="89">
        <v>581.69887999999992</v>
      </c>
      <c r="D40" s="89">
        <v>537.96711040999992</v>
      </c>
      <c r="E40" s="91">
        <v>750.93450000000007</v>
      </c>
      <c r="F40" s="91">
        <f t="shared" si="0"/>
        <v>1870.6004904099998</v>
      </c>
      <c r="G40" s="92">
        <v>253.05063549999997</v>
      </c>
      <c r="H40" s="89">
        <v>704.61537999999996</v>
      </c>
      <c r="I40" s="89">
        <f t="shared" si="1"/>
        <v>912.93447490999984</v>
      </c>
      <c r="J40" s="250">
        <v>3.1428596560644815</v>
      </c>
    </row>
    <row r="41" spans="1:10" ht="12" customHeight="1" x14ac:dyDescent="0.25">
      <c r="A41" s="235">
        <v>2003</v>
      </c>
      <c r="B41" s="236">
        <v>290.81963400000001</v>
      </c>
      <c r="C41" s="89">
        <v>382.61723999999992</v>
      </c>
      <c r="D41" s="89">
        <v>599.07497792000004</v>
      </c>
      <c r="E41" s="91">
        <v>704.61537999999996</v>
      </c>
      <c r="F41" s="91">
        <f t="shared" si="0"/>
        <v>1686.3075979199998</v>
      </c>
      <c r="G41" s="92">
        <v>208.51894799999999</v>
      </c>
      <c r="H41" s="89">
        <v>707.41363999999999</v>
      </c>
      <c r="I41" s="89">
        <f t="shared" si="1"/>
        <v>770.3750099199998</v>
      </c>
      <c r="J41" s="250">
        <v>2.624101018296447</v>
      </c>
    </row>
    <row r="42" spans="1:10" ht="12" customHeight="1" x14ac:dyDescent="0.25">
      <c r="A42" s="235">
        <v>2004</v>
      </c>
      <c r="B42" s="236">
        <v>293.46318500000001</v>
      </c>
      <c r="C42" s="89">
        <v>338.15585333333337</v>
      </c>
      <c r="D42" s="89">
        <v>664.94589719999988</v>
      </c>
      <c r="E42" s="91">
        <v>707.41363999999999</v>
      </c>
      <c r="F42" s="91">
        <f t="shared" si="0"/>
        <v>1710.5153905333332</v>
      </c>
      <c r="G42" s="92">
        <v>182.3941585</v>
      </c>
      <c r="H42" s="89">
        <v>759.35728000000006</v>
      </c>
      <c r="I42" s="89">
        <f t="shared" si="1"/>
        <v>768.76395203333311</v>
      </c>
      <c r="J42" s="250">
        <v>2.6013106909247692</v>
      </c>
    </row>
    <row r="43" spans="1:10" ht="12" customHeight="1" x14ac:dyDescent="0.25">
      <c r="A43" s="235">
        <v>2005</v>
      </c>
      <c r="B43" s="236">
        <v>296.186216</v>
      </c>
      <c r="C43" s="89">
        <v>413.50917164141998</v>
      </c>
      <c r="D43" s="89">
        <v>761.46967278000011</v>
      </c>
      <c r="E43" s="91">
        <v>759.35728000000006</v>
      </c>
      <c r="F43" s="91">
        <f t="shared" si="0"/>
        <v>1934.3361244214202</v>
      </c>
      <c r="G43" s="92">
        <v>225.88747699999999</v>
      </c>
      <c r="H43" s="89">
        <v>775.82875999999999</v>
      </c>
      <c r="I43" s="89">
        <f t="shared" si="1"/>
        <v>932.61988742142023</v>
      </c>
      <c r="J43" s="250">
        <v>3.1286179881784917</v>
      </c>
    </row>
    <row r="44" spans="1:10" ht="12" customHeight="1" x14ac:dyDescent="0.25">
      <c r="A44" s="233">
        <v>2006</v>
      </c>
      <c r="B44" s="234">
        <v>298.99582500000002</v>
      </c>
      <c r="C44" s="85">
        <v>395.27622387371997</v>
      </c>
      <c r="D44" s="85">
        <v>784.61487348000014</v>
      </c>
      <c r="E44" s="87">
        <v>775.82875999999999</v>
      </c>
      <c r="F44" s="87">
        <f t="shared" si="0"/>
        <v>1955.7198573537203</v>
      </c>
      <c r="G44" s="88">
        <v>247.19362100000001</v>
      </c>
      <c r="H44" s="85">
        <v>737.34269000000006</v>
      </c>
      <c r="I44" s="85">
        <f t="shared" si="1"/>
        <v>971.1835463537202</v>
      </c>
      <c r="J44" s="249">
        <v>3.2234385633355256</v>
      </c>
    </row>
    <row r="45" spans="1:10" ht="12" customHeight="1" x14ac:dyDescent="0.25">
      <c r="A45" s="233">
        <v>2007</v>
      </c>
      <c r="B45" s="234">
        <v>302.003917</v>
      </c>
      <c r="C45" s="85">
        <v>403.29747682223001</v>
      </c>
      <c r="D45" s="85">
        <v>890.96977340333342</v>
      </c>
      <c r="E45" s="87">
        <v>737.34269000000006</v>
      </c>
      <c r="F45" s="87">
        <f t="shared" si="0"/>
        <v>2031.6099402255636</v>
      </c>
      <c r="G45" s="88">
        <v>333.14360750000003</v>
      </c>
      <c r="H45" s="85">
        <v>786.05681000000004</v>
      </c>
      <c r="I45" s="85">
        <f t="shared" si="1"/>
        <v>912.40952272556342</v>
      </c>
      <c r="J45" s="249">
        <v>3.0073549020647965</v>
      </c>
    </row>
    <row r="46" spans="1:10" ht="12" customHeight="1" x14ac:dyDescent="0.25">
      <c r="A46" s="233">
        <v>2008</v>
      </c>
      <c r="B46" s="234">
        <v>304.79776099999998</v>
      </c>
      <c r="C46" s="85">
        <v>422.12540505635667</v>
      </c>
      <c r="D46" s="85">
        <v>965.46211832111123</v>
      </c>
      <c r="E46" s="87">
        <v>786.05681000000004</v>
      </c>
      <c r="F46" s="87">
        <f t="shared" si="0"/>
        <v>2173.6443333774678</v>
      </c>
      <c r="G46" s="88">
        <v>421.40744050000006</v>
      </c>
      <c r="H46" s="85">
        <v>852.63317000000006</v>
      </c>
      <c r="I46" s="85">
        <f t="shared" si="1"/>
        <v>899.60372287746759</v>
      </c>
      <c r="J46" s="249">
        <v>2.9318004435596881</v>
      </c>
    </row>
    <row r="47" spans="1:10" ht="12" customHeight="1" x14ac:dyDescent="0.25">
      <c r="A47" s="233">
        <v>2009</v>
      </c>
      <c r="B47" s="234">
        <v>307.43940600000002</v>
      </c>
      <c r="C47" s="85">
        <v>420.41089196728001</v>
      </c>
      <c r="D47" s="85">
        <v>905.52052551999986</v>
      </c>
      <c r="E47" s="87">
        <v>852.63317000000006</v>
      </c>
      <c r="F47" s="87">
        <f t="shared" si="0"/>
        <v>2178.5645874872798</v>
      </c>
      <c r="G47" s="88">
        <v>318.74306929999995</v>
      </c>
      <c r="H47" s="85">
        <v>832.0729</v>
      </c>
      <c r="I47" s="85">
        <f t="shared" si="1"/>
        <v>1027.7486181872798</v>
      </c>
      <c r="J47" s="249">
        <v>3.3311844458104369</v>
      </c>
    </row>
    <row r="48" spans="1:10" ht="12" customHeight="1" x14ac:dyDescent="0.25">
      <c r="A48" s="233">
        <v>2010</v>
      </c>
      <c r="B48" s="234">
        <v>309.74127900000002</v>
      </c>
      <c r="C48" s="85">
        <v>387.96353470125558</v>
      </c>
      <c r="D48" s="85">
        <v>924.75701944814818</v>
      </c>
      <c r="E48" s="87">
        <v>832.0729</v>
      </c>
      <c r="F48" s="87">
        <f t="shared" si="0"/>
        <v>2144.7934541494037</v>
      </c>
      <c r="G48" s="88">
        <v>332.36738328000007</v>
      </c>
      <c r="H48" s="85">
        <v>757.59598000000005</v>
      </c>
      <c r="I48" s="85">
        <f t="shared" si="1"/>
        <v>1054.8300908694036</v>
      </c>
      <c r="J48" s="249">
        <v>3.3984582938492158</v>
      </c>
    </row>
    <row r="49" spans="1:10" ht="12" customHeight="1" x14ac:dyDescent="0.25">
      <c r="A49" s="237">
        <v>2011</v>
      </c>
      <c r="B49" s="238">
        <v>311.97391399999998</v>
      </c>
      <c r="C49" s="94">
        <v>402.96706921508041</v>
      </c>
      <c r="D49" s="94">
        <v>1026.3551051794557</v>
      </c>
      <c r="E49" s="95">
        <v>757.59598000000005</v>
      </c>
      <c r="F49" s="95">
        <f t="shared" si="0"/>
        <v>2186.918154394536</v>
      </c>
      <c r="G49" s="96">
        <v>316.66769433000002</v>
      </c>
      <c r="H49" s="94">
        <v>822.16827000000001</v>
      </c>
      <c r="I49" s="94">
        <f t="shared" si="1"/>
        <v>1048.082190064536</v>
      </c>
      <c r="J49" s="251">
        <v>3.3472254422717702</v>
      </c>
    </row>
    <row r="50" spans="1:10" ht="12" customHeight="1" x14ac:dyDescent="0.25">
      <c r="A50" s="237">
        <v>2012</v>
      </c>
      <c r="B50" s="238">
        <v>314.16755799999999</v>
      </c>
      <c r="C50" s="94">
        <v>396.87201432257137</v>
      </c>
      <c r="D50" s="94">
        <v>1013.646419616474</v>
      </c>
      <c r="E50" s="95">
        <v>822.16827000000001</v>
      </c>
      <c r="F50" s="95">
        <f t="shared" si="0"/>
        <v>2232.6867039390454</v>
      </c>
      <c r="G50" s="96">
        <v>317.84593082999999</v>
      </c>
      <c r="H50" s="94">
        <v>803.72669999999994</v>
      </c>
      <c r="I50" s="94">
        <f t="shared" si="1"/>
        <v>1111.1140731090454</v>
      </c>
      <c r="J50" s="251">
        <v>3.5328727091929513</v>
      </c>
    </row>
    <row r="51" spans="1:10" ht="12" customHeight="1" x14ac:dyDescent="0.25">
      <c r="A51" s="237">
        <v>2013</v>
      </c>
      <c r="B51" s="238">
        <v>316.29476599999998</v>
      </c>
      <c r="C51" s="96" t="s">
        <v>29</v>
      </c>
      <c r="D51" s="96" t="s">
        <v>29</v>
      </c>
      <c r="E51" s="96" t="s">
        <v>29</v>
      </c>
      <c r="F51" s="96" t="s">
        <v>29</v>
      </c>
      <c r="G51" s="96" t="s">
        <v>29</v>
      </c>
      <c r="H51" s="96" t="s">
        <v>29</v>
      </c>
      <c r="I51" s="96" t="s">
        <v>29</v>
      </c>
      <c r="J51" s="251">
        <v>3.32</v>
      </c>
    </row>
    <row r="52" spans="1:10" ht="12" customHeight="1" x14ac:dyDescent="0.25">
      <c r="A52" s="237">
        <v>2014</v>
      </c>
      <c r="B52" s="238">
        <v>318.576955</v>
      </c>
      <c r="C52" s="96" t="s">
        <v>29</v>
      </c>
      <c r="D52" s="96" t="s">
        <v>29</v>
      </c>
      <c r="E52" s="96" t="s">
        <v>29</v>
      </c>
      <c r="F52" s="96" t="s">
        <v>29</v>
      </c>
      <c r="G52" s="96" t="s">
        <v>29</v>
      </c>
      <c r="H52" s="96" t="s">
        <v>29</v>
      </c>
      <c r="I52" s="96" t="s">
        <v>29</v>
      </c>
      <c r="J52" s="251">
        <v>3.51</v>
      </c>
    </row>
    <row r="53" spans="1:10" ht="12" customHeight="1" x14ac:dyDescent="0.25">
      <c r="A53" s="237">
        <v>2015</v>
      </c>
      <c r="B53" s="238">
        <v>320.87070299999999</v>
      </c>
      <c r="C53" s="96" t="s">
        <v>29</v>
      </c>
      <c r="D53" s="96" t="s">
        <v>29</v>
      </c>
      <c r="E53" s="96" t="s">
        <v>29</v>
      </c>
      <c r="F53" s="96" t="s">
        <v>29</v>
      </c>
      <c r="G53" s="96" t="s">
        <v>29</v>
      </c>
      <c r="H53" s="96" t="s">
        <v>29</v>
      </c>
      <c r="I53" s="96" t="s">
        <v>29</v>
      </c>
      <c r="J53" s="251">
        <v>3.61</v>
      </c>
    </row>
    <row r="54" spans="1:10" ht="12" customHeight="1" x14ac:dyDescent="0.25">
      <c r="A54" s="239">
        <v>2016</v>
      </c>
      <c r="B54" s="240">
        <v>323.16101099999997</v>
      </c>
      <c r="C54" s="99" t="s">
        <v>29</v>
      </c>
      <c r="D54" s="99" t="s">
        <v>29</v>
      </c>
      <c r="E54" s="99" t="s">
        <v>29</v>
      </c>
      <c r="F54" s="99" t="s">
        <v>29</v>
      </c>
      <c r="G54" s="99" t="s">
        <v>29</v>
      </c>
      <c r="H54" s="99" t="s">
        <v>29</v>
      </c>
      <c r="I54" s="99" t="s">
        <v>29</v>
      </c>
      <c r="J54" s="252">
        <v>3.69</v>
      </c>
    </row>
    <row r="55" spans="1:10" ht="12" customHeight="1" x14ac:dyDescent="0.25">
      <c r="A55" s="241">
        <v>2017</v>
      </c>
      <c r="B55" s="242">
        <v>325.20603</v>
      </c>
      <c r="C55" s="102" t="s">
        <v>29</v>
      </c>
      <c r="D55" s="102" t="s">
        <v>29</v>
      </c>
      <c r="E55" s="102" t="s">
        <v>29</v>
      </c>
      <c r="F55" s="102" t="s">
        <v>29</v>
      </c>
      <c r="G55" s="102" t="s">
        <v>29</v>
      </c>
      <c r="H55" s="102" t="s">
        <v>29</v>
      </c>
      <c r="I55" s="102" t="s">
        <v>29</v>
      </c>
      <c r="J55" s="253">
        <v>3.44</v>
      </c>
    </row>
    <row r="56" spans="1:10" ht="12" customHeight="1" x14ac:dyDescent="0.25">
      <c r="A56" s="239">
        <v>2018</v>
      </c>
      <c r="B56" s="240">
        <v>326.92397599999998</v>
      </c>
      <c r="C56" s="99" t="s">
        <v>29</v>
      </c>
      <c r="D56" s="99" t="s">
        <v>29</v>
      </c>
      <c r="E56" s="99" t="s">
        <v>29</v>
      </c>
      <c r="F56" s="99" t="s">
        <v>29</v>
      </c>
      <c r="G56" s="99" t="s">
        <v>29</v>
      </c>
      <c r="H56" s="99" t="s">
        <v>29</v>
      </c>
      <c r="I56" s="99" t="s">
        <v>29</v>
      </c>
      <c r="J56" s="252">
        <v>4.67</v>
      </c>
    </row>
    <row r="57" spans="1:10" ht="12" customHeight="1" x14ac:dyDescent="0.25">
      <c r="A57" s="243">
        <v>2019</v>
      </c>
      <c r="B57" s="244">
        <v>328.475998</v>
      </c>
      <c r="C57" s="245" t="s">
        <v>29</v>
      </c>
      <c r="D57" s="245" t="s">
        <v>29</v>
      </c>
      <c r="E57" s="245" t="s">
        <v>29</v>
      </c>
      <c r="F57" s="245" t="s">
        <v>29</v>
      </c>
      <c r="G57" s="245" t="s">
        <v>29</v>
      </c>
      <c r="H57" s="245" t="s">
        <v>29</v>
      </c>
      <c r="I57" s="245" t="s">
        <v>29</v>
      </c>
      <c r="J57" s="252">
        <v>4.99</v>
      </c>
    </row>
    <row r="58" spans="1:10" ht="12" customHeight="1" thickBot="1" x14ac:dyDescent="0.3">
      <c r="A58" s="246">
        <v>2020</v>
      </c>
      <c r="B58" s="247">
        <v>330.11398000000003</v>
      </c>
      <c r="C58" s="248" t="s">
        <v>29</v>
      </c>
      <c r="D58" s="248" t="s">
        <v>29</v>
      </c>
      <c r="E58" s="248" t="s">
        <v>29</v>
      </c>
      <c r="F58" s="248" t="s">
        <v>29</v>
      </c>
      <c r="G58" s="248" t="s">
        <v>29</v>
      </c>
      <c r="H58" s="248" t="s">
        <v>29</v>
      </c>
      <c r="I58" s="248" t="s">
        <v>29</v>
      </c>
      <c r="J58" s="254">
        <v>4.1900000000000004</v>
      </c>
    </row>
    <row r="59" spans="1:10" ht="12" customHeight="1" thickTop="1" x14ac:dyDescent="0.25">
      <c r="A59" s="353" t="s">
        <v>61</v>
      </c>
      <c r="B59" s="354"/>
      <c r="C59" s="354"/>
      <c r="D59" s="354"/>
      <c r="E59" s="354"/>
      <c r="F59" s="354"/>
      <c r="G59" s="354"/>
      <c r="H59" s="354"/>
      <c r="I59" s="354"/>
      <c r="J59" s="354"/>
    </row>
    <row r="60" spans="1:10" ht="12" customHeight="1" x14ac:dyDescent="0.25">
      <c r="A60" s="436"/>
      <c r="B60" s="363"/>
      <c r="C60" s="363"/>
      <c r="D60" s="363"/>
      <c r="E60" s="363"/>
      <c r="F60" s="363"/>
      <c r="G60" s="363"/>
      <c r="H60" s="363"/>
      <c r="I60" s="363"/>
      <c r="J60" s="363"/>
    </row>
    <row r="61" spans="1:10" ht="12" customHeight="1" x14ac:dyDescent="0.25">
      <c r="A61" s="438" t="s">
        <v>153</v>
      </c>
      <c r="B61" s="391"/>
      <c r="C61" s="391"/>
      <c r="D61" s="391"/>
      <c r="E61" s="391"/>
      <c r="F61" s="391"/>
      <c r="G61" s="391"/>
      <c r="H61" s="391"/>
      <c r="I61" s="391"/>
      <c r="J61" s="391"/>
    </row>
    <row r="62" spans="1:10" ht="12" customHeight="1" x14ac:dyDescent="0.25">
      <c r="A62" s="438"/>
      <c r="B62" s="391"/>
      <c r="C62" s="391"/>
      <c r="D62" s="391"/>
      <c r="E62" s="391"/>
      <c r="F62" s="391"/>
      <c r="G62" s="391"/>
      <c r="H62" s="391"/>
      <c r="I62" s="391"/>
      <c r="J62" s="391"/>
    </row>
    <row r="63" spans="1:10" ht="12" customHeight="1" x14ac:dyDescent="0.25">
      <c r="A63" s="438"/>
      <c r="B63" s="391"/>
      <c r="C63" s="391"/>
      <c r="D63" s="391"/>
      <c r="E63" s="391"/>
      <c r="F63" s="391"/>
      <c r="G63" s="391"/>
      <c r="H63" s="391"/>
      <c r="I63" s="391"/>
      <c r="J63" s="391"/>
    </row>
    <row r="64" spans="1:10" ht="22.5" customHeight="1" x14ac:dyDescent="0.25">
      <c r="A64" s="438"/>
      <c r="B64" s="391"/>
      <c r="C64" s="391"/>
      <c r="D64" s="391"/>
      <c r="E64" s="391"/>
      <c r="F64" s="391"/>
      <c r="G64" s="391"/>
      <c r="H64" s="391"/>
      <c r="I64" s="391"/>
      <c r="J64" s="391"/>
    </row>
    <row r="65" spans="1:10" ht="12" customHeight="1" x14ac:dyDescent="0.25">
      <c r="A65" s="436"/>
      <c r="B65" s="363"/>
      <c r="C65" s="363"/>
      <c r="D65" s="363"/>
      <c r="E65" s="363"/>
      <c r="F65" s="363"/>
      <c r="G65" s="363"/>
      <c r="H65" s="363"/>
      <c r="I65" s="363"/>
      <c r="J65" s="363"/>
    </row>
    <row r="66" spans="1:10" ht="12" customHeight="1" x14ac:dyDescent="0.25">
      <c r="A66" s="369" t="s">
        <v>45</v>
      </c>
      <c r="B66" s="395"/>
      <c r="C66" s="395"/>
      <c r="D66" s="395"/>
      <c r="E66" s="395"/>
      <c r="F66" s="395"/>
      <c r="G66" s="395"/>
      <c r="H66" s="395"/>
      <c r="I66" s="395"/>
      <c r="J66" s="395"/>
    </row>
  </sheetData>
  <mergeCells count="21">
    <mergeCell ref="A61:J64"/>
    <mergeCell ref="A65:J65"/>
    <mergeCell ref="A66:J66"/>
    <mergeCell ref="C7:I7"/>
    <mergeCell ref="A1:H1"/>
    <mergeCell ref="I1:J1"/>
    <mergeCell ref="A59:J59"/>
    <mergeCell ref="A60:J60"/>
    <mergeCell ref="F3:F6"/>
    <mergeCell ref="G3:G6"/>
    <mergeCell ref="H3:H6"/>
    <mergeCell ref="I3:I6"/>
    <mergeCell ref="J4:J6"/>
    <mergeCell ref="A2:A6"/>
    <mergeCell ref="B2:B6"/>
    <mergeCell ref="C2:F2"/>
    <mergeCell ref="G2:H2"/>
    <mergeCell ref="I2:J2"/>
    <mergeCell ref="C3:C6"/>
    <mergeCell ref="D3:D6"/>
    <mergeCell ref="E3:E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A201D-BD69-471C-8CDD-03D229673F14}">
  <dimension ref="A1:J35"/>
  <sheetViews>
    <sheetView workbookViewId="0">
      <pane xSplit="1" ySplit="6" topLeftCell="B7" activePane="bottomRight" state="frozen"/>
      <selection pane="topRight" activeCell="B1" sqref="B1"/>
      <selection pane="bottomLeft" activeCell="A7" sqref="A7"/>
      <selection pane="bottomRight" sqref="A1:H1"/>
    </sheetView>
  </sheetViews>
  <sheetFormatPr defaultColWidth="12.7109375" defaultRowHeight="12" customHeight="1" x14ac:dyDescent="0.25"/>
  <cols>
    <col min="5" max="5" width="13.85546875" customWidth="1"/>
    <col min="9" max="9" width="12.7109375" customWidth="1"/>
    <col min="10" max="10" width="14.28515625" customWidth="1"/>
  </cols>
  <sheetData>
    <row r="1" spans="1:10" ht="12" customHeight="1" thickBot="1" x14ac:dyDescent="0.3">
      <c r="A1" s="324" t="s">
        <v>109</v>
      </c>
      <c r="B1" s="324"/>
      <c r="C1" s="324"/>
      <c r="D1" s="324"/>
      <c r="E1" s="324"/>
      <c r="F1" s="324"/>
      <c r="G1" s="324"/>
      <c r="H1" s="324"/>
      <c r="I1" s="330" t="s">
        <v>35</v>
      </c>
      <c r="J1" s="330"/>
    </row>
    <row r="2" spans="1:10" ht="12" customHeight="1" thickTop="1" x14ac:dyDescent="0.25">
      <c r="A2" s="325" t="s">
        <v>0</v>
      </c>
      <c r="B2" s="331" t="s">
        <v>37</v>
      </c>
      <c r="C2" s="327" t="s">
        <v>10</v>
      </c>
      <c r="D2" s="327"/>
      <c r="E2" s="327"/>
      <c r="F2" s="327"/>
      <c r="G2" s="328" t="s">
        <v>11</v>
      </c>
      <c r="H2" s="325"/>
      <c r="I2" s="328" t="s">
        <v>12</v>
      </c>
      <c r="J2" s="329"/>
    </row>
    <row r="3" spans="1:10" ht="12" customHeight="1" x14ac:dyDescent="0.25">
      <c r="A3" s="326"/>
      <c r="B3" s="332"/>
      <c r="C3" s="333" t="s">
        <v>39</v>
      </c>
      <c r="D3" s="311" t="s">
        <v>68</v>
      </c>
      <c r="E3" s="311" t="s">
        <v>114</v>
      </c>
      <c r="F3" s="311" t="s">
        <v>24</v>
      </c>
      <c r="G3" s="311" t="s">
        <v>70</v>
      </c>
      <c r="H3" s="311" t="s">
        <v>115</v>
      </c>
      <c r="I3" s="333" t="s">
        <v>25</v>
      </c>
      <c r="J3" s="227"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28"/>
      <c r="B7" s="226" t="s">
        <v>26</v>
      </c>
      <c r="C7" s="290" t="s">
        <v>27</v>
      </c>
      <c r="D7" s="290"/>
      <c r="E7" s="290"/>
      <c r="F7" s="290"/>
      <c r="G7" s="290"/>
      <c r="H7" s="290"/>
      <c r="I7" s="290"/>
      <c r="J7" s="226" t="s">
        <v>28</v>
      </c>
    </row>
    <row r="8" spans="1:10" ht="12" customHeight="1" x14ac:dyDescent="0.25">
      <c r="A8" s="14">
        <v>2000</v>
      </c>
      <c r="B8" s="155">
        <v>282.38499999999999</v>
      </c>
      <c r="C8" s="88" t="s">
        <v>29</v>
      </c>
      <c r="D8" s="85">
        <v>340.83274139999997</v>
      </c>
      <c r="E8" s="88" t="s">
        <v>29</v>
      </c>
      <c r="F8" s="85">
        <f>SUM(C8,D8,E8)</f>
        <v>340.83274139999997</v>
      </c>
      <c r="G8" s="85">
        <v>260.51312670000004</v>
      </c>
      <c r="H8" s="88" t="s">
        <v>29</v>
      </c>
      <c r="I8" s="85">
        <f>F8-SUM(G8,H8)</f>
        <v>80.319614699999931</v>
      </c>
      <c r="J8" s="255">
        <f>IF(I8=0,0,IF(B8=0,0,I8/B8))</f>
        <v>0.28443300706482261</v>
      </c>
    </row>
    <row r="9" spans="1:10" ht="12" customHeight="1" x14ac:dyDescent="0.25">
      <c r="A9" s="12">
        <v>2001</v>
      </c>
      <c r="B9" s="154">
        <v>285.30901899999998</v>
      </c>
      <c r="C9" s="75" t="s">
        <v>29</v>
      </c>
      <c r="D9" s="94">
        <v>321.89467439999999</v>
      </c>
      <c r="E9" s="75" t="s">
        <v>29</v>
      </c>
      <c r="F9" s="94">
        <f t="shared" ref="F9:F28" si="0">SUM(C9,D9,E9)</f>
        <v>321.89467439999999</v>
      </c>
      <c r="G9" s="94">
        <v>170.64412229999999</v>
      </c>
      <c r="H9" s="75" t="s">
        <v>29</v>
      </c>
      <c r="I9" s="94">
        <f t="shared" ref="I9:I28" si="1">F9-SUM(G9,H9)</f>
        <v>151.25055209999999</v>
      </c>
      <c r="J9" s="281">
        <f t="shared" ref="J9:J28" si="2">IF(I9=0,0,IF(B9=0,0,I9/B9))</f>
        <v>0.53012888491968779</v>
      </c>
    </row>
    <row r="10" spans="1:10" ht="12" customHeight="1" x14ac:dyDescent="0.25">
      <c r="A10" s="12">
        <v>2002</v>
      </c>
      <c r="B10" s="154">
        <v>288.10481800000002</v>
      </c>
      <c r="C10" s="75" t="s">
        <v>29</v>
      </c>
      <c r="D10" s="94">
        <v>380.1566373</v>
      </c>
      <c r="E10" s="75" t="s">
        <v>29</v>
      </c>
      <c r="F10" s="94">
        <f t="shared" si="0"/>
        <v>380.1566373</v>
      </c>
      <c r="G10" s="94">
        <v>121.55046480000001</v>
      </c>
      <c r="H10" s="75" t="s">
        <v>29</v>
      </c>
      <c r="I10" s="94">
        <f t="shared" si="1"/>
        <v>258.60617249999996</v>
      </c>
      <c r="J10" s="281">
        <f t="shared" si="2"/>
        <v>0.89761141203823924</v>
      </c>
    </row>
    <row r="11" spans="1:10" ht="12" customHeight="1" x14ac:dyDescent="0.25">
      <c r="A11" s="12">
        <v>2003</v>
      </c>
      <c r="B11" s="154">
        <v>290.81963400000001</v>
      </c>
      <c r="C11" s="75" t="s">
        <v>29</v>
      </c>
      <c r="D11" s="94">
        <v>447.15362970000001</v>
      </c>
      <c r="E11" s="75" t="s">
        <v>29</v>
      </c>
      <c r="F11" s="94">
        <f t="shared" si="0"/>
        <v>447.15362970000001</v>
      </c>
      <c r="G11" s="94">
        <v>113.04148949999998</v>
      </c>
      <c r="H11" s="75" t="s">
        <v>29</v>
      </c>
      <c r="I11" s="94">
        <f t="shared" si="1"/>
        <v>334.1121402</v>
      </c>
      <c r="J11" s="281">
        <f t="shared" si="2"/>
        <v>1.1488637668803339</v>
      </c>
    </row>
    <row r="12" spans="1:10" ht="12" customHeight="1" x14ac:dyDescent="0.25">
      <c r="A12" s="12">
        <v>2004</v>
      </c>
      <c r="B12" s="154">
        <v>293.46318500000001</v>
      </c>
      <c r="C12" s="75" t="s">
        <v>29</v>
      </c>
      <c r="D12" s="94">
        <v>392.66668679999998</v>
      </c>
      <c r="E12" s="75" t="s">
        <v>29</v>
      </c>
      <c r="F12" s="94">
        <f t="shared" si="0"/>
        <v>392.66668679999998</v>
      </c>
      <c r="G12" s="94">
        <v>123.39116189999999</v>
      </c>
      <c r="H12" s="75" t="s">
        <v>29</v>
      </c>
      <c r="I12" s="94">
        <f t="shared" si="1"/>
        <v>269.27552489999999</v>
      </c>
      <c r="J12" s="281">
        <f t="shared" si="2"/>
        <v>0.91757855384824505</v>
      </c>
    </row>
    <row r="13" spans="1:10" ht="12" customHeight="1" x14ac:dyDescent="0.25">
      <c r="A13" s="12">
        <v>2005</v>
      </c>
      <c r="B13" s="154">
        <v>296.186216</v>
      </c>
      <c r="C13" s="75" t="s">
        <v>29</v>
      </c>
      <c r="D13" s="94">
        <v>428.45391270000005</v>
      </c>
      <c r="E13" s="75" t="s">
        <v>29</v>
      </c>
      <c r="F13" s="94">
        <f t="shared" si="0"/>
        <v>428.45391270000005</v>
      </c>
      <c r="G13" s="94">
        <v>154.87764599999997</v>
      </c>
      <c r="H13" s="75" t="s">
        <v>29</v>
      </c>
      <c r="I13" s="94">
        <f t="shared" si="1"/>
        <v>273.57626670000008</v>
      </c>
      <c r="J13" s="281">
        <f t="shared" si="2"/>
        <v>0.92366306033633949</v>
      </c>
    </row>
    <row r="14" spans="1:10" ht="12" customHeight="1" x14ac:dyDescent="0.25">
      <c r="A14" s="14">
        <v>2006</v>
      </c>
      <c r="B14" s="155">
        <v>298.99582500000002</v>
      </c>
      <c r="C14" s="280" t="s">
        <v>29</v>
      </c>
      <c r="D14" s="85">
        <v>394.33099919999995</v>
      </c>
      <c r="E14" s="280" t="s">
        <v>29</v>
      </c>
      <c r="F14" s="85">
        <f t="shared" si="0"/>
        <v>394.33099919999995</v>
      </c>
      <c r="G14" s="85">
        <v>156.41626110000001</v>
      </c>
      <c r="H14" s="280" t="s">
        <v>29</v>
      </c>
      <c r="I14" s="85">
        <f t="shared" si="1"/>
        <v>237.91473809999994</v>
      </c>
      <c r="J14" s="255">
        <f t="shared" si="2"/>
        <v>0.79571257591974709</v>
      </c>
    </row>
    <row r="15" spans="1:10" ht="12" customHeight="1" x14ac:dyDescent="0.25">
      <c r="A15" s="15">
        <v>2007</v>
      </c>
      <c r="B15" s="155">
        <v>302.003917</v>
      </c>
      <c r="C15" s="280" t="s">
        <v>29</v>
      </c>
      <c r="D15" s="85">
        <v>449.64146040000003</v>
      </c>
      <c r="E15" s="280" t="s">
        <v>29</v>
      </c>
      <c r="F15" s="85">
        <f t="shared" si="0"/>
        <v>449.64146040000003</v>
      </c>
      <c r="G15" s="85">
        <v>161.7505314</v>
      </c>
      <c r="H15" s="280" t="s">
        <v>29</v>
      </c>
      <c r="I15" s="85">
        <f t="shared" si="1"/>
        <v>287.89092900000003</v>
      </c>
      <c r="J15" s="255">
        <f t="shared" si="2"/>
        <v>0.95326885776782833</v>
      </c>
    </row>
    <row r="16" spans="1:10" ht="12" customHeight="1" x14ac:dyDescent="0.25">
      <c r="A16" s="14">
        <v>2008</v>
      </c>
      <c r="B16" s="155">
        <v>304.79776099999998</v>
      </c>
      <c r="C16" s="280" t="s">
        <v>29</v>
      </c>
      <c r="D16" s="85">
        <v>526.01508089999993</v>
      </c>
      <c r="E16" s="280" t="s">
        <v>29</v>
      </c>
      <c r="F16" s="85">
        <f t="shared" si="0"/>
        <v>526.01508089999993</v>
      </c>
      <c r="G16" s="85">
        <v>176.17879289999999</v>
      </c>
      <c r="H16" s="280" t="s">
        <v>29</v>
      </c>
      <c r="I16" s="85">
        <f t="shared" si="1"/>
        <v>349.83628799999997</v>
      </c>
      <c r="J16" s="255">
        <f t="shared" si="2"/>
        <v>1.1477652816485091</v>
      </c>
    </row>
    <row r="17" spans="1:10" ht="12" customHeight="1" x14ac:dyDescent="0.25">
      <c r="A17" s="15">
        <v>2009</v>
      </c>
      <c r="B17" s="155">
        <v>307.43940600000002</v>
      </c>
      <c r="C17" s="280" t="s">
        <v>29</v>
      </c>
      <c r="D17" s="85">
        <v>537.59589029999995</v>
      </c>
      <c r="E17" s="280" t="s">
        <v>29</v>
      </c>
      <c r="F17" s="85">
        <f t="shared" si="0"/>
        <v>537.59589029999995</v>
      </c>
      <c r="G17" s="85">
        <v>185.28287639999999</v>
      </c>
      <c r="H17" s="280" t="s">
        <v>29</v>
      </c>
      <c r="I17" s="85">
        <f t="shared" si="1"/>
        <v>352.31301389999999</v>
      </c>
      <c r="J17" s="255">
        <f t="shared" si="2"/>
        <v>1.1459591939882943</v>
      </c>
    </row>
    <row r="18" spans="1:10" ht="12" customHeight="1" x14ac:dyDescent="0.25">
      <c r="A18" s="14">
        <v>2010</v>
      </c>
      <c r="B18" s="155">
        <v>309.74127900000002</v>
      </c>
      <c r="C18" s="280" t="s">
        <v>29</v>
      </c>
      <c r="D18" s="85">
        <v>681.76854720000006</v>
      </c>
      <c r="E18" s="280" t="s">
        <v>29</v>
      </c>
      <c r="F18" s="85">
        <f t="shared" si="0"/>
        <v>681.76854720000006</v>
      </c>
      <c r="G18" s="85">
        <v>185.90104710000003</v>
      </c>
      <c r="H18" s="280" t="s">
        <v>29</v>
      </c>
      <c r="I18" s="85">
        <f t="shared" si="1"/>
        <v>495.86750010000003</v>
      </c>
      <c r="J18" s="255">
        <f t="shared" si="2"/>
        <v>1.6009086735255587</v>
      </c>
    </row>
    <row r="19" spans="1:10" ht="12" customHeight="1" x14ac:dyDescent="0.25">
      <c r="A19" s="12">
        <v>2011</v>
      </c>
      <c r="B19" s="154">
        <v>311.97391399999998</v>
      </c>
      <c r="C19" s="75" t="s">
        <v>29</v>
      </c>
      <c r="D19" s="94">
        <v>794.01502409999989</v>
      </c>
      <c r="E19" s="75" t="s">
        <v>29</v>
      </c>
      <c r="F19" s="94">
        <f t="shared" si="0"/>
        <v>794.01502409999989</v>
      </c>
      <c r="G19" s="75">
        <v>161.6000463</v>
      </c>
      <c r="H19" s="75" t="s">
        <v>29</v>
      </c>
      <c r="I19" s="94">
        <f t="shared" si="1"/>
        <v>632.41497779999986</v>
      </c>
      <c r="J19" s="281">
        <f t="shared" si="2"/>
        <v>2.027140569836233</v>
      </c>
    </row>
    <row r="20" spans="1:10" ht="12" customHeight="1" x14ac:dyDescent="0.25">
      <c r="A20" s="12">
        <v>2012</v>
      </c>
      <c r="B20" s="154">
        <v>314.16755799999999</v>
      </c>
      <c r="C20" s="75" t="s">
        <v>29</v>
      </c>
      <c r="D20" s="94">
        <v>1133.0028095999999</v>
      </c>
      <c r="E20" s="75" t="s">
        <v>29</v>
      </c>
      <c r="F20" s="94">
        <f t="shared" si="0"/>
        <v>1133.0028095999999</v>
      </c>
      <c r="G20" s="75">
        <v>183.54640109999997</v>
      </c>
      <c r="H20" s="75" t="s">
        <v>29</v>
      </c>
      <c r="I20" s="94">
        <f t="shared" si="1"/>
        <v>949.45640849999995</v>
      </c>
      <c r="J20" s="281">
        <f t="shared" si="2"/>
        <v>3.0221338401210733</v>
      </c>
    </row>
    <row r="21" spans="1:10" ht="12" customHeight="1" x14ac:dyDescent="0.25">
      <c r="A21" s="12">
        <v>2013</v>
      </c>
      <c r="B21" s="154">
        <v>316.29476599999998</v>
      </c>
      <c r="C21" s="75" t="s">
        <v>29</v>
      </c>
      <c r="D21" s="94">
        <v>1134.7566072000002</v>
      </c>
      <c r="E21" s="75" t="s">
        <v>29</v>
      </c>
      <c r="F21" s="94">
        <f t="shared" si="0"/>
        <v>1134.7566072000002</v>
      </c>
      <c r="G21" s="75">
        <v>227.22171330000003</v>
      </c>
      <c r="H21" s="75" t="s">
        <v>29</v>
      </c>
      <c r="I21" s="94">
        <f t="shared" si="1"/>
        <v>907.53489390000016</v>
      </c>
      <c r="J21" s="281">
        <f t="shared" si="2"/>
        <v>2.8692694013785869</v>
      </c>
    </row>
    <row r="22" spans="1:10" ht="12" customHeight="1" x14ac:dyDescent="0.25">
      <c r="A22" s="13">
        <v>2014</v>
      </c>
      <c r="B22" s="154">
        <v>318.576955</v>
      </c>
      <c r="C22" s="76" t="s">
        <v>29</v>
      </c>
      <c r="D22" s="94">
        <v>1203.3552722999998</v>
      </c>
      <c r="E22" s="76" t="s">
        <v>29</v>
      </c>
      <c r="F22" s="94">
        <f t="shared" si="0"/>
        <v>1203.3552722999998</v>
      </c>
      <c r="G22" s="76">
        <v>234.5841696</v>
      </c>
      <c r="H22" s="76" t="s">
        <v>29</v>
      </c>
      <c r="I22" s="94">
        <f t="shared" si="1"/>
        <v>968.7711026999998</v>
      </c>
      <c r="J22" s="281">
        <f t="shared" si="2"/>
        <v>3.0409327714868759</v>
      </c>
    </row>
    <row r="23" spans="1:10" ht="12" customHeight="1" x14ac:dyDescent="0.25">
      <c r="A23" s="13">
        <v>2015</v>
      </c>
      <c r="B23" s="154">
        <v>320.87070299999999</v>
      </c>
      <c r="C23" s="76" t="s">
        <v>29</v>
      </c>
      <c r="D23" s="94">
        <v>1630.3891367999995</v>
      </c>
      <c r="E23" s="76" t="s">
        <v>29</v>
      </c>
      <c r="F23" s="94">
        <f t="shared" si="0"/>
        <v>1630.3891367999995</v>
      </c>
      <c r="G23" s="76">
        <v>231.43615740000001</v>
      </c>
      <c r="H23" s="76" t="s">
        <v>29</v>
      </c>
      <c r="I23" s="94">
        <f t="shared" si="1"/>
        <v>1398.9529793999995</v>
      </c>
      <c r="J23" s="281">
        <f t="shared" si="2"/>
        <v>4.3598650993076165</v>
      </c>
    </row>
    <row r="24" spans="1:10" ht="12" customHeight="1" x14ac:dyDescent="0.25">
      <c r="A24" s="14">
        <v>2016</v>
      </c>
      <c r="B24" s="155">
        <v>323.16101099999997</v>
      </c>
      <c r="C24" s="77" t="s">
        <v>29</v>
      </c>
      <c r="D24" s="279">
        <v>1666.7815707</v>
      </c>
      <c r="E24" s="77" t="s">
        <v>29</v>
      </c>
      <c r="F24" s="85">
        <f t="shared" si="0"/>
        <v>1666.7815707</v>
      </c>
      <c r="G24" s="77">
        <v>242.57402310000001</v>
      </c>
      <c r="H24" s="77" t="s">
        <v>29</v>
      </c>
      <c r="I24" s="85">
        <f t="shared" si="1"/>
        <v>1424.2075476</v>
      </c>
      <c r="J24" s="255">
        <f t="shared" si="2"/>
        <v>4.4071144077464224</v>
      </c>
    </row>
    <row r="25" spans="1:10" ht="12" customHeight="1" x14ac:dyDescent="0.25">
      <c r="A25" s="15">
        <v>2017</v>
      </c>
      <c r="B25" s="155">
        <v>325.20603</v>
      </c>
      <c r="C25" s="78" t="s">
        <v>29</v>
      </c>
      <c r="D25" s="279">
        <v>1803.1177295999996</v>
      </c>
      <c r="E25" s="78" t="s">
        <v>29</v>
      </c>
      <c r="F25" s="85">
        <f t="shared" si="0"/>
        <v>1803.1177295999996</v>
      </c>
      <c r="G25" s="78">
        <v>459.90312809999995</v>
      </c>
      <c r="H25" s="78" t="s">
        <v>29</v>
      </c>
      <c r="I25" s="85">
        <f t="shared" si="1"/>
        <v>1343.2146014999996</v>
      </c>
      <c r="J25" s="255">
        <f t="shared" si="2"/>
        <v>4.1303496171334819</v>
      </c>
    </row>
    <row r="26" spans="1:10" ht="12" customHeight="1" x14ac:dyDescent="0.25">
      <c r="A26" s="14">
        <v>2018</v>
      </c>
      <c r="B26" s="155">
        <v>326.92397599999998</v>
      </c>
      <c r="C26" s="77" t="s">
        <v>29</v>
      </c>
      <c r="D26" s="279">
        <v>2147.3958422999995</v>
      </c>
      <c r="E26" s="77" t="s">
        <v>29</v>
      </c>
      <c r="F26" s="85">
        <f t="shared" si="0"/>
        <v>2147.3958422999995</v>
      </c>
      <c r="G26" s="77">
        <v>360.05387549999995</v>
      </c>
      <c r="H26" s="77" t="s">
        <v>29</v>
      </c>
      <c r="I26" s="85">
        <f t="shared" si="1"/>
        <v>1787.3419667999995</v>
      </c>
      <c r="J26" s="255">
        <f t="shared" si="2"/>
        <v>5.4671486278510191</v>
      </c>
    </row>
    <row r="27" spans="1:10" ht="12" customHeight="1" x14ac:dyDescent="0.25">
      <c r="A27" s="15">
        <v>2019</v>
      </c>
      <c r="B27" s="155">
        <v>328.475998</v>
      </c>
      <c r="C27" s="232" t="s">
        <v>29</v>
      </c>
      <c r="D27" s="279">
        <v>1917.3809906999995</v>
      </c>
      <c r="E27" s="232" t="s">
        <v>29</v>
      </c>
      <c r="F27" s="85">
        <f t="shared" si="0"/>
        <v>1917.3809906999995</v>
      </c>
      <c r="G27" s="232">
        <v>318.78893190000002</v>
      </c>
      <c r="H27" s="232" t="s">
        <v>29</v>
      </c>
      <c r="I27" s="85">
        <f t="shared" si="1"/>
        <v>1598.5920587999994</v>
      </c>
      <c r="J27" s="255">
        <f t="shared" si="2"/>
        <v>4.8666936656966922</v>
      </c>
    </row>
    <row r="28" spans="1:10" ht="12" customHeight="1" thickBot="1" x14ac:dyDescent="0.3">
      <c r="A28" s="72">
        <v>2020</v>
      </c>
      <c r="B28" s="60">
        <v>330.11398000000003</v>
      </c>
      <c r="C28" s="10" t="s">
        <v>29</v>
      </c>
      <c r="D28" s="169">
        <v>1950.8851193999999</v>
      </c>
      <c r="E28" s="10" t="s">
        <v>29</v>
      </c>
      <c r="F28" s="169">
        <f t="shared" si="0"/>
        <v>1950.8851193999999</v>
      </c>
      <c r="G28" s="10">
        <v>433.7295911999999</v>
      </c>
      <c r="H28" s="10" t="s">
        <v>29</v>
      </c>
      <c r="I28" s="169">
        <f t="shared" si="1"/>
        <v>1517.1555281999999</v>
      </c>
      <c r="J28" s="171">
        <f t="shared" si="2"/>
        <v>4.5958536145606432</v>
      </c>
    </row>
    <row r="29" spans="1:10" ht="12" customHeight="1" thickTop="1" x14ac:dyDescent="0.25">
      <c r="A29" s="353" t="s">
        <v>61</v>
      </c>
      <c r="B29" s="354"/>
      <c r="C29" s="354"/>
      <c r="D29" s="354"/>
      <c r="E29" s="354"/>
      <c r="F29" s="354"/>
      <c r="G29" s="354"/>
      <c r="H29" s="354"/>
      <c r="I29" s="354"/>
      <c r="J29" s="354"/>
    </row>
    <row r="30" spans="1:10" ht="12" customHeight="1" x14ac:dyDescent="0.25">
      <c r="A30" s="436"/>
      <c r="B30" s="363"/>
      <c r="C30" s="363"/>
      <c r="D30" s="363"/>
      <c r="E30" s="363"/>
      <c r="F30" s="363"/>
      <c r="G30" s="363"/>
      <c r="H30" s="363"/>
      <c r="I30" s="363"/>
      <c r="J30" s="363"/>
    </row>
    <row r="31" spans="1:10" ht="12" customHeight="1" x14ac:dyDescent="0.25">
      <c r="A31" s="438" t="s">
        <v>130</v>
      </c>
      <c r="B31" s="391"/>
      <c r="C31" s="391"/>
      <c r="D31" s="391"/>
      <c r="E31" s="391"/>
      <c r="F31" s="391"/>
      <c r="G31" s="391"/>
      <c r="H31" s="391"/>
      <c r="I31" s="391"/>
      <c r="J31" s="391"/>
    </row>
    <row r="32" spans="1:10" s="285" customFormat="1" ht="12" customHeight="1" x14ac:dyDescent="0.25">
      <c r="A32" s="438"/>
      <c r="B32" s="439"/>
      <c r="C32" s="439"/>
      <c r="D32" s="439"/>
      <c r="E32" s="439"/>
      <c r="F32" s="439"/>
      <c r="G32" s="439"/>
      <c r="H32" s="439"/>
      <c r="I32" s="439"/>
      <c r="J32" s="439"/>
    </row>
    <row r="33" spans="1:10" ht="12" customHeight="1" x14ac:dyDescent="0.25">
      <c r="A33" s="438"/>
      <c r="B33" s="391"/>
      <c r="C33" s="391"/>
      <c r="D33" s="391"/>
      <c r="E33" s="391"/>
      <c r="F33" s="391"/>
      <c r="G33" s="391"/>
      <c r="H33" s="391"/>
      <c r="I33" s="391"/>
      <c r="J33" s="391"/>
    </row>
    <row r="34" spans="1:10" ht="12" customHeight="1" x14ac:dyDescent="0.25">
      <c r="A34" s="436"/>
      <c r="B34" s="363"/>
      <c r="C34" s="363"/>
      <c r="D34" s="363"/>
      <c r="E34" s="363"/>
      <c r="F34" s="363"/>
      <c r="G34" s="363"/>
      <c r="H34" s="363"/>
      <c r="I34" s="363"/>
      <c r="J34" s="363"/>
    </row>
    <row r="35" spans="1:10" ht="12" customHeight="1" x14ac:dyDescent="0.25">
      <c r="A35" s="369" t="s">
        <v>45</v>
      </c>
      <c r="B35" s="395"/>
      <c r="C35" s="395"/>
      <c r="D35" s="395"/>
      <c r="E35" s="395"/>
      <c r="F35" s="395"/>
      <c r="G35" s="395"/>
      <c r="H35" s="395"/>
      <c r="I35" s="395"/>
      <c r="J35" s="395"/>
    </row>
  </sheetData>
  <mergeCells count="21">
    <mergeCell ref="A29:J29"/>
    <mergeCell ref="A30:J30"/>
    <mergeCell ref="A31:J33"/>
    <mergeCell ref="A34:J34"/>
    <mergeCell ref="A35:J35"/>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68DC-8664-410F-BF8D-DE86829666C9}">
  <dimension ref="A1:J65"/>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154</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76</v>
      </c>
      <c r="D3" s="311" t="s">
        <v>64</v>
      </c>
      <c r="E3" s="311" t="s">
        <v>65</v>
      </c>
      <c r="F3" s="311" t="s">
        <v>111</v>
      </c>
      <c r="G3" s="311" t="s">
        <v>66</v>
      </c>
      <c r="H3" s="311" t="s">
        <v>67</v>
      </c>
      <c r="I3" s="333" t="s">
        <v>112</v>
      </c>
      <c r="J3" s="227"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28"/>
      <c r="B7" s="226" t="s">
        <v>26</v>
      </c>
      <c r="C7" s="290" t="s">
        <v>27</v>
      </c>
      <c r="D7" s="290"/>
      <c r="E7" s="290"/>
      <c r="F7" s="290"/>
      <c r="G7" s="290"/>
      <c r="H7" s="290"/>
      <c r="I7" s="290"/>
      <c r="J7" s="226" t="s">
        <v>28</v>
      </c>
    </row>
    <row r="8" spans="1:10" ht="12" customHeight="1" x14ac:dyDescent="0.25">
      <c r="A8" s="11">
        <v>1970</v>
      </c>
      <c r="B8" s="11">
        <v>205.05199999999999</v>
      </c>
      <c r="C8" s="85">
        <f>SUM(OtherVegCanning!C8,MiscVegFreezing!C8)</f>
        <v>353.2</v>
      </c>
      <c r="D8" s="86" t="s">
        <v>29</v>
      </c>
      <c r="E8" s="87">
        <f>SUM(OtherVegCanning!E8,MiscVegFreezing!E8)</f>
        <v>329.9</v>
      </c>
      <c r="F8" s="87">
        <f>SUM(OtherVegCanning!F8,MiscVegFreezing!F8)</f>
        <v>683.09999999999991</v>
      </c>
      <c r="G8" s="86" t="s">
        <v>29</v>
      </c>
      <c r="H8" s="88">
        <f>SUM(OtherVegCanning!H8,MiscVegFreezing!H8)</f>
        <v>369.9</v>
      </c>
      <c r="I8" s="85">
        <f>SUM(OtherVegCanning!I8,MiscVegFreezing!I8)</f>
        <v>313.19999999999993</v>
      </c>
      <c r="J8" s="249">
        <f>SUM(OtherVegCanning!J8,MiscVegFreezing!J8)</f>
        <v>1.5274174355773167</v>
      </c>
    </row>
    <row r="9" spans="1:10" ht="12" customHeight="1" x14ac:dyDescent="0.25">
      <c r="A9" s="12">
        <v>1971</v>
      </c>
      <c r="B9" s="12">
        <v>207.661</v>
      </c>
      <c r="C9" s="89">
        <f>SUM(OtherVegCanning!C9,MiscVegFreezing!C9)</f>
        <v>389.2</v>
      </c>
      <c r="D9" s="90" t="s">
        <v>29</v>
      </c>
      <c r="E9" s="91">
        <f>SUM(OtherVegCanning!E9,MiscVegFreezing!E9)</f>
        <v>369.9</v>
      </c>
      <c r="F9" s="91">
        <f>SUM(OtherVegCanning!F9,MiscVegFreezing!F9)</f>
        <v>759.09999999999991</v>
      </c>
      <c r="G9" s="90" t="s">
        <v>29</v>
      </c>
      <c r="H9" s="92">
        <f>SUM(OtherVegCanning!H9,MiscVegFreezing!H9)</f>
        <v>390.2</v>
      </c>
      <c r="I9" s="89">
        <f>SUM(OtherVegCanning!I9,MiscVegFreezing!I9)</f>
        <v>368.89999999999992</v>
      </c>
      <c r="J9" s="250">
        <f>SUM(OtherVegCanning!J9,MiscVegFreezing!J9)</f>
        <v>1.7764529690216262</v>
      </c>
    </row>
    <row r="10" spans="1:10" ht="12" customHeight="1" x14ac:dyDescent="0.25">
      <c r="A10" s="12">
        <v>1972</v>
      </c>
      <c r="B10" s="12">
        <v>209.89599999999999</v>
      </c>
      <c r="C10" s="89">
        <f>SUM(OtherVegCanning!C10,MiscVegFreezing!C10)</f>
        <v>371.7</v>
      </c>
      <c r="D10" s="90" t="s">
        <v>29</v>
      </c>
      <c r="E10" s="91">
        <f>SUM(OtherVegCanning!E10,MiscVegFreezing!E10)</f>
        <v>390.2</v>
      </c>
      <c r="F10" s="91">
        <f>SUM(OtherVegCanning!F10,MiscVegFreezing!F10)</f>
        <v>761.9</v>
      </c>
      <c r="G10" s="90" t="s">
        <v>29</v>
      </c>
      <c r="H10" s="92">
        <f>SUM(OtherVegCanning!H10,MiscVegFreezing!H10)</f>
        <v>411.3</v>
      </c>
      <c r="I10" s="89">
        <f>SUM(OtherVegCanning!I10,MiscVegFreezing!I10)</f>
        <v>350.59999999999997</v>
      </c>
      <c r="J10" s="250">
        <f>SUM(OtherVegCanning!J10,MiscVegFreezing!J10)</f>
        <v>1.6703510309867744</v>
      </c>
    </row>
    <row r="11" spans="1:10" ht="12" customHeight="1" x14ac:dyDescent="0.25">
      <c r="A11" s="12">
        <v>1973</v>
      </c>
      <c r="B11" s="12">
        <v>211.90899999999999</v>
      </c>
      <c r="C11" s="89">
        <f>SUM(OtherVegCanning!C11,MiscVegFreezing!C11)</f>
        <v>388</v>
      </c>
      <c r="D11" s="90" t="s">
        <v>29</v>
      </c>
      <c r="E11" s="91">
        <f>SUM(OtherVegCanning!E11,MiscVegFreezing!E11)</f>
        <v>411.3</v>
      </c>
      <c r="F11" s="91">
        <f>SUM(OtherVegCanning!F11,MiscVegFreezing!F11)</f>
        <v>799.3</v>
      </c>
      <c r="G11" s="90" t="s">
        <v>29</v>
      </c>
      <c r="H11" s="92">
        <f>SUM(OtherVegCanning!H11,MiscVegFreezing!H11)</f>
        <v>391.9</v>
      </c>
      <c r="I11" s="89">
        <f>SUM(OtherVegCanning!I11,MiscVegFreezing!I11)</f>
        <v>407.4</v>
      </c>
      <c r="J11" s="250">
        <f>SUM(OtherVegCanning!J11,MiscVegFreezing!J11)</f>
        <v>1.9225233472858632</v>
      </c>
    </row>
    <row r="12" spans="1:10" ht="12" customHeight="1" x14ac:dyDescent="0.25">
      <c r="A12" s="12">
        <v>1974</v>
      </c>
      <c r="B12" s="12">
        <v>213.85400000000001</v>
      </c>
      <c r="C12" s="89">
        <f>SUM(OtherVegCanning!C12,MiscVegFreezing!C12)</f>
        <v>360.9</v>
      </c>
      <c r="D12" s="90" t="s">
        <v>29</v>
      </c>
      <c r="E12" s="91">
        <f>SUM(OtherVegCanning!E12,MiscVegFreezing!E12)</f>
        <v>391.9</v>
      </c>
      <c r="F12" s="91">
        <f>SUM(OtherVegCanning!F12,MiscVegFreezing!F12)</f>
        <v>752.8</v>
      </c>
      <c r="G12" s="90" t="s">
        <v>29</v>
      </c>
      <c r="H12" s="92">
        <f>SUM(OtherVegCanning!H12,MiscVegFreezing!H12)</f>
        <v>454.8</v>
      </c>
      <c r="I12" s="89">
        <f>SUM(OtherVegCanning!I12,MiscVegFreezing!I12)</f>
        <v>297.99999999999994</v>
      </c>
      <c r="J12" s="250">
        <f>SUM(OtherVegCanning!J12,MiscVegFreezing!J12)</f>
        <v>1.3934740523908831</v>
      </c>
    </row>
    <row r="13" spans="1:10" ht="12" customHeight="1" x14ac:dyDescent="0.25">
      <c r="A13" s="12">
        <v>1975</v>
      </c>
      <c r="B13" s="12">
        <v>215.97300000000001</v>
      </c>
      <c r="C13" s="89">
        <f>SUM(OtherVegCanning!C13,MiscVegFreezing!C13)</f>
        <v>299.10000000000002</v>
      </c>
      <c r="D13" s="90" t="s">
        <v>29</v>
      </c>
      <c r="E13" s="91">
        <f>SUM(OtherVegCanning!E13,MiscVegFreezing!E13)</f>
        <v>454.8</v>
      </c>
      <c r="F13" s="91">
        <f>SUM(OtherVegCanning!F13,MiscVegFreezing!F13)</f>
        <v>753.90000000000009</v>
      </c>
      <c r="G13" s="90" t="s">
        <v>29</v>
      </c>
      <c r="H13" s="92">
        <f>SUM(OtherVegCanning!H13,MiscVegFreezing!H13)</f>
        <v>411.5</v>
      </c>
      <c r="I13" s="89">
        <f>SUM(OtherVegCanning!I13,MiscVegFreezing!I13)</f>
        <v>342.40000000000009</v>
      </c>
      <c r="J13" s="250">
        <f>SUM(OtherVegCanning!J13,MiscVegFreezing!J13)</f>
        <v>1.5853833581049486</v>
      </c>
    </row>
    <row r="14" spans="1:10" ht="12" customHeight="1" x14ac:dyDescent="0.25">
      <c r="A14" s="11">
        <v>1976</v>
      </c>
      <c r="B14" s="11">
        <v>218.035</v>
      </c>
      <c r="C14" s="85">
        <f>SUM(OtherVegCanning!C14,MiscVegFreezing!C14)</f>
        <v>326</v>
      </c>
      <c r="D14" s="86" t="s">
        <v>29</v>
      </c>
      <c r="E14" s="87">
        <f>SUM(OtherVegCanning!E14,MiscVegFreezing!E14)</f>
        <v>411.5</v>
      </c>
      <c r="F14" s="87">
        <f>SUM(OtherVegCanning!F14,MiscVegFreezing!F14)</f>
        <v>737.5</v>
      </c>
      <c r="G14" s="86" t="s">
        <v>29</v>
      </c>
      <c r="H14" s="88">
        <f>SUM(OtherVegCanning!H14,MiscVegFreezing!H14)</f>
        <v>356.6</v>
      </c>
      <c r="I14" s="85">
        <f>SUM(OtherVegCanning!I14,MiscVegFreezing!I14)</f>
        <v>380.9</v>
      </c>
      <c r="J14" s="256">
        <f>SUM(OtherVegCanning!J14,MiscVegFreezing!J14)</f>
        <v>1.7469672300318755</v>
      </c>
    </row>
    <row r="15" spans="1:10" ht="12" customHeight="1" x14ac:dyDescent="0.25">
      <c r="A15" s="11">
        <v>1977</v>
      </c>
      <c r="B15" s="11">
        <v>220.23899999999998</v>
      </c>
      <c r="C15" s="85">
        <f>SUM(OtherVegCanning!C15,MiscVegFreezing!C15)</f>
        <v>389.7</v>
      </c>
      <c r="D15" s="86" t="s">
        <v>29</v>
      </c>
      <c r="E15" s="87">
        <f>SUM(OtherVegCanning!E15,MiscVegFreezing!E15)</f>
        <v>356.6</v>
      </c>
      <c r="F15" s="87">
        <f>SUM(OtherVegCanning!F15,MiscVegFreezing!F15)</f>
        <v>746.3</v>
      </c>
      <c r="G15" s="86" t="s">
        <v>29</v>
      </c>
      <c r="H15" s="88">
        <f>SUM(OtherVegCanning!H15,MiscVegFreezing!H15)</f>
        <v>411.1</v>
      </c>
      <c r="I15" s="85">
        <f>SUM(OtherVegCanning!I15,MiscVegFreezing!I15)</f>
        <v>335.19999999999993</v>
      </c>
      <c r="J15" s="256">
        <f>SUM(OtherVegCanning!J15,MiscVegFreezing!J15)</f>
        <v>1.5219829367187463</v>
      </c>
    </row>
    <row r="16" spans="1:10" ht="12" customHeight="1" x14ac:dyDescent="0.25">
      <c r="A16" s="11">
        <v>1978</v>
      </c>
      <c r="B16" s="11">
        <v>222.58500000000001</v>
      </c>
      <c r="C16" s="85">
        <f>SUM(OtherVegCanning!C16,MiscVegFreezing!C16)</f>
        <v>384.3</v>
      </c>
      <c r="D16" s="86">
        <f>SUM(OtherVegCanning!D16,MiscVegFreezing!D16)</f>
        <v>63</v>
      </c>
      <c r="E16" s="87">
        <f>SUM(OtherVegCanning!E16,MiscVegFreezing!E16)</f>
        <v>411.1</v>
      </c>
      <c r="F16" s="87">
        <f>SUM(OtherVegCanning!F16,MiscVegFreezing!F16)</f>
        <v>858.40000000000009</v>
      </c>
      <c r="G16" s="86">
        <f>SUM(OtherVegCanning!G16,MiscVegFreezing!G16)</f>
        <v>58.4</v>
      </c>
      <c r="H16" s="88">
        <f>SUM(OtherVegCanning!H16,MiscVegFreezing!H16)</f>
        <v>462.9</v>
      </c>
      <c r="I16" s="85">
        <f>SUM(OtherVegCanning!I16,MiscVegFreezing!I16)</f>
        <v>337.10000000000014</v>
      </c>
      <c r="J16" s="256">
        <f>SUM(OtherVegCanning!J16,MiscVegFreezing!J16)</f>
        <v>1.5144776152930346</v>
      </c>
    </row>
    <row r="17" spans="1:10" ht="12" customHeight="1" x14ac:dyDescent="0.25">
      <c r="A17" s="11">
        <v>1979</v>
      </c>
      <c r="B17" s="11">
        <v>225.05500000000001</v>
      </c>
      <c r="C17" s="85">
        <f>SUM(OtherVegCanning!C17,MiscVegFreezing!C17)</f>
        <v>320</v>
      </c>
      <c r="D17" s="86">
        <f>SUM(OtherVegCanning!D17,MiscVegFreezing!D17)</f>
        <v>54</v>
      </c>
      <c r="E17" s="87">
        <f>SUM(OtherVegCanning!E17,MiscVegFreezing!E17)</f>
        <v>462.9</v>
      </c>
      <c r="F17" s="87">
        <f>SUM(OtherVegCanning!F17,MiscVegFreezing!F17)</f>
        <v>836.9</v>
      </c>
      <c r="G17" s="86">
        <f>SUM(OtherVegCanning!G17,MiscVegFreezing!G17)</f>
        <v>65.599999999999994</v>
      </c>
      <c r="H17" s="88">
        <f>SUM(OtherVegCanning!H17,MiscVegFreezing!H17)</f>
        <v>452.9</v>
      </c>
      <c r="I17" s="85">
        <f>SUM(OtherVegCanning!I17,MiscVegFreezing!I17)</f>
        <v>318.39999999999998</v>
      </c>
      <c r="J17" s="256">
        <f>SUM(OtherVegCanning!J17,MiscVegFreezing!J17)</f>
        <v>1.4147652795983203</v>
      </c>
    </row>
    <row r="18" spans="1:10" ht="12" customHeight="1" x14ac:dyDescent="0.25">
      <c r="A18" s="11">
        <v>1980</v>
      </c>
      <c r="B18" s="11">
        <v>227.726</v>
      </c>
      <c r="C18" s="85">
        <f>SUM(OtherVegCanning!C18,MiscVegFreezing!C18)</f>
        <v>312.10000000000002</v>
      </c>
      <c r="D18" s="86">
        <f>SUM(OtherVegCanning!D18,MiscVegFreezing!D18)</f>
        <v>38.1</v>
      </c>
      <c r="E18" s="87">
        <f>SUM(OtherVegCanning!E18,MiscVegFreezing!E18)</f>
        <v>452.9</v>
      </c>
      <c r="F18" s="87">
        <f>SUM(OtherVegCanning!F18,MiscVegFreezing!F18)</f>
        <v>803.1</v>
      </c>
      <c r="G18" s="86">
        <f>SUM(OtherVegCanning!G18,MiscVegFreezing!G18)</f>
        <v>81.7</v>
      </c>
      <c r="H18" s="88">
        <f>SUM(OtherVegCanning!H18,MiscVegFreezing!H18)</f>
        <v>432.4</v>
      </c>
      <c r="I18" s="85">
        <f>SUM(OtherVegCanning!I18,MiscVegFreezing!I18)</f>
        <v>289</v>
      </c>
      <c r="J18" s="256">
        <f>SUM(OtherVegCanning!J18,MiscVegFreezing!J18)</f>
        <v>1.2690689688485286</v>
      </c>
    </row>
    <row r="19" spans="1:10" ht="12" customHeight="1" x14ac:dyDescent="0.25">
      <c r="A19" s="12">
        <v>1981</v>
      </c>
      <c r="B19" s="12">
        <v>229.96600000000001</v>
      </c>
      <c r="C19" s="89">
        <f>SUM(OtherVegCanning!C19,MiscVegFreezing!C19)</f>
        <v>390</v>
      </c>
      <c r="D19" s="90">
        <f>SUM(OtherVegCanning!D19,MiscVegFreezing!D19)</f>
        <v>45</v>
      </c>
      <c r="E19" s="91">
        <f>SUM(OtherVegCanning!E19,MiscVegFreezing!E19)</f>
        <v>432.4</v>
      </c>
      <c r="F19" s="91">
        <f>SUM(OtherVegCanning!F19,MiscVegFreezing!F19)</f>
        <v>867.4</v>
      </c>
      <c r="G19" s="90">
        <f>SUM(OtherVegCanning!G19,MiscVegFreezing!G19)</f>
        <v>90.3</v>
      </c>
      <c r="H19" s="92">
        <f>SUM(OtherVegCanning!H19,MiscVegFreezing!H19)</f>
        <v>462.3</v>
      </c>
      <c r="I19" s="89">
        <f>SUM(OtherVegCanning!I19,MiscVegFreezing!I19)</f>
        <v>314.79999999999995</v>
      </c>
      <c r="J19" s="250">
        <f>SUM(OtherVegCanning!J19,MiscVegFreezing!J19)</f>
        <v>1.368898011010323</v>
      </c>
    </row>
    <row r="20" spans="1:10" ht="12" customHeight="1" x14ac:dyDescent="0.25">
      <c r="A20" s="12">
        <v>1982</v>
      </c>
      <c r="B20" s="12">
        <v>232.18799999999999</v>
      </c>
      <c r="C20" s="89">
        <f>SUM(OtherVegCanning!C20,MiscVegFreezing!C20)</f>
        <v>397.1</v>
      </c>
      <c r="D20" s="90">
        <f>SUM(OtherVegCanning!D20,MiscVegFreezing!D20)</f>
        <v>55.9</v>
      </c>
      <c r="E20" s="91">
        <f>SUM(OtherVegCanning!E20,MiscVegFreezing!E20)</f>
        <v>462.3</v>
      </c>
      <c r="F20" s="91">
        <f>SUM(OtherVegCanning!F20,MiscVegFreezing!F20)</f>
        <v>915.3</v>
      </c>
      <c r="G20" s="90">
        <f>SUM(OtherVegCanning!G20,MiscVegFreezing!G20)</f>
        <v>68</v>
      </c>
      <c r="H20" s="92">
        <f>SUM(OtherVegCanning!H20,MiscVegFreezing!H20)</f>
        <v>498.5</v>
      </c>
      <c r="I20" s="89">
        <f>SUM(OtherVegCanning!I20,MiscVegFreezing!I20)</f>
        <v>348.79999999999995</v>
      </c>
      <c r="J20" s="250">
        <f>SUM(OtherVegCanning!J20,MiscVegFreezing!J20)</f>
        <v>1.5022309507812632</v>
      </c>
    </row>
    <row r="21" spans="1:10" ht="12" customHeight="1" x14ac:dyDescent="0.25">
      <c r="A21" s="12">
        <v>1983</v>
      </c>
      <c r="B21" s="12">
        <v>234.30699999999999</v>
      </c>
      <c r="C21" s="89">
        <f>SUM(OtherVegCanning!C21,MiscVegFreezing!C21)</f>
        <v>347.3</v>
      </c>
      <c r="D21" s="90">
        <f>SUM(OtherVegCanning!D21,MiscVegFreezing!D21)</f>
        <v>56.2</v>
      </c>
      <c r="E21" s="91">
        <f>SUM(OtherVegCanning!E21,MiscVegFreezing!E21)</f>
        <v>498.5</v>
      </c>
      <c r="F21" s="91">
        <f>SUM(OtherVegCanning!F21,MiscVegFreezing!F21)</f>
        <v>902</v>
      </c>
      <c r="G21" s="90">
        <f>SUM(OtherVegCanning!G21,MiscVegFreezing!G21)</f>
        <v>66.3</v>
      </c>
      <c r="H21" s="92">
        <f>SUM(OtherVegCanning!H21,MiscVegFreezing!H21)</f>
        <v>463</v>
      </c>
      <c r="I21" s="89">
        <f>SUM(OtherVegCanning!I21,MiscVegFreezing!I21)</f>
        <v>372.70000000000005</v>
      </c>
      <c r="J21" s="250">
        <f>SUM(OtherVegCanning!J21,MiscVegFreezing!J21)</f>
        <v>1.5906481667214385</v>
      </c>
    </row>
    <row r="22" spans="1:10" ht="12" customHeight="1" x14ac:dyDescent="0.25">
      <c r="A22" s="12">
        <v>1984</v>
      </c>
      <c r="B22" s="12">
        <v>236.34800000000001</v>
      </c>
      <c r="C22" s="89">
        <f>SUM(OtherVegCanning!C22,MiscVegFreezing!C22)</f>
        <v>367.6</v>
      </c>
      <c r="D22" s="90">
        <f>SUM(OtherVegCanning!D22,MiscVegFreezing!D22)</f>
        <v>66.7</v>
      </c>
      <c r="E22" s="91">
        <f>SUM(OtherVegCanning!E22,MiscVegFreezing!E22)</f>
        <v>463</v>
      </c>
      <c r="F22" s="91">
        <f>SUM(OtherVegCanning!F22,MiscVegFreezing!F22)</f>
        <v>897.3</v>
      </c>
      <c r="G22" s="90">
        <f>SUM(OtherVegCanning!G22,MiscVegFreezing!G22)</f>
        <v>62.7</v>
      </c>
      <c r="H22" s="92">
        <f>SUM(OtherVegCanning!H22,MiscVegFreezing!H22)</f>
        <v>506.2</v>
      </c>
      <c r="I22" s="89">
        <f>SUM(OtherVegCanning!I22,MiscVegFreezing!I22)</f>
        <v>328.4</v>
      </c>
      <c r="J22" s="250">
        <f>SUM(OtherVegCanning!J22,MiscVegFreezing!J22)</f>
        <v>1.3894765346015197</v>
      </c>
    </row>
    <row r="23" spans="1:10" ht="12" customHeight="1" x14ac:dyDescent="0.25">
      <c r="A23" s="12">
        <v>1985</v>
      </c>
      <c r="B23" s="12">
        <v>238.46600000000001</v>
      </c>
      <c r="C23" s="89">
        <f>SUM(OtherVegCanning!C23,MiscVegFreezing!C23)</f>
        <v>398</v>
      </c>
      <c r="D23" s="90">
        <f>SUM(OtherVegCanning!D23,MiscVegFreezing!D23)</f>
        <v>86.6</v>
      </c>
      <c r="E23" s="91">
        <f>SUM(OtherVegCanning!E23,MiscVegFreezing!E23)</f>
        <v>506.2</v>
      </c>
      <c r="F23" s="91">
        <f>SUM(OtherVegCanning!F23,MiscVegFreezing!F23)</f>
        <v>990.8</v>
      </c>
      <c r="G23" s="90">
        <f>SUM(OtherVegCanning!G23,MiscVegFreezing!G23)</f>
        <v>55.5</v>
      </c>
      <c r="H23" s="92">
        <f>SUM(OtherVegCanning!H23,MiscVegFreezing!H23)</f>
        <v>572.4</v>
      </c>
      <c r="I23" s="89">
        <f>SUM(OtherVegCanning!I23,MiscVegFreezing!I23)</f>
        <v>362.9</v>
      </c>
      <c r="J23" s="250">
        <f>SUM(OtherVegCanning!J23,MiscVegFreezing!J23)</f>
        <v>1.5218102370987896</v>
      </c>
    </row>
    <row r="24" spans="1:10" ht="12" customHeight="1" x14ac:dyDescent="0.25">
      <c r="A24" s="11">
        <v>1986</v>
      </c>
      <c r="B24" s="11">
        <v>240.65100000000001</v>
      </c>
      <c r="C24" s="85">
        <f>SUM(OtherVegCanning!C24,MiscVegFreezing!C24)</f>
        <v>429.7</v>
      </c>
      <c r="D24" s="86">
        <f>SUM(OtherVegCanning!D24,MiscVegFreezing!D24)</f>
        <v>81.3</v>
      </c>
      <c r="E24" s="87">
        <f>SUM(OtherVegCanning!E24,MiscVegFreezing!E24)</f>
        <v>572.4</v>
      </c>
      <c r="F24" s="87">
        <f>SUM(OtherVegCanning!F24,MiscVegFreezing!F24)</f>
        <v>1083.4000000000001</v>
      </c>
      <c r="G24" s="86">
        <f>SUM(OtherVegCanning!G24,MiscVegFreezing!G24)</f>
        <v>71.7</v>
      </c>
      <c r="H24" s="88">
        <f>SUM(OtherVegCanning!H24,MiscVegFreezing!H24)</f>
        <v>610.9</v>
      </c>
      <c r="I24" s="85">
        <f>SUM(OtherVegCanning!I24,MiscVegFreezing!I24)</f>
        <v>400.80000000000007</v>
      </c>
      <c r="J24" s="256">
        <f>SUM(OtherVegCanning!J24,MiscVegFreezing!J24)</f>
        <v>1.6654823790468356</v>
      </c>
    </row>
    <row r="25" spans="1:10" ht="12" customHeight="1" x14ac:dyDescent="0.25">
      <c r="A25" s="11">
        <v>1987</v>
      </c>
      <c r="B25" s="11">
        <v>242.804</v>
      </c>
      <c r="C25" s="85">
        <f>SUM(OtherVegCanning!C25,MiscVegFreezing!C25)</f>
        <v>444.9</v>
      </c>
      <c r="D25" s="86">
        <f>SUM(OtherVegCanning!D25,MiscVegFreezing!D25)</f>
        <v>94.7</v>
      </c>
      <c r="E25" s="87">
        <f>SUM(OtherVegCanning!E25,MiscVegFreezing!E25)</f>
        <v>610.9</v>
      </c>
      <c r="F25" s="87">
        <f>SUM(OtherVegCanning!F25,MiscVegFreezing!F25)</f>
        <v>1150.5</v>
      </c>
      <c r="G25" s="86">
        <f>SUM(OtherVegCanning!G25,MiscVegFreezing!G25)</f>
        <v>76.3</v>
      </c>
      <c r="H25" s="88">
        <f>SUM(OtherVegCanning!H25,MiscVegFreezing!H25)</f>
        <v>670.4</v>
      </c>
      <c r="I25" s="85">
        <f>SUM(OtherVegCanning!I25,MiscVegFreezing!I25)</f>
        <v>403.80000000000007</v>
      </c>
      <c r="J25" s="256">
        <f>SUM(OtherVegCanning!J25,MiscVegFreezing!J25)</f>
        <v>1.6630698011564886</v>
      </c>
    </row>
    <row r="26" spans="1:10" ht="12" customHeight="1" x14ac:dyDescent="0.25">
      <c r="A26" s="11">
        <v>1988</v>
      </c>
      <c r="B26" s="11">
        <v>245.02099999999999</v>
      </c>
      <c r="C26" s="85">
        <f>SUM(OtherVegCanning!C26,MiscVegFreezing!C26)</f>
        <v>437.1</v>
      </c>
      <c r="D26" s="86">
        <f>SUM(OtherVegCanning!D26,MiscVegFreezing!D26)</f>
        <v>104.1</v>
      </c>
      <c r="E26" s="87">
        <f>SUM(OtherVegCanning!E26,MiscVegFreezing!E26)</f>
        <v>670.4</v>
      </c>
      <c r="F26" s="87">
        <f>SUM(OtherVegCanning!F26,MiscVegFreezing!F26)</f>
        <v>1211.5999999999999</v>
      </c>
      <c r="G26" s="86">
        <f>SUM(OtherVegCanning!G26,MiscVegFreezing!G26)</f>
        <v>116.7</v>
      </c>
      <c r="H26" s="88">
        <f>SUM(OtherVegCanning!H26,MiscVegFreezing!H26)</f>
        <v>614.1</v>
      </c>
      <c r="I26" s="85">
        <f>SUM(OtherVegCanning!I26,MiscVegFreezing!I26)</f>
        <v>480.79999999999984</v>
      </c>
      <c r="J26" s="256">
        <f>SUM(OtherVegCanning!J26,MiscVegFreezing!J26)</f>
        <v>1.9622807840960566</v>
      </c>
    </row>
    <row r="27" spans="1:10" ht="12" customHeight="1" x14ac:dyDescent="0.25">
      <c r="A27" s="11">
        <v>1989</v>
      </c>
      <c r="B27" s="11">
        <v>247.34200000000001</v>
      </c>
      <c r="C27" s="85">
        <f>SUM(OtherVegCanning!C27,MiscVegFreezing!C27)</f>
        <v>454.8</v>
      </c>
      <c r="D27" s="86">
        <f>SUM(OtherVegCanning!D27,MiscVegFreezing!D27)</f>
        <v>147.9</v>
      </c>
      <c r="E27" s="87">
        <f>SUM(OtherVegCanning!E27,MiscVegFreezing!E27)</f>
        <v>614.1</v>
      </c>
      <c r="F27" s="87">
        <f>SUM(OtherVegCanning!F27,MiscVegFreezing!F27)</f>
        <v>1216.8000000000002</v>
      </c>
      <c r="G27" s="86">
        <f>SUM(OtherVegCanning!G27,MiscVegFreezing!G27)</f>
        <v>87.8</v>
      </c>
      <c r="H27" s="88">
        <f>SUM(OtherVegCanning!H27,MiscVegFreezing!H27)</f>
        <v>611.79999999999995</v>
      </c>
      <c r="I27" s="85">
        <f>SUM(OtherVegCanning!I27,MiscVegFreezing!I27)</f>
        <v>517.20000000000027</v>
      </c>
      <c r="J27" s="256">
        <f>SUM(OtherVegCanning!J27,MiscVegFreezing!J27)</f>
        <v>2.0910318506359626</v>
      </c>
    </row>
    <row r="28" spans="1:10" ht="12" customHeight="1" x14ac:dyDescent="0.25">
      <c r="A28" s="11">
        <v>1990</v>
      </c>
      <c r="B28" s="11">
        <v>250.13200000000001</v>
      </c>
      <c r="C28" s="85">
        <f>SUM(OtherVegCanning!C28,MiscVegFreezing!C28)</f>
        <v>447.5</v>
      </c>
      <c r="D28" s="86">
        <f>SUM(OtherVegCanning!D28,MiscVegFreezing!D28)</f>
        <v>458.9</v>
      </c>
      <c r="E28" s="87">
        <f>SUM(OtherVegCanning!E28,MiscVegFreezing!E28)</f>
        <v>611.79999999999995</v>
      </c>
      <c r="F28" s="87">
        <f>SUM(OtherVegCanning!F28,MiscVegFreezing!F28)</f>
        <v>1518.2</v>
      </c>
      <c r="G28" s="86">
        <f>SUM(OtherVegCanning!G28,MiscVegFreezing!G28)</f>
        <v>232.3</v>
      </c>
      <c r="H28" s="88">
        <f>SUM(OtherVegCanning!H28,MiscVegFreezing!H28)</f>
        <v>647.20000000000005</v>
      </c>
      <c r="I28" s="85">
        <f>SUM(OtherVegCanning!I28,MiscVegFreezing!I28)</f>
        <v>638.69999999999993</v>
      </c>
      <c r="J28" s="256">
        <f>SUM(OtherVegCanning!J28,MiscVegFreezing!J28)</f>
        <v>2.5534517774615</v>
      </c>
    </row>
    <row r="29" spans="1:10" ht="12" customHeight="1" x14ac:dyDescent="0.25">
      <c r="A29" s="12">
        <v>1991</v>
      </c>
      <c r="B29" s="12">
        <v>253.49299999999999</v>
      </c>
      <c r="C29" s="89">
        <f>SUM(OtherVegCanning!C29,MiscVegFreezing!C29)</f>
        <v>394.2</v>
      </c>
      <c r="D29" s="90">
        <f>SUM(OtherVegCanning!D29,MiscVegFreezing!D29)</f>
        <v>536.34125899999992</v>
      </c>
      <c r="E29" s="91">
        <f>SUM(OtherVegCanning!E29,MiscVegFreezing!E29)</f>
        <v>647.20000000000005</v>
      </c>
      <c r="F29" s="91">
        <f>SUM(OtherVegCanning!F29,MiscVegFreezing!F29)</f>
        <v>1577.7412589999999</v>
      </c>
      <c r="G29" s="90">
        <f>SUM(OtherVegCanning!G29,MiscVegFreezing!G29)</f>
        <v>271.98305499999998</v>
      </c>
      <c r="H29" s="92">
        <f>SUM(OtherVegCanning!H29,MiscVegFreezing!H29)</f>
        <v>635.9</v>
      </c>
      <c r="I29" s="89">
        <f>SUM(OtherVegCanning!I29,MiscVegFreezing!I29)</f>
        <v>669.858204</v>
      </c>
      <c r="J29" s="250">
        <f>SUM(OtherVegCanning!J29,MiscVegFreezing!J29)</f>
        <v>2.6425121956030346</v>
      </c>
    </row>
    <row r="30" spans="1:10" ht="12" customHeight="1" x14ac:dyDescent="0.25">
      <c r="A30" s="12">
        <v>1992</v>
      </c>
      <c r="B30" s="12">
        <v>256.89400000000001</v>
      </c>
      <c r="C30" s="89">
        <f>SUM(OtherVegCanning!C30,MiscVegFreezing!C30)</f>
        <v>392.8</v>
      </c>
      <c r="D30" s="90">
        <f>SUM(OtherVegCanning!D30,MiscVegFreezing!D30)</f>
        <v>567.95016800000008</v>
      </c>
      <c r="E30" s="91">
        <f>SUM(OtherVegCanning!E30,MiscVegFreezing!E30)</f>
        <v>635.9</v>
      </c>
      <c r="F30" s="91">
        <f>SUM(OtherVegCanning!F30,MiscVegFreezing!F30)</f>
        <v>1596.6501680000001</v>
      </c>
      <c r="G30" s="90">
        <f>SUM(OtherVegCanning!G30,MiscVegFreezing!G30)</f>
        <v>352.54771900000003</v>
      </c>
      <c r="H30" s="92">
        <f>SUM(OtherVegCanning!H30,MiscVegFreezing!H30)</f>
        <v>651.20000000000005</v>
      </c>
      <c r="I30" s="89">
        <f>SUM(OtherVegCanning!I30,MiscVegFreezing!I30)</f>
        <v>592.90244899999993</v>
      </c>
      <c r="J30" s="250">
        <f>SUM(OtherVegCanning!J30,MiscVegFreezing!J30)</f>
        <v>2.3079657757674372</v>
      </c>
    </row>
    <row r="31" spans="1:10" ht="12" customHeight="1" x14ac:dyDescent="0.25">
      <c r="A31" s="12">
        <v>1993</v>
      </c>
      <c r="B31" s="12">
        <v>260.255</v>
      </c>
      <c r="C31" s="89">
        <f>SUM(OtherVegCanning!C31,MiscVegFreezing!C31)</f>
        <v>363.7</v>
      </c>
      <c r="D31" s="90">
        <f>SUM(OtherVegCanning!D31,MiscVegFreezing!D31)</f>
        <v>635.77677300000005</v>
      </c>
      <c r="E31" s="91">
        <f>SUM(OtherVegCanning!E31,MiscVegFreezing!E31)</f>
        <v>651.20000000000005</v>
      </c>
      <c r="F31" s="91">
        <f>SUM(OtherVegCanning!F31,MiscVegFreezing!F31)</f>
        <v>1650.6767730000001</v>
      </c>
      <c r="G31" s="90">
        <f>SUM(OtherVegCanning!G31,MiscVegFreezing!G31)</f>
        <v>322.41139799999996</v>
      </c>
      <c r="H31" s="92">
        <f>SUM(OtherVegCanning!H31,MiscVegFreezing!H31)</f>
        <v>640.67831999999999</v>
      </c>
      <c r="I31" s="89">
        <f>SUM(OtherVegCanning!I31,MiscVegFreezing!I31)</f>
        <v>687.58705500000008</v>
      </c>
      <c r="J31" s="250">
        <f>SUM(OtherVegCanning!J31,MiscVegFreezing!J31)</f>
        <v>2.6419750244952072</v>
      </c>
    </row>
    <row r="32" spans="1:10" ht="12" customHeight="1" x14ac:dyDescent="0.25">
      <c r="A32" s="12">
        <v>1994</v>
      </c>
      <c r="B32" s="12">
        <v>263.43599999999998</v>
      </c>
      <c r="C32" s="89">
        <f>SUM(OtherVegCanning!C32,MiscVegFreezing!C32)</f>
        <v>478.72686999999996</v>
      </c>
      <c r="D32" s="90">
        <f>SUM(OtherVegCanning!D32,MiscVegFreezing!D32)</f>
        <v>673.09841100000006</v>
      </c>
      <c r="E32" s="91">
        <f>SUM(OtherVegCanning!E32,MiscVegFreezing!E32)</f>
        <v>640.67831999999999</v>
      </c>
      <c r="F32" s="91">
        <f>SUM(OtherVegCanning!F32,MiscVegFreezing!F32)</f>
        <v>1792.5036009999999</v>
      </c>
      <c r="G32" s="90">
        <f>SUM(OtherVegCanning!G32,MiscVegFreezing!G32)</f>
        <v>330.01912199999998</v>
      </c>
      <c r="H32" s="92">
        <f>SUM(OtherVegCanning!H32,MiscVegFreezing!H32)</f>
        <v>696.77388999999994</v>
      </c>
      <c r="I32" s="89">
        <f>SUM(OtherVegCanning!I32,MiscVegFreezing!I32)</f>
        <v>765.71058900000003</v>
      </c>
      <c r="J32" s="250">
        <f>SUM(OtherVegCanning!J32,MiscVegFreezing!J32)</f>
        <v>2.9066297658634359</v>
      </c>
    </row>
    <row r="33" spans="1:10" ht="12" customHeight="1" x14ac:dyDescent="0.25">
      <c r="A33" s="12">
        <v>1995</v>
      </c>
      <c r="B33" s="12">
        <v>266.55700000000002</v>
      </c>
      <c r="C33" s="89">
        <f>SUM(OtherVegCanning!C33,MiscVegFreezing!C33)</f>
        <v>456.05722000000003</v>
      </c>
      <c r="D33" s="90">
        <f>SUM(OtherVegCanning!D33,MiscVegFreezing!D33)</f>
        <v>640.46957250000003</v>
      </c>
      <c r="E33" s="91">
        <f>SUM(OtherVegCanning!E33,MiscVegFreezing!E33)</f>
        <v>696.77388999999994</v>
      </c>
      <c r="F33" s="91">
        <f>SUM(OtherVegCanning!F33,MiscVegFreezing!F33)</f>
        <v>1793.3006824999998</v>
      </c>
      <c r="G33" s="90">
        <f>SUM(OtherVegCanning!G33,MiscVegFreezing!G33)</f>
        <v>372.48854900000003</v>
      </c>
      <c r="H33" s="92">
        <f>SUM(OtherVegCanning!H33,MiscVegFreezing!H33)</f>
        <v>760.84175000000005</v>
      </c>
      <c r="I33" s="89">
        <f>SUM(OtherVegCanning!I33,MiscVegFreezing!I33)</f>
        <v>659.9703834999998</v>
      </c>
      <c r="J33" s="250">
        <f>SUM(OtherVegCanning!J33,MiscVegFreezing!J33)</f>
        <v>2.4759085955349125</v>
      </c>
    </row>
    <row r="34" spans="1:10" ht="12" customHeight="1" x14ac:dyDescent="0.25">
      <c r="A34" s="11">
        <v>1996</v>
      </c>
      <c r="B34" s="70">
        <v>269.66699999999997</v>
      </c>
      <c r="C34" s="85">
        <f>SUM(OtherVegCanning!C34,MiscVegFreezing!C34)</f>
        <v>398.67330000000004</v>
      </c>
      <c r="D34" s="86">
        <f>SUM(OtherVegCanning!D34,MiscVegFreezing!D34)</f>
        <v>714.9715195</v>
      </c>
      <c r="E34" s="87">
        <f>SUM(OtherVegCanning!E34,MiscVegFreezing!E34)</f>
        <v>760.84175000000005</v>
      </c>
      <c r="F34" s="87">
        <f>SUM(OtherVegCanning!F34,MiscVegFreezing!F34)</f>
        <v>1874.4865695000001</v>
      </c>
      <c r="G34" s="86">
        <f>SUM(OtherVegCanning!G34,MiscVegFreezing!G34)</f>
        <v>407.57852850000006</v>
      </c>
      <c r="H34" s="88">
        <f>SUM(OtherVegCanning!H34,MiscVegFreezing!H34)</f>
        <v>740.1143800000001</v>
      </c>
      <c r="I34" s="85">
        <f>SUM(OtherVegCanning!I34,MiscVegFreezing!I34)</f>
        <v>726.79366100000004</v>
      </c>
      <c r="J34" s="256">
        <f>SUM(OtherVegCanning!J34,MiscVegFreezing!J34)</f>
        <v>2.6951539491298533</v>
      </c>
    </row>
    <row r="35" spans="1:10" ht="12" customHeight="1" x14ac:dyDescent="0.25">
      <c r="A35" s="11">
        <v>1997</v>
      </c>
      <c r="B35" s="70">
        <v>272.91199999999998</v>
      </c>
      <c r="C35" s="85">
        <f>SUM(OtherVegCanning!C35,MiscVegFreezing!C35)</f>
        <v>453.48978999999997</v>
      </c>
      <c r="D35" s="86">
        <f>SUM(OtherVegCanning!D35,MiscVegFreezing!D35)</f>
        <v>808.90926174000003</v>
      </c>
      <c r="E35" s="87">
        <f>SUM(OtherVegCanning!E35,MiscVegFreezing!E35)</f>
        <v>740.1143800000001</v>
      </c>
      <c r="F35" s="87">
        <f>SUM(OtherVegCanning!F35,MiscVegFreezing!F35)</f>
        <v>2002.51343174</v>
      </c>
      <c r="G35" s="86">
        <f>SUM(OtherVegCanning!G35,MiscVegFreezing!G35)</f>
        <v>446.00506799999999</v>
      </c>
      <c r="H35" s="88">
        <f>SUM(OtherVegCanning!H35,MiscVegFreezing!H35)</f>
        <v>734.51188999999999</v>
      </c>
      <c r="I35" s="85">
        <f>SUM(OtherVegCanning!I35,MiscVegFreezing!I35)</f>
        <v>821.99647373999994</v>
      </c>
      <c r="J35" s="256">
        <f>SUM(OtherVegCanning!J35,MiscVegFreezing!J35)</f>
        <v>3.0119520641818611</v>
      </c>
    </row>
    <row r="36" spans="1:10" ht="12" customHeight="1" x14ac:dyDescent="0.25">
      <c r="A36" s="11">
        <v>1998</v>
      </c>
      <c r="B36" s="70">
        <v>276.11500000000001</v>
      </c>
      <c r="C36" s="85">
        <f>SUM(OtherVegCanning!C36,MiscVegFreezing!C36)</f>
        <v>458.96222999999998</v>
      </c>
      <c r="D36" s="86">
        <f>SUM(OtherVegCanning!D36,MiscVegFreezing!D36)</f>
        <v>878.12129500000015</v>
      </c>
      <c r="E36" s="87">
        <f>SUM(OtherVegCanning!E36,MiscVegFreezing!E36)</f>
        <v>734.51188999999999</v>
      </c>
      <c r="F36" s="87">
        <f>SUM(OtherVegCanning!F36,MiscVegFreezing!F36)</f>
        <v>2071.5954150000002</v>
      </c>
      <c r="G36" s="86">
        <f>SUM(OtherVegCanning!G36,MiscVegFreezing!G36)</f>
        <v>512.87406800000008</v>
      </c>
      <c r="H36" s="88">
        <f>SUM(OtherVegCanning!H36,MiscVegFreezing!H36)</f>
        <v>715.40865000000008</v>
      </c>
      <c r="I36" s="85">
        <f>SUM(OtherVegCanning!I36,MiscVegFreezing!I36)</f>
        <v>843.31269699999996</v>
      </c>
      <c r="J36" s="256">
        <f>SUM(OtherVegCanning!J36,MiscVegFreezing!J36)</f>
        <v>2.8796462633323063</v>
      </c>
    </row>
    <row r="37" spans="1:10" ht="12" customHeight="1" x14ac:dyDescent="0.25">
      <c r="A37" s="11">
        <v>1999</v>
      </c>
      <c r="B37" s="70">
        <v>279.29500000000002</v>
      </c>
      <c r="C37" s="85">
        <f>SUM(OtherVegCanning!C37,MiscVegFreezing!C37)</f>
        <v>411.79829333333339</v>
      </c>
      <c r="D37" s="86">
        <f>SUM(OtherVegCanning!D37,MiscVegFreezing!D37)</f>
        <v>1028.3880154999999</v>
      </c>
      <c r="E37" s="87">
        <f>SUM(OtherVegCanning!E37,MiscVegFreezing!E37)</f>
        <v>715.40865000000008</v>
      </c>
      <c r="F37" s="87">
        <f>SUM(OtherVegCanning!F37,MiscVegFreezing!F37)</f>
        <v>2155.5949588333333</v>
      </c>
      <c r="G37" s="86">
        <f>SUM(OtherVegCanning!G37,MiscVegFreezing!G37)</f>
        <v>499.19077749999997</v>
      </c>
      <c r="H37" s="88">
        <f>SUM(OtherVegCanning!H37,MiscVegFreezing!H37)</f>
        <v>679.74267000000009</v>
      </c>
      <c r="I37" s="85">
        <f>SUM(OtherVegCanning!I37,MiscVegFreezing!I37)</f>
        <v>976.66151133333335</v>
      </c>
      <c r="J37" s="256">
        <f>SUM(OtherVegCanning!J37,MiscVegFreezing!J37)</f>
        <v>3.6756107210416697</v>
      </c>
    </row>
    <row r="38" spans="1:10" ht="12" customHeight="1" x14ac:dyDescent="0.25">
      <c r="A38" s="11">
        <v>2000</v>
      </c>
      <c r="B38" s="70">
        <v>282.38499999999999</v>
      </c>
      <c r="C38" s="85">
        <f>SUM(OtherVegCanning!C38,MiscVegFreezing!C38,MiscVegDehydrated!C8)</f>
        <v>417.13866999999999</v>
      </c>
      <c r="D38" s="86">
        <f>SUM(OtherVegCanning!D38,MiscVegFreezing!D38,MiscVegDehydrated!D8)</f>
        <v>1439.3115733999998</v>
      </c>
      <c r="E38" s="87">
        <f>SUM(OtherVegCanning!E38,MiscVegFreezing!E38,MiscVegDehydrated!E8)</f>
        <v>679.74267000000009</v>
      </c>
      <c r="F38" s="87">
        <f>SUM(OtherVegCanning!F38,MiscVegFreezing!F38,MiscVegDehydrated!F8)</f>
        <v>2536.1929134000002</v>
      </c>
      <c r="G38" s="86">
        <f>SUM(OtherVegCanning!G38,MiscVegFreezing!G38,MiscVegDehydrated!G8)</f>
        <v>726.54022570000006</v>
      </c>
      <c r="H38" s="88">
        <f>SUM(OtherVegCanning!H38,MiscVegFreezing!H38,MiscVegDehydrated!H8)</f>
        <v>765.51477999999997</v>
      </c>
      <c r="I38" s="85">
        <f>SUM(OtherVegCanning!I38,MiscVegFreezing!I38,MiscVegDehydrated!I8)</f>
        <v>1044.1379076999999</v>
      </c>
      <c r="J38" s="249">
        <f>SUM(OtherVegCanning!J38,MiscVegFreezing!J38,MiscVegDehydrated!J8)</f>
        <v>3.6975778516351072</v>
      </c>
    </row>
    <row r="39" spans="1:10" ht="12" customHeight="1" x14ac:dyDescent="0.25">
      <c r="A39" s="12">
        <v>2001</v>
      </c>
      <c r="B39" s="154">
        <v>285.30901899999998</v>
      </c>
      <c r="C39" s="89">
        <f>SUM(OtherVegCanning!C39,MiscVegFreezing!C39,MiscVegDehydrated!C9)</f>
        <v>412.49205444444442</v>
      </c>
      <c r="D39" s="90">
        <f>SUM(OtherVegCanning!D39,MiscVegFreezing!D39,MiscVegDehydrated!D9)</f>
        <v>1507.63404416</v>
      </c>
      <c r="E39" s="91">
        <f>SUM(OtherVegCanning!E39,MiscVegFreezing!E39,MiscVegDehydrated!E9)</f>
        <v>765.51477999999997</v>
      </c>
      <c r="F39" s="91">
        <f>SUM(OtherVegCanning!F39,MiscVegFreezing!F39,MiscVegDehydrated!F9)</f>
        <v>2685.6408786044444</v>
      </c>
      <c r="G39" s="90">
        <f>SUM(OtherVegCanning!G39,MiscVegFreezing!G39,MiscVegDehydrated!G9)</f>
        <v>660.70251580000013</v>
      </c>
      <c r="H39" s="92">
        <f>SUM(OtherVegCanning!H39,MiscVegFreezing!H39,MiscVegDehydrated!H9)</f>
        <v>750.93450000000007</v>
      </c>
      <c r="I39" s="89">
        <f>SUM(OtherVegCanning!I39,MiscVegFreezing!I39,MiscVegDehydrated!I9)</f>
        <v>1274.0038628044442</v>
      </c>
      <c r="J39" s="250">
        <f>SUM(OtherVegCanning!J39,MiscVegFreezing!J39,MiscVegDehydrated!J9)</f>
        <v>4.4502757629419509</v>
      </c>
    </row>
    <row r="40" spans="1:10" ht="12" customHeight="1" x14ac:dyDescent="0.25">
      <c r="A40" s="12">
        <v>2002</v>
      </c>
      <c r="B40" s="154">
        <v>288.10481800000002</v>
      </c>
      <c r="C40" s="89">
        <f>SUM(OtherVegCanning!C40,MiscVegFreezing!C40,MiscVegDehydrated!C10)</f>
        <v>581.69887999999992</v>
      </c>
      <c r="D40" s="90">
        <f>SUM(OtherVegCanning!D40,MiscVegFreezing!D40,MiscVegDehydrated!D10)</f>
        <v>1637.72548871</v>
      </c>
      <c r="E40" s="91">
        <f>SUM(OtherVegCanning!E40,MiscVegFreezing!E40,MiscVegDehydrated!E10)</f>
        <v>750.93450000000007</v>
      </c>
      <c r="F40" s="91">
        <f>SUM(OtherVegCanning!F40,MiscVegFreezing!F40,MiscVegDehydrated!F10)</f>
        <v>2970.35886871</v>
      </c>
      <c r="G40" s="90">
        <f>SUM(OtherVegCanning!G40,MiscVegFreezing!G40,MiscVegDehydrated!G10)</f>
        <v>618.08323229999996</v>
      </c>
      <c r="H40" s="92">
        <f>SUM(OtherVegCanning!H40,MiscVegFreezing!H40,MiscVegDehydrated!H10)</f>
        <v>704.61537999999996</v>
      </c>
      <c r="I40" s="89">
        <f>SUM(OtherVegCanning!I40,MiscVegFreezing!I40,MiscVegDehydrated!I10)</f>
        <v>1647.6602564099999</v>
      </c>
      <c r="J40" s="250">
        <f>SUM(OtherVegCanning!J40,MiscVegFreezing!J40,MiscVegDehydrated!J10)</f>
        <v>5.6931523432905591</v>
      </c>
    </row>
    <row r="41" spans="1:10" ht="12" customHeight="1" x14ac:dyDescent="0.25">
      <c r="A41" s="12">
        <v>2003</v>
      </c>
      <c r="B41" s="154">
        <v>290.81963400000001</v>
      </c>
      <c r="C41" s="89">
        <f>SUM(OtherVegCanning!C41,MiscVegFreezing!C41,MiscVegDehydrated!C11)</f>
        <v>382.61723999999992</v>
      </c>
      <c r="D41" s="90">
        <f>SUM(OtherVegCanning!D41,MiscVegFreezing!D41,MiscVegDehydrated!D11)</f>
        <v>1745.4612466199999</v>
      </c>
      <c r="E41" s="91">
        <f>SUM(OtherVegCanning!E41,MiscVegFreezing!E41,MiscVegDehydrated!E11)</f>
        <v>704.61537999999996</v>
      </c>
      <c r="F41" s="91">
        <f>SUM(OtherVegCanning!F41,MiscVegFreezing!F41,MiscVegDehydrated!F11)</f>
        <v>2832.6938666199994</v>
      </c>
      <c r="G41" s="90">
        <f>SUM(OtherVegCanning!G41,MiscVegFreezing!G41,MiscVegDehydrated!G11)</f>
        <v>536.44838849999996</v>
      </c>
      <c r="H41" s="92">
        <f>SUM(OtherVegCanning!H41,MiscVegFreezing!H41,MiscVegDehydrated!H11)</f>
        <v>707.41363999999999</v>
      </c>
      <c r="I41" s="89">
        <f>SUM(OtherVegCanning!I41,MiscVegFreezing!I41,MiscVegDehydrated!I11)</f>
        <v>1588.8318381199997</v>
      </c>
      <c r="J41" s="250">
        <f>SUM(OtherVegCanning!J41,MiscVegFreezing!J41,MiscVegDehydrated!J11)</f>
        <v>5.3997146764857007</v>
      </c>
    </row>
    <row r="42" spans="1:10" ht="12" customHeight="1" x14ac:dyDescent="0.25">
      <c r="A42" s="12">
        <v>2004</v>
      </c>
      <c r="B42" s="154">
        <v>293.46318500000001</v>
      </c>
      <c r="C42" s="89">
        <f>SUM(OtherVegCanning!C42,MiscVegFreezing!C42,MiscVegDehydrated!C12)</f>
        <v>338.15585333333337</v>
      </c>
      <c r="D42" s="90">
        <f>SUM(OtherVegCanning!D42,MiscVegFreezing!D42,MiscVegDehydrated!D12)</f>
        <v>1823.659445</v>
      </c>
      <c r="E42" s="91">
        <f>SUM(OtherVegCanning!E42,MiscVegFreezing!E42,MiscVegDehydrated!E12)</f>
        <v>707.41363999999999</v>
      </c>
      <c r="F42" s="91">
        <f>SUM(OtherVegCanning!F42,MiscVegFreezing!F42,MiscVegDehydrated!F12)</f>
        <v>2869.2289383333336</v>
      </c>
      <c r="G42" s="90">
        <f>SUM(OtherVegCanning!G42,MiscVegFreezing!G42,MiscVegDehydrated!G12)</f>
        <v>499.83825239999999</v>
      </c>
      <c r="H42" s="92">
        <f>SUM(OtherVegCanning!H42,MiscVegFreezing!H42,MiscVegDehydrated!H12)</f>
        <v>759.35728000000006</v>
      </c>
      <c r="I42" s="89">
        <f>SUM(OtherVegCanning!I42,MiscVegFreezing!I42,MiscVegDehydrated!I12)</f>
        <v>1610.0334059333334</v>
      </c>
      <c r="J42" s="250">
        <f>SUM(OtherVegCanning!J42,MiscVegFreezing!J42,MiscVegDehydrated!J12)</f>
        <v>5.4239879678036393</v>
      </c>
    </row>
    <row r="43" spans="1:10" ht="12" customHeight="1" x14ac:dyDescent="0.25">
      <c r="A43" s="12">
        <v>2005</v>
      </c>
      <c r="B43" s="154">
        <v>296.186216</v>
      </c>
      <c r="C43" s="89">
        <f>SUM(OtherVegCanning!C43,MiscVegFreezing!C43,MiscVegDehydrated!C13)</f>
        <v>413.50917164141998</v>
      </c>
      <c r="D43" s="90">
        <f>SUM(OtherVegCanning!D43,MiscVegFreezing!D43,MiscVegDehydrated!D13)</f>
        <v>2010.90898788</v>
      </c>
      <c r="E43" s="91">
        <f>SUM(OtherVegCanning!E43,MiscVegFreezing!E43,MiscVegDehydrated!E13)</f>
        <v>759.35728000000006</v>
      </c>
      <c r="F43" s="91">
        <f>SUM(OtherVegCanning!F43,MiscVegFreezing!F43,MiscVegDehydrated!F13)</f>
        <v>3183.7754395214197</v>
      </c>
      <c r="G43" s="90">
        <f>SUM(OtherVegCanning!G43,MiscVegFreezing!G43,MiscVegDehydrated!G13)</f>
        <v>549.42779599999994</v>
      </c>
      <c r="H43" s="92">
        <f>SUM(OtherVegCanning!H43,MiscVegFreezing!H43,MiscVegDehydrated!H13)</f>
        <v>775.82875999999999</v>
      </c>
      <c r="I43" s="89">
        <f>SUM(OtherVegCanning!I43,MiscVegFreezing!I43,MiscVegDehydrated!I13)</f>
        <v>1858.5188835214201</v>
      </c>
      <c r="J43" s="250">
        <f>SUM(OtherVegCanning!J43,MiscVegFreezing!J43,MiscVegDehydrated!J13)</f>
        <v>6.2037649291826611</v>
      </c>
    </row>
    <row r="44" spans="1:10" ht="12" customHeight="1" x14ac:dyDescent="0.25">
      <c r="A44" s="11">
        <v>2006</v>
      </c>
      <c r="B44" s="155">
        <v>298.99582500000002</v>
      </c>
      <c r="C44" s="85">
        <f>SUM(OtherVegCanning!C44,MiscVegFreezing!C44,MiscVegDehydrated!C14)</f>
        <v>395.27622387371997</v>
      </c>
      <c r="D44" s="86">
        <f>SUM(OtherVegCanning!D44,MiscVegFreezing!D44,MiscVegDehydrated!D14)</f>
        <v>1962.83713268</v>
      </c>
      <c r="E44" s="87">
        <f>SUM(OtherVegCanning!E44,MiscVegFreezing!E44,MiscVegDehydrated!E14)</f>
        <v>775.82875999999999</v>
      </c>
      <c r="F44" s="87">
        <f>SUM(OtherVegCanning!F44,MiscVegFreezing!F44,MiscVegDehydrated!F14)</f>
        <v>3133.9421165537201</v>
      </c>
      <c r="G44" s="86">
        <f>SUM(OtherVegCanning!G44,MiscVegFreezing!G44,MiscVegDehydrated!G14)</f>
        <v>554.26386410000009</v>
      </c>
      <c r="H44" s="88">
        <f>SUM(OtherVegCanning!H44,MiscVegFreezing!H44,MiscVegDehydrated!H14)</f>
        <v>737.34269000000006</v>
      </c>
      <c r="I44" s="85">
        <f>SUM(OtherVegCanning!I44,MiscVegFreezing!I44,MiscVegDehydrated!I14)</f>
        <v>1842.3355624537201</v>
      </c>
      <c r="J44" s="249">
        <f>SUM(OtherVegCanning!J44,MiscVegFreezing!J44,MiscVegDehydrated!J14)</f>
        <v>6.0905657417835855</v>
      </c>
    </row>
    <row r="45" spans="1:10" ht="12" customHeight="1" x14ac:dyDescent="0.25">
      <c r="A45" s="11">
        <v>2007</v>
      </c>
      <c r="B45" s="156">
        <v>302.003917</v>
      </c>
      <c r="C45" s="85">
        <f>SUM(OtherVegCanning!C45,MiscVegFreezing!C45,MiscVegDehydrated!C15)</f>
        <v>403.29747682223001</v>
      </c>
      <c r="D45" s="86">
        <f>SUM(OtherVegCanning!D45,MiscVegFreezing!D45,MiscVegDehydrated!D15)</f>
        <v>2109.9571908033336</v>
      </c>
      <c r="E45" s="87">
        <f>SUM(OtherVegCanning!E45,MiscVegFreezing!E45,MiscVegDehydrated!E15)</f>
        <v>737.34269000000006</v>
      </c>
      <c r="F45" s="87">
        <f>SUM(OtherVegCanning!F45,MiscVegFreezing!F45,MiscVegDehydrated!F15)</f>
        <v>3250.5973576255637</v>
      </c>
      <c r="G45" s="86">
        <f>SUM(OtherVegCanning!G45,MiscVegFreezing!G45,MiscVegDehydrated!G15)</f>
        <v>643.09213490000002</v>
      </c>
      <c r="H45" s="88">
        <f>SUM(OtherVegCanning!H45,MiscVegFreezing!H45,MiscVegDehydrated!H15)</f>
        <v>786.05681000000004</v>
      </c>
      <c r="I45" s="85">
        <f>SUM(OtherVegCanning!I45,MiscVegFreezing!I45,MiscVegDehydrated!I15)</f>
        <v>1821.4484127255637</v>
      </c>
      <c r="J45" s="249">
        <f>SUM(OtherVegCanning!J45,MiscVegFreezing!J45,MiscVegDehydrated!J15)</f>
        <v>5.9702627970640521</v>
      </c>
    </row>
    <row r="46" spans="1:10" ht="12" customHeight="1" x14ac:dyDescent="0.25">
      <c r="A46" s="11">
        <v>2008</v>
      </c>
      <c r="B46" s="156">
        <v>304.79776099999998</v>
      </c>
      <c r="C46" s="85">
        <f>SUM(OtherVegCanning!C46,MiscVegFreezing!C46,MiscVegDehydrated!C16)</f>
        <v>422.12540505635667</v>
      </c>
      <c r="D46" s="86">
        <f>SUM(OtherVegCanning!D46,MiscVegFreezing!D46,MiscVegDehydrated!D16)</f>
        <v>2260.7189712211111</v>
      </c>
      <c r="E46" s="87">
        <f>SUM(OtherVegCanning!E46,MiscVegFreezing!E46,MiscVegDehydrated!E16)</f>
        <v>786.05681000000004</v>
      </c>
      <c r="F46" s="87">
        <f>SUM(OtherVegCanning!F46,MiscVegFreezing!F46,MiscVegDehydrated!F16)</f>
        <v>3468.9011862774678</v>
      </c>
      <c r="G46" s="86">
        <f>SUM(OtherVegCanning!G46,MiscVegFreezing!G46,MiscVegDehydrated!G16)</f>
        <v>756.40725740000005</v>
      </c>
      <c r="H46" s="88">
        <f>SUM(OtherVegCanning!H46,MiscVegFreezing!H46,MiscVegDehydrated!H16)</f>
        <v>852.63317000000006</v>
      </c>
      <c r="I46" s="85">
        <f>SUM(OtherVegCanning!I46,MiscVegFreezing!I46,MiscVegDehydrated!I16)</f>
        <v>1859.8607588774676</v>
      </c>
      <c r="J46" s="249">
        <f>SUM(OtherVegCanning!J46,MiscVegFreezing!J46,MiscVegDehydrated!J16)</f>
        <v>6.0404370453882699</v>
      </c>
    </row>
    <row r="47" spans="1:10" ht="12" customHeight="1" x14ac:dyDescent="0.25">
      <c r="A47" s="11">
        <v>2009</v>
      </c>
      <c r="B47" s="156">
        <v>307.43940600000002</v>
      </c>
      <c r="C47" s="85">
        <f>SUM(OtherVegCanning!C47,MiscVegFreezing!C47,MiscVegDehydrated!C17)</f>
        <v>420.41089196728001</v>
      </c>
      <c r="D47" s="86">
        <f>SUM(OtherVegCanning!D47,MiscVegFreezing!D47,MiscVegDehydrated!D17)</f>
        <v>2170.7964208199996</v>
      </c>
      <c r="E47" s="87">
        <f>SUM(OtherVegCanning!E47,MiscVegFreezing!E47,MiscVegDehydrated!E17)</f>
        <v>852.63317000000006</v>
      </c>
      <c r="F47" s="87">
        <f>SUM(OtherVegCanning!F47,MiscVegFreezing!F47,MiscVegDehydrated!F17)</f>
        <v>3443.8404827872801</v>
      </c>
      <c r="G47" s="86">
        <f>SUM(OtherVegCanning!G47,MiscVegFreezing!G47,MiscVegDehydrated!G17)</f>
        <v>681.1886649999999</v>
      </c>
      <c r="H47" s="88">
        <f>SUM(OtherVegCanning!H47,MiscVegFreezing!H47,MiscVegDehydrated!H17)</f>
        <v>832.0729</v>
      </c>
      <c r="I47" s="85">
        <f>SUM(OtherVegCanning!I47,MiscVegFreezing!I47,MiscVegDehydrated!I17)</f>
        <v>1930.5789177872798</v>
      </c>
      <c r="J47" s="249">
        <f>SUM(OtherVegCanning!J47,MiscVegFreezing!J47,MiscVegDehydrated!J17)</f>
        <v>6.2273102457901564</v>
      </c>
    </row>
    <row r="48" spans="1:10" ht="12" customHeight="1" x14ac:dyDescent="0.25">
      <c r="A48" s="11">
        <v>2010</v>
      </c>
      <c r="B48" s="156">
        <v>309.74127900000002</v>
      </c>
      <c r="C48" s="85">
        <f>SUM(OtherVegCanning!C48,MiscVegFreezing!C48,MiscVegDehydrated!C18)</f>
        <v>387.96353470125558</v>
      </c>
      <c r="D48" s="86">
        <f>SUM(OtherVegCanning!D48,MiscVegFreezing!D48,MiscVegDehydrated!D18)</f>
        <v>2418.2937676481479</v>
      </c>
      <c r="E48" s="87">
        <f>SUM(OtherVegCanning!E48,MiscVegFreezing!E48,MiscVegDehydrated!E18)</f>
        <v>832.0729</v>
      </c>
      <c r="F48" s="87">
        <f>SUM(OtherVegCanning!F48,MiscVegFreezing!F48,MiscVegDehydrated!F18)</f>
        <v>3638.3302023494034</v>
      </c>
      <c r="G48" s="86">
        <f>SUM(OtherVegCanning!G48,MiscVegFreezing!G48,MiscVegDehydrated!G18)</f>
        <v>683.00571248000006</v>
      </c>
      <c r="H48" s="88">
        <f>SUM(OtherVegCanning!H48,MiscVegFreezing!H48,MiscVegDehydrated!H18)</f>
        <v>757.59598000000005</v>
      </c>
      <c r="I48" s="85">
        <f>SUM(OtherVegCanning!I48,MiscVegFreezing!I48,MiscVegDehydrated!I18)</f>
        <v>2197.7285098694038</v>
      </c>
      <c r="J48" s="249">
        <f>SUM(OtherVegCanning!J48,MiscVegFreezing!J48,MiscVegDehydrated!J18)</f>
        <v>6.9784957247274582</v>
      </c>
    </row>
    <row r="49" spans="1:10" ht="12" customHeight="1" x14ac:dyDescent="0.25">
      <c r="A49" s="12">
        <v>2011</v>
      </c>
      <c r="B49" s="154">
        <v>311.97391399999998</v>
      </c>
      <c r="C49" s="89">
        <f>SUM(OtherVegCanning!C49,MiscVegFreezing!C49,MiscVegDehydrated!C19)</f>
        <v>402.96706921508041</v>
      </c>
      <c r="D49" s="90">
        <f>SUM(OtherVegCanning!D49,MiscVegFreezing!D49,MiscVegDehydrated!D19)</f>
        <v>2662.2701747427891</v>
      </c>
      <c r="E49" s="91">
        <f>SUM(OtherVegCanning!E49,MiscVegFreezing!E49,MiscVegDehydrated!E19)</f>
        <v>757.59598000000005</v>
      </c>
      <c r="F49" s="91">
        <f>SUM(OtherVegCanning!F49,MiscVegFreezing!F49,MiscVegDehydrated!F19)</f>
        <v>3822.8332239578694</v>
      </c>
      <c r="G49" s="90">
        <f>SUM(OtherVegCanning!G49,MiscVegFreezing!G49,MiscVegDehydrated!G19)</f>
        <v>673.76496727333347</v>
      </c>
      <c r="H49" s="92">
        <f>SUM(OtherVegCanning!H49,MiscVegFreezing!H49,MiscVegDehydrated!H19)</f>
        <v>822.16827000000001</v>
      </c>
      <c r="I49" s="89">
        <f>SUM(OtherVegCanning!I49,MiscVegFreezing!I49,MiscVegDehydrated!I19)</f>
        <v>2326.8999866845361</v>
      </c>
      <c r="J49" s="250">
        <f>SUM(OtherVegCanning!J49,MiscVegFreezing!J49,MiscVegDehydrated!J19)</f>
        <v>7.2868549828576246</v>
      </c>
    </row>
    <row r="50" spans="1:10" ht="12" customHeight="1" x14ac:dyDescent="0.25">
      <c r="A50" s="12">
        <v>2012</v>
      </c>
      <c r="B50" s="154">
        <v>314.16755799999999</v>
      </c>
      <c r="C50" s="89">
        <f>SUM(OtherVegCanning!C50,MiscVegFreezing!C50,MiscVegDehydrated!C20)</f>
        <v>396.87201432257137</v>
      </c>
      <c r="D50" s="90">
        <f>SUM(OtherVegCanning!D50,MiscVegFreezing!D50,MiscVegDehydrated!D20)</f>
        <v>3003.9582366209183</v>
      </c>
      <c r="E50" s="91">
        <f>SUM(OtherVegCanning!E50,MiscVegFreezing!E50,MiscVegDehydrated!E20)</f>
        <v>822.16827000000001</v>
      </c>
      <c r="F50" s="91">
        <f>SUM(OtherVegCanning!F50,MiscVegFreezing!F50,MiscVegDehydrated!F20)</f>
        <v>4222.9985209434899</v>
      </c>
      <c r="G50" s="90">
        <f>SUM(OtherVegCanning!G50,MiscVegFreezing!G50,MiscVegDehydrated!G20)</f>
        <v>678.01789914777783</v>
      </c>
      <c r="H50" s="92">
        <f>SUM(OtherVegCanning!H50,MiscVegFreezing!H50,MiscVegDehydrated!H20)</f>
        <v>803.72669999999994</v>
      </c>
      <c r="I50" s="89">
        <f>SUM(OtherVegCanning!I50,MiscVegFreezing!I50,MiscVegDehydrated!I20)</f>
        <v>2741.2539217957119</v>
      </c>
      <c r="J50" s="250">
        <f>SUM(OtherVegCanning!J50,MiscVegFreezing!J50,MiscVegDehydrated!J20)</f>
        <v>8.5112633554634005</v>
      </c>
    </row>
    <row r="51" spans="1:10" ht="12" customHeight="1" x14ac:dyDescent="0.25">
      <c r="A51" s="12">
        <v>2013</v>
      </c>
      <c r="B51" s="154">
        <v>316.29476599999998</v>
      </c>
      <c r="C51" s="90" t="s">
        <v>29</v>
      </c>
      <c r="D51" s="90" t="s">
        <v>29</v>
      </c>
      <c r="E51" s="90" t="s">
        <v>29</v>
      </c>
      <c r="F51" s="90" t="s">
        <v>29</v>
      </c>
      <c r="G51" s="90" t="s">
        <v>29</v>
      </c>
      <c r="H51" s="90" t="s">
        <v>29</v>
      </c>
      <c r="I51" s="90" t="s">
        <v>29</v>
      </c>
      <c r="J51" s="250">
        <f>SUM(OtherVegCanning!J51,MiscVegFreezing!J51,MiscVegDehydrated!J21)</f>
        <v>8.1192694013785864</v>
      </c>
    </row>
    <row r="52" spans="1:10" ht="12" customHeight="1" x14ac:dyDescent="0.25">
      <c r="A52" s="13">
        <v>2014</v>
      </c>
      <c r="B52" s="157">
        <v>318.576955</v>
      </c>
      <c r="C52" s="90" t="s">
        <v>29</v>
      </c>
      <c r="D52" s="90" t="s">
        <v>29</v>
      </c>
      <c r="E52" s="90" t="s">
        <v>29</v>
      </c>
      <c r="F52" s="90" t="s">
        <v>29</v>
      </c>
      <c r="G52" s="90" t="s">
        <v>29</v>
      </c>
      <c r="H52" s="90" t="s">
        <v>29</v>
      </c>
      <c r="I52" s="90" t="s">
        <v>29</v>
      </c>
      <c r="J52" s="250">
        <f>SUM(OtherVegCanning!J52,MiscVegFreezing!J52,MiscVegDehydrated!J22)</f>
        <v>8.3909327714868756</v>
      </c>
    </row>
    <row r="53" spans="1:10" ht="12" customHeight="1" x14ac:dyDescent="0.25">
      <c r="A53" s="13">
        <v>2015</v>
      </c>
      <c r="B53" s="157">
        <v>320.87070299999999</v>
      </c>
      <c r="C53" s="90" t="s">
        <v>29</v>
      </c>
      <c r="D53" s="90" t="s">
        <v>29</v>
      </c>
      <c r="E53" s="90" t="s">
        <v>29</v>
      </c>
      <c r="F53" s="90" t="s">
        <v>29</v>
      </c>
      <c r="G53" s="90" t="s">
        <v>29</v>
      </c>
      <c r="H53" s="90" t="s">
        <v>29</v>
      </c>
      <c r="I53" s="90" t="s">
        <v>29</v>
      </c>
      <c r="J53" s="250">
        <f>SUM(OtherVegCanning!J53,MiscVegFreezing!J53,MiscVegDehydrated!J23)</f>
        <v>10.139865099307617</v>
      </c>
    </row>
    <row r="54" spans="1:10" ht="12" customHeight="1" x14ac:dyDescent="0.25">
      <c r="A54" s="14">
        <v>2016</v>
      </c>
      <c r="B54" s="155">
        <v>323.16101099999997</v>
      </c>
      <c r="C54" s="88" t="s">
        <v>29</v>
      </c>
      <c r="D54" s="86" t="s">
        <v>29</v>
      </c>
      <c r="E54" s="86" t="s">
        <v>29</v>
      </c>
      <c r="F54" s="86" t="s">
        <v>29</v>
      </c>
      <c r="G54" s="86" t="s">
        <v>29</v>
      </c>
      <c r="H54" s="86" t="s">
        <v>29</v>
      </c>
      <c r="I54" s="86" t="s">
        <v>29</v>
      </c>
      <c r="J54" s="256">
        <f>SUM(OtherVegCanning!J54,MiscVegFreezing!J54,MiscVegDehydrated!J24)</f>
        <v>10.427114407746423</v>
      </c>
    </row>
    <row r="55" spans="1:10" ht="12" customHeight="1" x14ac:dyDescent="0.25">
      <c r="A55" s="15">
        <v>2017</v>
      </c>
      <c r="B55" s="155">
        <v>325.20603</v>
      </c>
      <c r="C55" s="88" t="s">
        <v>29</v>
      </c>
      <c r="D55" s="86" t="s">
        <v>29</v>
      </c>
      <c r="E55" s="86" t="s">
        <v>29</v>
      </c>
      <c r="F55" s="86" t="s">
        <v>29</v>
      </c>
      <c r="G55" s="86" t="s">
        <v>29</v>
      </c>
      <c r="H55" s="86" t="s">
        <v>29</v>
      </c>
      <c r="I55" s="86" t="s">
        <v>29</v>
      </c>
      <c r="J55" s="256">
        <f>SUM(OtherVegCanning!J55,MiscVegFreezing!J55,MiscVegDehydrated!J25)</f>
        <v>8.3303496171334821</v>
      </c>
    </row>
    <row r="56" spans="1:10" ht="12" customHeight="1" x14ac:dyDescent="0.25">
      <c r="A56" s="14">
        <v>2018</v>
      </c>
      <c r="B56" s="155">
        <v>326.92397599999998</v>
      </c>
      <c r="C56" s="88" t="s">
        <v>29</v>
      </c>
      <c r="D56" s="86" t="s">
        <v>29</v>
      </c>
      <c r="E56" s="86" t="s">
        <v>29</v>
      </c>
      <c r="F56" s="86" t="s">
        <v>29</v>
      </c>
      <c r="G56" s="86" t="s">
        <v>29</v>
      </c>
      <c r="H56" s="86" t="s">
        <v>29</v>
      </c>
      <c r="I56" s="86" t="s">
        <v>29</v>
      </c>
      <c r="J56" s="256">
        <f>SUM(OtherVegCanning!J56,MiscVegFreezing!J56,MiscVegDehydrated!J26)</f>
        <v>11.27714862785102</v>
      </c>
    </row>
    <row r="57" spans="1:10" ht="12" customHeight="1" x14ac:dyDescent="0.25">
      <c r="A57" s="15">
        <v>2019</v>
      </c>
      <c r="B57" s="156">
        <v>328.475998</v>
      </c>
      <c r="C57" s="88" t="s">
        <v>29</v>
      </c>
      <c r="D57" s="86" t="s">
        <v>29</v>
      </c>
      <c r="E57" s="86" t="s">
        <v>29</v>
      </c>
      <c r="F57" s="86" t="s">
        <v>29</v>
      </c>
      <c r="G57" s="86" t="s">
        <v>29</v>
      </c>
      <c r="H57" s="86" t="s">
        <v>29</v>
      </c>
      <c r="I57" s="86" t="s">
        <v>29</v>
      </c>
      <c r="J57" s="256">
        <f>SUM(OtherVegCanning!J57,MiscVegFreezing!J57,MiscVegDehydrated!J27)</f>
        <v>10.786693665696692</v>
      </c>
    </row>
    <row r="58" spans="1:10" ht="12" customHeight="1" thickBot="1" x14ac:dyDescent="0.3">
      <c r="A58" s="72">
        <v>2020</v>
      </c>
      <c r="B58" s="60">
        <v>330.11398000000003</v>
      </c>
      <c r="C58" s="248" t="s">
        <v>29</v>
      </c>
      <c r="D58" s="248" t="s">
        <v>29</v>
      </c>
      <c r="E58" s="248" t="s">
        <v>29</v>
      </c>
      <c r="F58" s="248" t="s">
        <v>29</v>
      </c>
      <c r="G58" s="248" t="s">
        <v>29</v>
      </c>
      <c r="H58" s="248" t="s">
        <v>29</v>
      </c>
      <c r="I58" s="248" t="s">
        <v>29</v>
      </c>
      <c r="J58" s="254">
        <f>SUM(OtherVegCanning!J58,MiscVegFreezing!J58,MiscVegDehydrated!J28)</f>
        <v>10.165853614560643</v>
      </c>
    </row>
    <row r="59" spans="1:10" s="287" customFormat="1" ht="12" customHeight="1" thickTop="1" x14ac:dyDescent="0.25">
      <c r="A59" s="440" t="s">
        <v>61</v>
      </c>
      <c r="B59" s="440"/>
      <c r="C59" s="440"/>
      <c r="D59" s="440"/>
      <c r="E59" s="440"/>
      <c r="F59" s="440"/>
      <c r="G59" s="440"/>
      <c r="H59" s="440"/>
      <c r="I59" s="440"/>
      <c r="J59" s="440"/>
    </row>
    <row r="60" spans="1:10" ht="12" customHeight="1" x14ac:dyDescent="0.25">
      <c r="A60" s="453" t="s">
        <v>110</v>
      </c>
      <c r="B60" s="453"/>
      <c r="C60" s="453"/>
      <c r="D60" s="453"/>
      <c r="E60" s="453"/>
      <c r="F60" s="453"/>
      <c r="G60" s="453"/>
      <c r="H60" s="453"/>
      <c r="I60" s="453"/>
      <c r="J60" s="453"/>
    </row>
    <row r="61" spans="1:10" ht="12" customHeight="1" x14ac:dyDescent="0.25">
      <c r="A61" s="453"/>
      <c r="B61" s="453"/>
      <c r="C61" s="453"/>
      <c r="D61" s="453"/>
      <c r="E61" s="453"/>
      <c r="F61" s="453"/>
      <c r="G61" s="453"/>
      <c r="H61" s="453"/>
      <c r="I61" s="453"/>
      <c r="J61" s="453"/>
    </row>
    <row r="63" spans="1:10" ht="12" customHeight="1" x14ac:dyDescent="0.25">
      <c r="A63" s="438" t="s">
        <v>113</v>
      </c>
      <c r="B63" s="391"/>
      <c r="C63" s="391"/>
      <c r="D63" s="391"/>
      <c r="E63" s="391"/>
      <c r="F63" s="391"/>
      <c r="G63" s="391"/>
      <c r="H63" s="391"/>
      <c r="I63" s="391"/>
      <c r="J63" s="391"/>
    </row>
    <row r="64" spans="1:10" ht="12" customHeight="1" x14ac:dyDescent="0.25">
      <c r="A64" s="436"/>
      <c r="B64" s="363"/>
      <c r="C64" s="363"/>
      <c r="D64" s="363"/>
      <c r="E64" s="363"/>
      <c r="F64" s="363"/>
      <c r="G64" s="363"/>
      <c r="H64" s="363"/>
      <c r="I64" s="363"/>
      <c r="J64" s="363"/>
    </row>
    <row r="65" spans="1:10" ht="12" customHeight="1" x14ac:dyDescent="0.25">
      <c r="A65" s="369" t="s">
        <v>45</v>
      </c>
      <c r="B65" s="395"/>
      <c r="C65" s="395"/>
      <c r="D65" s="395"/>
      <c r="E65" s="395"/>
      <c r="F65" s="395"/>
      <c r="G65" s="395"/>
      <c r="H65" s="395"/>
      <c r="I65" s="395"/>
      <c r="J65" s="395"/>
    </row>
  </sheetData>
  <mergeCells count="21">
    <mergeCell ref="A59:J59"/>
    <mergeCell ref="A60:J61"/>
    <mergeCell ref="A63:J63"/>
    <mergeCell ref="A64:J64"/>
    <mergeCell ref="A65:J65"/>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59E9-0E01-408F-8C0D-53F94A0D424A}">
  <dimension ref="A1:J64"/>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62</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11" t="s">
        <v>13</v>
      </c>
      <c r="D3" s="311" t="s">
        <v>14</v>
      </c>
      <c r="E3" s="311" t="s">
        <v>15</v>
      </c>
      <c r="F3" s="311" t="s">
        <v>24</v>
      </c>
      <c r="G3" s="311" t="s">
        <v>17</v>
      </c>
      <c r="H3" s="311" t="s">
        <v>18</v>
      </c>
      <c r="I3" s="333" t="s">
        <v>25</v>
      </c>
      <c r="J3" s="7" t="s">
        <v>19</v>
      </c>
    </row>
    <row r="4" spans="1:10" ht="12" customHeight="1" x14ac:dyDescent="0.25">
      <c r="A4" s="326"/>
      <c r="B4" s="332"/>
      <c r="C4" s="311"/>
      <c r="D4" s="311"/>
      <c r="E4" s="311"/>
      <c r="F4" s="311"/>
      <c r="G4" s="311"/>
      <c r="H4" s="311"/>
      <c r="I4" s="292"/>
      <c r="J4" s="312" t="s">
        <v>20</v>
      </c>
    </row>
    <row r="5" spans="1:10" ht="12" customHeight="1" x14ac:dyDescent="0.25">
      <c r="A5" s="326"/>
      <c r="B5" s="332"/>
      <c r="C5" s="311"/>
      <c r="D5" s="311"/>
      <c r="E5" s="311"/>
      <c r="F5" s="311"/>
      <c r="G5" s="311"/>
      <c r="H5" s="311"/>
      <c r="I5" s="292"/>
      <c r="J5" s="312"/>
    </row>
    <row r="6" spans="1:10" ht="12" customHeight="1" x14ac:dyDescent="0.25">
      <c r="A6" s="326"/>
      <c r="B6" s="332"/>
      <c r="C6" s="311"/>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3">
        <v>205.05199999999999</v>
      </c>
      <c r="C8" s="17">
        <v>129.80000000000001</v>
      </c>
      <c r="D8" s="17">
        <v>3.1</v>
      </c>
      <c r="E8" s="17">
        <v>54.9</v>
      </c>
      <c r="F8" s="17">
        <v>187.8</v>
      </c>
      <c r="G8" s="17">
        <v>8.9083400000000008</v>
      </c>
      <c r="H8" s="17">
        <v>56.906149779735749</v>
      </c>
      <c r="I8" s="17">
        <v>121.98551022026425</v>
      </c>
      <c r="J8" s="267">
        <v>0.59490036781042976</v>
      </c>
    </row>
    <row r="9" spans="1:10" ht="12" customHeight="1" x14ac:dyDescent="0.25">
      <c r="A9" s="12">
        <v>1971</v>
      </c>
      <c r="B9" s="79">
        <v>207.661</v>
      </c>
      <c r="C9" s="18">
        <v>134.4</v>
      </c>
      <c r="D9" s="18">
        <v>6.6</v>
      </c>
      <c r="E9" s="18">
        <v>56.906149779735749</v>
      </c>
      <c r="F9" s="18">
        <v>197.90614977973576</v>
      </c>
      <c r="G9" s="18">
        <v>8.9083400000000008</v>
      </c>
      <c r="H9" s="18">
        <v>58.372573078311071</v>
      </c>
      <c r="I9" s="18">
        <v>130.62523670142468</v>
      </c>
      <c r="J9" s="172">
        <v>0.62903114547952999</v>
      </c>
    </row>
    <row r="10" spans="1:10" ht="12" customHeight="1" x14ac:dyDescent="0.25">
      <c r="A10" s="12">
        <v>1972</v>
      </c>
      <c r="B10" s="79">
        <v>209.89599999999999</v>
      </c>
      <c r="C10" s="18">
        <v>123.4</v>
      </c>
      <c r="D10" s="18">
        <v>12</v>
      </c>
      <c r="E10" s="18">
        <v>58.372573078311071</v>
      </c>
      <c r="F10" s="18">
        <v>193.77257307831107</v>
      </c>
      <c r="G10" s="18">
        <v>5.33596</v>
      </c>
      <c r="H10" s="18">
        <v>59.870904896163026</v>
      </c>
      <c r="I10" s="18">
        <v>128.56570818214806</v>
      </c>
      <c r="J10" s="172">
        <v>0.61252100174442614</v>
      </c>
    </row>
    <row r="11" spans="1:10" ht="12" customHeight="1" x14ac:dyDescent="0.25">
      <c r="A11" s="12">
        <v>1973</v>
      </c>
      <c r="B11" s="79">
        <v>211.90899999999999</v>
      </c>
      <c r="C11" s="18">
        <v>123.6</v>
      </c>
      <c r="D11" s="18">
        <v>15.3</v>
      </c>
      <c r="E11" s="18">
        <v>59.870904896163026</v>
      </c>
      <c r="F11" s="18">
        <v>198.77090489616302</v>
      </c>
      <c r="G11" s="18">
        <v>4.5481800000000003</v>
      </c>
      <c r="H11" s="18">
        <v>57.554621374475097</v>
      </c>
      <c r="I11" s="18">
        <v>136.66810352168793</v>
      </c>
      <c r="J11" s="172">
        <v>0.64493770213482171</v>
      </c>
    </row>
    <row r="12" spans="1:10" ht="12" customHeight="1" x14ac:dyDescent="0.25">
      <c r="A12" s="12">
        <v>1974</v>
      </c>
      <c r="B12" s="80">
        <v>213.85400000000001</v>
      </c>
      <c r="C12" s="18">
        <v>149.4</v>
      </c>
      <c r="D12" s="18">
        <v>10.8</v>
      </c>
      <c r="E12" s="18">
        <v>57.554621374475097</v>
      </c>
      <c r="F12" s="18">
        <v>217.75462137447511</v>
      </c>
      <c r="G12" s="18">
        <v>4.8230700000000004</v>
      </c>
      <c r="H12" s="18">
        <v>100.28419874136007</v>
      </c>
      <c r="I12" s="18">
        <v>112.64735263311503</v>
      </c>
      <c r="J12" s="172">
        <v>0.52674886900930085</v>
      </c>
    </row>
    <row r="13" spans="1:10" ht="12" customHeight="1" x14ac:dyDescent="0.25">
      <c r="A13" s="12">
        <v>1975</v>
      </c>
      <c r="B13" s="80">
        <v>215.97300000000001</v>
      </c>
      <c r="C13" s="18">
        <v>86.4</v>
      </c>
      <c r="D13" s="18">
        <v>9.8000000000000007</v>
      </c>
      <c r="E13" s="18">
        <v>100.28419874136007</v>
      </c>
      <c r="F13" s="18">
        <v>196.48419874136007</v>
      </c>
      <c r="G13" s="18">
        <v>6.0892299999999997</v>
      </c>
      <c r="H13" s="18">
        <v>64.27530598298199</v>
      </c>
      <c r="I13" s="18">
        <v>126.1196627583781</v>
      </c>
      <c r="J13" s="172">
        <v>0.58396032262541198</v>
      </c>
    </row>
    <row r="14" spans="1:10" ht="12" customHeight="1" x14ac:dyDescent="0.25">
      <c r="A14" s="11">
        <v>1976</v>
      </c>
      <c r="B14" s="3">
        <v>218.035</v>
      </c>
      <c r="C14" s="17">
        <v>82.5</v>
      </c>
      <c r="D14" s="17">
        <v>7.4</v>
      </c>
      <c r="E14" s="17">
        <v>64.27530598298199</v>
      </c>
      <c r="F14" s="17">
        <v>154.175305982982</v>
      </c>
      <c r="G14" s="17">
        <v>3.4283899999999998</v>
      </c>
      <c r="H14" s="17">
        <v>34.515251811781866</v>
      </c>
      <c r="I14" s="17">
        <v>116.23166417120012</v>
      </c>
      <c r="J14" s="267">
        <v>0.53308718403559119</v>
      </c>
    </row>
    <row r="15" spans="1:10" ht="12" customHeight="1" x14ac:dyDescent="0.25">
      <c r="A15" s="11">
        <v>1977</v>
      </c>
      <c r="B15" s="3">
        <v>220.23899999999998</v>
      </c>
      <c r="C15" s="17">
        <v>96.9</v>
      </c>
      <c r="D15" s="17">
        <v>12.9</v>
      </c>
      <c r="E15" s="17">
        <v>34.515251811781866</v>
      </c>
      <c r="F15" s="17">
        <v>144.31525181178188</v>
      </c>
      <c r="G15" s="17">
        <v>3.2237100000000001</v>
      </c>
      <c r="H15" s="17">
        <v>41.684561648290419</v>
      </c>
      <c r="I15" s="17">
        <v>99.406980163491454</v>
      </c>
      <c r="J15" s="267">
        <v>0.4513595692111364</v>
      </c>
    </row>
    <row r="16" spans="1:10" ht="12" customHeight="1" x14ac:dyDescent="0.25">
      <c r="A16" s="11">
        <v>1978</v>
      </c>
      <c r="B16" s="3">
        <v>222.58500000000001</v>
      </c>
      <c r="C16" s="17">
        <v>86.46</v>
      </c>
      <c r="D16" s="17">
        <v>7</v>
      </c>
      <c r="E16" s="17">
        <v>41.684561648290419</v>
      </c>
      <c r="F16" s="17">
        <v>135.14456164829042</v>
      </c>
      <c r="G16" s="17">
        <v>4.1233500000000003</v>
      </c>
      <c r="H16" s="17">
        <v>46.635117843813482</v>
      </c>
      <c r="I16" s="17">
        <v>84.386093804476957</v>
      </c>
      <c r="J16" s="267">
        <v>0.37911851115069278</v>
      </c>
    </row>
    <row r="17" spans="1:10" ht="12" customHeight="1" x14ac:dyDescent="0.25">
      <c r="A17" s="11">
        <v>1979</v>
      </c>
      <c r="B17" s="3">
        <v>225.05500000000001</v>
      </c>
      <c r="C17" s="17">
        <v>78.86</v>
      </c>
      <c r="D17" s="17">
        <v>6.3</v>
      </c>
      <c r="E17" s="17">
        <v>46.635117843813482</v>
      </c>
      <c r="F17" s="17">
        <v>131.79511784381347</v>
      </c>
      <c r="G17" s="17">
        <v>5.0202999999999998</v>
      </c>
      <c r="H17" s="17">
        <v>54.375896301717006</v>
      </c>
      <c r="I17" s="17">
        <v>72.39892154209646</v>
      </c>
      <c r="J17" s="267">
        <v>0.32169434823530452</v>
      </c>
    </row>
    <row r="18" spans="1:10" ht="12" customHeight="1" x14ac:dyDescent="0.25">
      <c r="A18" s="11">
        <v>1980</v>
      </c>
      <c r="B18" s="3">
        <v>227.726</v>
      </c>
      <c r="C18" s="17">
        <v>69.08</v>
      </c>
      <c r="D18" s="17">
        <v>9.8000000000000007</v>
      </c>
      <c r="E18" s="17">
        <v>54.375896301717006</v>
      </c>
      <c r="F18" s="17">
        <v>133.255896301717</v>
      </c>
      <c r="G18" s="17">
        <v>5.5070800000000002</v>
      </c>
      <c r="H18" s="17">
        <v>44.779378635168932</v>
      </c>
      <c r="I18" s="17">
        <v>82.96943766654806</v>
      </c>
      <c r="J18" s="267">
        <v>0.36433888825407751</v>
      </c>
    </row>
    <row r="19" spans="1:10" ht="12" customHeight="1" x14ac:dyDescent="0.25">
      <c r="A19" s="12">
        <v>1981</v>
      </c>
      <c r="B19" s="79">
        <v>229.96600000000001</v>
      </c>
      <c r="C19" s="18">
        <v>69.900000000000006</v>
      </c>
      <c r="D19" s="18">
        <v>5</v>
      </c>
      <c r="E19" s="18">
        <v>44.779378635168932</v>
      </c>
      <c r="F19" s="18">
        <v>119.67937863516894</v>
      </c>
      <c r="G19" s="18">
        <v>6.0109399999999997</v>
      </c>
      <c r="H19" s="18">
        <v>26.842374004278973</v>
      </c>
      <c r="I19" s="18">
        <v>86.82606463088996</v>
      </c>
      <c r="J19" s="172">
        <v>0.37756044211270345</v>
      </c>
    </row>
    <row r="20" spans="1:10" ht="12" customHeight="1" x14ac:dyDescent="0.25">
      <c r="A20" s="12">
        <v>1982</v>
      </c>
      <c r="B20" s="79">
        <v>232.18799999999999</v>
      </c>
      <c r="C20" s="18">
        <v>68.900000000000006</v>
      </c>
      <c r="D20" s="18">
        <v>5.6</v>
      </c>
      <c r="E20" s="18">
        <v>26.842374004278973</v>
      </c>
      <c r="F20" s="18">
        <v>101.34237400427898</v>
      </c>
      <c r="G20" s="18">
        <v>3.2879</v>
      </c>
      <c r="H20" s="18">
        <v>31.910781078107803</v>
      </c>
      <c r="I20" s="18">
        <v>66.143692926171184</v>
      </c>
      <c r="J20" s="172">
        <v>0.28487128071291878</v>
      </c>
    </row>
    <row r="21" spans="1:10" ht="12" customHeight="1" x14ac:dyDescent="0.25">
      <c r="A21" s="12">
        <v>1983</v>
      </c>
      <c r="B21" s="79">
        <v>234.30699999999999</v>
      </c>
      <c r="C21" s="47">
        <v>67.900000000000006</v>
      </c>
      <c r="D21" s="47">
        <v>3.6</v>
      </c>
      <c r="E21" s="47">
        <v>31.910781078107803</v>
      </c>
      <c r="F21" s="47">
        <v>103.4107810781078</v>
      </c>
      <c r="G21" s="47">
        <v>2.8730000000000002</v>
      </c>
      <c r="H21" s="47">
        <v>31.219615535504087</v>
      </c>
      <c r="I21" s="47">
        <v>69.318165542603708</v>
      </c>
      <c r="J21" s="268">
        <v>0.29584334032958348</v>
      </c>
    </row>
    <row r="22" spans="1:10" ht="12" customHeight="1" x14ac:dyDescent="0.25">
      <c r="A22" s="12">
        <v>1984</v>
      </c>
      <c r="B22" s="80">
        <v>236.34800000000001</v>
      </c>
      <c r="C22" s="47">
        <v>66.94</v>
      </c>
      <c r="D22" s="47">
        <v>8.0289999999999999</v>
      </c>
      <c r="E22" s="47">
        <v>31.219615535504087</v>
      </c>
      <c r="F22" s="47">
        <v>106.18861553550408</v>
      </c>
      <c r="G22" s="47">
        <v>2.593</v>
      </c>
      <c r="H22" s="47">
        <v>28.440355191256824</v>
      </c>
      <c r="I22" s="47">
        <v>75.155260344247253</v>
      </c>
      <c r="J22" s="268">
        <v>0.31798559896528528</v>
      </c>
    </row>
    <row r="23" spans="1:10" ht="12" customHeight="1" x14ac:dyDescent="0.25">
      <c r="A23" s="12">
        <v>1985</v>
      </c>
      <c r="B23" s="80">
        <v>238.46600000000001</v>
      </c>
      <c r="C23" s="47">
        <v>67.66</v>
      </c>
      <c r="D23" s="47">
        <v>6.4039999999999999</v>
      </c>
      <c r="E23" s="47">
        <v>28.440355191256824</v>
      </c>
      <c r="F23" s="47">
        <v>102.50435519125682</v>
      </c>
      <c r="G23" s="47">
        <v>1.915</v>
      </c>
      <c r="H23" s="47">
        <v>31.350371327090734</v>
      </c>
      <c r="I23" s="47">
        <v>69.238983864166073</v>
      </c>
      <c r="J23" s="268">
        <v>0.29035159672308031</v>
      </c>
    </row>
    <row r="24" spans="1:10" ht="12" customHeight="1" x14ac:dyDescent="0.25">
      <c r="A24" s="11">
        <v>1986</v>
      </c>
      <c r="B24" s="3">
        <v>240.65100000000001</v>
      </c>
      <c r="C24" s="46">
        <v>58.66</v>
      </c>
      <c r="D24" s="46">
        <v>6.2</v>
      </c>
      <c r="E24" s="46">
        <v>31.350371327090734</v>
      </c>
      <c r="F24" s="46">
        <v>96.210371327090741</v>
      </c>
      <c r="G24" s="46">
        <v>1.708</v>
      </c>
      <c r="H24" s="46">
        <v>24.167919999999999</v>
      </c>
      <c r="I24" s="46">
        <v>70.334451327090747</v>
      </c>
      <c r="J24" s="269">
        <v>0.29226743843612013</v>
      </c>
    </row>
    <row r="25" spans="1:10" ht="12" customHeight="1" x14ac:dyDescent="0.25">
      <c r="A25" s="11">
        <v>1987</v>
      </c>
      <c r="B25" s="3">
        <v>242.804</v>
      </c>
      <c r="C25" s="46">
        <v>66.3</v>
      </c>
      <c r="D25" s="46">
        <v>7.226</v>
      </c>
      <c r="E25" s="46">
        <v>24.167919999999999</v>
      </c>
      <c r="F25" s="46">
        <v>97.693919999999991</v>
      </c>
      <c r="G25" s="46">
        <v>3.238</v>
      </c>
      <c r="H25" s="46">
        <v>30.299099999999999</v>
      </c>
      <c r="I25" s="46">
        <v>64.156819999999996</v>
      </c>
      <c r="J25" s="269">
        <v>0.2642329615657073</v>
      </c>
    </row>
    <row r="26" spans="1:10" ht="12" customHeight="1" x14ac:dyDescent="0.25">
      <c r="A26" s="11">
        <v>1988</v>
      </c>
      <c r="B26" s="3">
        <v>245.02099999999999</v>
      </c>
      <c r="C26" s="46">
        <v>65.86</v>
      </c>
      <c r="D26" s="46">
        <v>6.7089999999999996</v>
      </c>
      <c r="E26" s="46">
        <v>30.299099999999999</v>
      </c>
      <c r="F26" s="46">
        <v>102.8681</v>
      </c>
      <c r="G26" s="46">
        <v>4.3869999999999996</v>
      </c>
      <c r="H26" s="46">
        <v>17.321180000000002</v>
      </c>
      <c r="I26" s="46">
        <v>81.15992</v>
      </c>
      <c r="J26" s="269">
        <v>0.33123658788430382</v>
      </c>
    </row>
    <row r="27" spans="1:10" ht="12" customHeight="1" x14ac:dyDescent="0.25">
      <c r="A27" s="11">
        <v>1989</v>
      </c>
      <c r="B27" s="3">
        <v>247.34200000000001</v>
      </c>
      <c r="C27" s="46">
        <v>77.66</v>
      </c>
      <c r="D27" s="46">
        <v>4.0921569399999997</v>
      </c>
      <c r="E27" s="46">
        <v>17.321180000000002</v>
      </c>
      <c r="F27" s="46">
        <v>99.07333693999999</v>
      </c>
      <c r="G27" s="46">
        <v>3.7650000000000001</v>
      </c>
      <c r="H27" s="46">
        <v>20.424579999999999</v>
      </c>
      <c r="I27" s="46">
        <v>74.883756939999984</v>
      </c>
      <c r="J27" s="269">
        <v>0.30275390730243945</v>
      </c>
    </row>
    <row r="28" spans="1:10" ht="12" customHeight="1" x14ac:dyDescent="0.25">
      <c r="A28" s="11">
        <v>1990</v>
      </c>
      <c r="B28" s="3">
        <v>250.13200000000001</v>
      </c>
      <c r="C28" s="46">
        <v>76.739999999999995</v>
      </c>
      <c r="D28" s="46">
        <v>2.3581416599999998</v>
      </c>
      <c r="E28" s="46">
        <v>20.424579999999999</v>
      </c>
      <c r="F28" s="46">
        <v>99.522721660000002</v>
      </c>
      <c r="G28" s="46">
        <v>4.6522711399999999</v>
      </c>
      <c r="H28" s="46">
        <v>20.18262</v>
      </c>
      <c r="I28" s="46">
        <v>74.687830520000006</v>
      </c>
      <c r="J28" s="269">
        <v>0.29859366462507797</v>
      </c>
    </row>
    <row r="29" spans="1:10" ht="12" customHeight="1" x14ac:dyDescent="0.25">
      <c r="A29" s="12">
        <v>1991</v>
      </c>
      <c r="B29" s="79">
        <v>253.49299999999999</v>
      </c>
      <c r="C29" s="47">
        <v>70.8</v>
      </c>
      <c r="D29" s="47">
        <v>2.1603320799999999</v>
      </c>
      <c r="E29" s="47">
        <v>20.18262</v>
      </c>
      <c r="F29" s="47">
        <v>93.142952080000001</v>
      </c>
      <c r="G29" s="47">
        <v>3.8093889999999999</v>
      </c>
      <c r="H29" s="47">
        <v>18.6204</v>
      </c>
      <c r="I29" s="47">
        <v>70.713163080000001</v>
      </c>
      <c r="J29" s="268">
        <v>0.27895509177768224</v>
      </c>
    </row>
    <row r="30" spans="1:10" ht="12" customHeight="1" x14ac:dyDescent="0.25">
      <c r="A30" s="12">
        <v>1992</v>
      </c>
      <c r="B30" s="79">
        <v>256.89400000000001</v>
      </c>
      <c r="C30" s="47">
        <v>77.34</v>
      </c>
      <c r="D30" s="47">
        <v>1.9600519999999999</v>
      </c>
      <c r="E30" s="47">
        <v>18.6204</v>
      </c>
      <c r="F30" s="47">
        <v>97.920452000000012</v>
      </c>
      <c r="G30" s="47">
        <v>3.9039999999999999</v>
      </c>
      <c r="H30" s="47">
        <v>20.340420000000002</v>
      </c>
      <c r="I30" s="47">
        <v>73.676032000000021</v>
      </c>
      <c r="J30" s="268">
        <v>0.28679545649178267</v>
      </c>
    </row>
    <row r="31" spans="1:10" ht="12" customHeight="1" x14ac:dyDescent="0.25">
      <c r="A31" s="12">
        <v>1993</v>
      </c>
      <c r="B31" s="79">
        <v>260.255</v>
      </c>
      <c r="C31" s="47">
        <v>70.8</v>
      </c>
      <c r="D31" s="47">
        <v>4.0873184199999999</v>
      </c>
      <c r="E31" s="47">
        <v>20.340420000000002</v>
      </c>
      <c r="F31" s="47">
        <v>95.227738420000009</v>
      </c>
      <c r="G31" s="47">
        <v>3.9783516799999998</v>
      </c>
      <c r="H31" s="47">
        <v>18.6204</v>
      </c>
      <c r="I31" s="47">
        <v>72.628986740000002</v>
      </c>
      <c r="J31" s="268">
        <v>0.27906855484044496</v>
      </c>
    </row>
    <row r="32" spans="1:10" ht="12" customHeight="1" x14ac:dyDescent="0.25">
      <c r="A32" s="12">
        <v>1994</v>
      </c>
      <c r="B32" s="80">
        <v>263.43599999999998</v>
      </c>
      <c r="C32" s="47">
        <v>67.72</v>
      </c>
      <c r="D32" s="47">
        <v>2.2412071</v>
      </c>
      <c r="E32" s="47">
        <v>18.6204</v>
      </c>
      <c r="F32" s="47">
        <v>88.581607099999999</v>
      </c>
      <c r="G32" s="47">
        <v>5.6571863600000007</v>
      </c>
      <c r="H32" s="47">
        <v>17.810359999999999</v>
      </c>
      <c r="I32" s="47">
        <v>65.114060739999999</v>
      </c>
      <c r="J32" s="268">
        <v>0.24717221921073812</v>
      </c>
    </row>
    <row r="33" spans="1:10" ht="12" customHeight="1" x14ac:dyDescent="0.25">
      <c r="A33" s="12">
        <v>1995</v>
      </c>
      <c r="B33" s="80">
        <v>266.55700000000002</v>
      </c>
      <c r="C33" s="47">
        <v>75.099999999999994</v>
      </c>
      <c r="D33" s="47">
        <v>1.82603256</v>
      </c>
      <c r="E33" s="47">
        <v>17.810359999999999</v>
      </c>
      <c r="F33" s="47">
        <v>94.736392559999999</v>
      </c>
      <c r="G33" s="47">
        <v>5.5950529800000002</v>
      </c>
      <c r="H33" s="47">
        <v>19.751300000000001</v>
      </c>
      <c r="I33" s="47">
        <v>69.390039579999993</v>
      </c>
      <c r="J33" s="268">
        <v>0.26031970490364159</v>
      </c>
    </row>
    <row r="34" spans="1:10" ht="12" customHeight="1" x14ac:dyDescent="0.25">
      <c r="A34" s="11">
        <v>1996</v>
      </c>
      <c r="B34" s="3">
        <v>269.66699999999997</v>
      </c>
      <c r="C34" s="46">
        <v>70.06</v>
      </c>
      <c r="D34" s="46">
        <v>3.0475721999999998</v>
      </c>
      <c r="E34" s="46">
        <v>19.751300000000001</v>
      </c>
      <c r="F34" s="46">
        <v>92.858872200000008</v>
      </c>
      <c r="G34" s="46">
        <v>8.7370251200000002</v>
      </c>
      <c r="H34" s="46">
        <v>18.425780000000003</v>
      </c>
      <c r="I34" s="46">
        <v>65.696067080000006</v>
      </c>
      <c r="J34" s="269">
        <v>0.24361923068080266</v>
      </c>
    </row>
    <row r="35" spans="1:10" ht="12" customHeight="1" x14ac:dyDescent="0.25">
      <c r="A35" s="11">
        <v>1997</v>
      </c>
      <c r="B35" s="3">
        <v>272.91199999999998</v>
      </c>
      <c r="C35" s="46">
        <v>56.82</v>
      </c>
      <c r="D35" s="46">
        <v>2.5687331800000002</v>
      </c>
      <c r="E35" s="46">
        <v>18.425780000000003</v>
      </c>
      <c r="F35" s="46">
        <v>77.814513180000006</v>
      </c>
      <c r="G35" s="46">
        <v>10.913472179999999</v>
      </c>
      <c r="H35" s="46">
        <v>14.943660000000001</v>
      </c>
      <c r="I35" s="46">
        <v>51.957381000000005</v>
      </c>
      <c r="J35" s="269">
        <v>0.19038144530104945</v>
      </c>
    </row>
    <row r="36" spans="1:10" ht="12" customHeight="1" x14ac:dyDescent="0.25">
      <c r="A36" s="11">
        <v>1998</v>
      </c>
      <c r="B36" s="3">
        <v>276.11500000000001</v>
      </c>
      <c r="C36" s="46">
        <v>57.98</v>
      </c>
      <c r="D36" s="46">
        <v>3.2367661400000003</v>
      </c>
      <c r="E36" s="46">
        <v>14.943660000000001</v>
      </c>
      <c r="F36" s="46">
        <v>76.160426139999998</v>
      </c>
      <c r="G36" s="46">
        <v>8.4585369400000001</v>
      </c>
      <c r="H36" s="46">
        <v>15.24874</v>
      </c>
      <c r="I36" s="46">
        <v>52.453149199999999</v>
      </c>
      <c r="J36" s="269">
        <v>0.18996848849211379</v>
      </c>
    </row>
    <row r="37" spans="1:10" ht="12" customHeight="1" x14ac:dyDescent="0.25">
      <c r="A37" s="11">
        <v>1999</v>
      </c>
      <c r="B37" s="3">
        <v>279.29500000000002</v>
      </c>
      <c r="C37" s="46">
        <v>61.14</v>
      </c>
      <c r="D37" s="46">
        <v>2.5990172400000002</v>
      </c>
      <c r="E37" s="46">
        <v>15.24874</v>
      </c>
      <c r="F37" s="46">
        <v>78.987757240000008</v>
      </c>
      <c r="G37" s="46">
        <v>3.9320795199999998</v>
      </c>
      <c r="H37" s="46">
        <v>16.079820000000002</v>
      </c>
      <c r="I37" s="46">
        <v>58.975857720000008</v>
      </c>
      <c r="J37" s="269">
        <v>0.21115973332855942</v>
      </c>
    </row>
    <row r="38" spans="1:10" ht="12" customHeight="1" x14ac:dyDescent="0.25">
      <c r="A38" s="11">
        <v>2000</v>
      </c>
      <c r="B38" s="3">
        <v>282.38499999999999</v>
      </c>
      <c r="C38" s="46">
        <v>63</v>
      </c>
      <c r="D38" s="46">
        <v>4.4558084400000002</v>
      </c>
      <c r="E38" s="46">
        <v>16.079820000000002</v>
      </c>
      <c r="F38" s="46">
        <v>83.535628439999996</v>
      </c>
      <c r="G38" s="46">
        <v>4.7007893200000002</v>
      </c>
      <c r="H38" s="46">
        <v>16.568999999999999</v>
      </c>
      <c r="I38" s="46">
        <v>62.265839119999995</v>
      </c>
      <c r="J38" s="269">
        <v>0.2204998109672964</v>
      </c>
    </row>
    <row r="39" spans="1:10" ht="12" customHeight="1" x14ac:dyDescent="0.25">
      <c r="A39" s="12">
        <v>2001</v>
      </c>
      <c r="B39" s="79">
        <v>285.30901899999998</v>
      </c>
      <c r="C39" s="47">
        <v>59.4</v>
      </c>
      <c r="D39" s="47">
        <v>3.4480872199999997</v>
      </c>
      <c r="E39" s="47">
        <v>16.568999999999999</v>
      </c>
      <c r="F39" s="47">
        <v>79.417087219999999</v>
      </c>
      <c r="G39" s="47">
        <v>1.6447405599999998</v>
      </c>
      <c r="H39" s="47">
        <v>15.622200000000001</v>
      </c>
      <c r="I39" s="47">
        <v>62.150146659999997</v>
      </c>
      <c r="J39" s="268">
        <v>0.21783449705808283</v>
      </c>
    </row>
    <row r="40" spans="1:10" ht="12" customHeight="1" x14ac:dyDescent="0.25">
      <c r="A40" s="12">
        <v>2002</v>
      </c>
      <c r="B40" s="79">
        <v>288.10481800000002</v>
      </c>
      <c r="C40" s="47">
        <v>52.300000000000004</v>
      </c>
      <c r="D40" s="47">
        <v>4.6771871999999997</v>
      </c>
      <c r="E40" s="47">
        <v>15.622200000000001</v>
      </c>
      <c r="F40" s="47">
        <v>72.59938720000001</v>
      </c>
      <c r="G40" s="47">
        <v>1.6082833000000001</v>
      </c>
      <c r="H40" s="47">
        <v>13.754900000000001</v>
      </c>
      <c r="I40" s="47">
        <v>57.236203900000014</v>
      </c>
      <c r="J40" s="268">
        <v>0.19866451487111197</v>
      </c>
    </row>
    <row r="41" spans="1:10" ht="12" customHeight="1" x14ac:dyDescent="0.25">
      <c r="A41" s="12">
        <v>2003</v>
      </c>
      <c r="B41" s="79">
        <v>290.81963400000001</v>
      </c>
      <c r="C41" s="47">
        <v>57.300000000000004</v>
      </c>
      <c r="D41" s="47">
        <v>12.639273858800001</v>
      </c>
      <c r="E41" s="47">
        <v>13.754900000000001</v>
      </c>
      <c r="F41" s="47">
        <v>83.694173858800013</v>
      </c>
      <c r="G41" s="47">
        <v>1.72817636</v>
      </c>
      <c r="H41" s="47">
        <v>15.069900000000002</v>
      </c>
      <c r="I41" s="47">
        <v>66.896097498800003</v>
      </c>
      <c r="J41" s="268">
        <v>0.2300260700376234</v>
      </c>
    </row>
    <row r="42" spans="1:10" ht="12" customHeight="1" x14ac:dyDescent="0.25">
      <c r="A42" s="12">
        <v>2004</v>
      </c>
      <c r="B42" s="80">
        <v>293.46318500000001</v>
      </c>
      <c r="C42" s="47">
        <v>42.6</v>
      </c>
      <c r="D42" s="47">
        <v>14.812314478988403</v>
      </c>
      <c r="E42" s="47">
        <v>15.069900000000002</v>
      </c>
      <c r="F42" s="47">
        <v>72.482214478988411</v>
      </c>
      <c r="G42" s="47">
        <v>1.3594767183799998</v>
      </c>
      <c r="H42" s="47">
        <v>11.203800000000001</v>
      </c>
      <c r="I42" s="47">
        <v>59.918937760608415</v>
      </c>
      <c r="J42" s="268">
        <v>0.20417872095475423</v>
      </c>
    </row>
    <row r="43" spans="1:10" ht="12" customHeight="1" x14ac:dyDescent="0.25">
      <c r="A43" s="12">
        <v>2005</v>
      </c>
      <c r="B43" s="80">
        <v>296.186216</v>
      </c>
      <c r="C43" s="47">
        <v>32.200000000000003</v>
      </c>
      <c r="D43" s="47">
        <v>22.612260038988403</v>
      </c>
      <c r="E43" s="47">
        <v>11.203800000000001</v>
      </c>
      <c r="F43" s="47">
        <v>66.0160600389884</v>
      </c>
      <c r="G43" s="47">
        <v>1.0445606404859997</v>
      </c>
      <c r="H43" s="47">
        <v>8.4686000000000003</v>
      </c>
      <c r="I43" s="47">
        <v>56.5028993985024</v>
      </c>
      <c r="J43" s="268">
        <v>0.19076815984746029</v>
      </c>
    </row>
    <row r="44" spans="1:10" ht="12" customHeight="1" x14ac:dyDescent="0.25">
      <c r="A44" s="11">
        <v>2006</v>
      </c>
      <c r="B44" s="45">
        <v>298.99582500000002</v>
      </c>
      <c r="C44" s="46">
        <v>16</v>
      </c>
      <c r="D44" s="46">
        <v>32.866055023982405</v>
      </c>
      <c r="E44" s="46">
        <v>8.4686000000000003</v>
      </c>
      <c r="F44" s="46">
        <v>57.334655023982407</v>
      </c>
      <c r="G44" s="46">
        <v>0.9432043823884001</v>
      </c>
      <c r="H44" s="46">
        <v>4.2080000000000002</v>
      </c>
      <c r="I44" s="46">
        <v>52.183450641594007</v>
      </c>
      <c r="J44" s="269">
        <v>0.17452902776015017</v>
      </c>
    </row>
    <row r="45" spans="1:10" ht="12" customHeight="1" x14ac:dyDescent="0.25">
      <c r="A45" s="11">
        <v>2007</v>
      </c>
      <c r="B45" s="45">
        <v>302.003917</v>
      </c>
      <c r="C45" s="46">
        <v>11.8</v>
      </c>
      <c r="D45" s="46">
        <v>31.100698724660401</v>
      </c>
      <c r="E45" s="46">
        <v>4.2080000000000002</v>
      </c>
      <c r="F45" s="46">
        <v>47.1086987246604</v>
      </c>
      <c r="G45" s="46">
        <v>0.69897194908640015</v>
      </c>
      <c r="H45" s="46">
        <v>3.1034000000000002</v>
      </c>
      <c r="I45" s="46">
        <v>43.306326775574</v>
      </c>
      <c r="J45" s="269">
        <v>0.14339657314965884</v>
      </c>
    </row>
    <row r="46" spans="1:10" ht="12" customHeight="1" x14ac:dyDescent="0.25">
      <c r="A46" s="11">
        <v>2008</v>
      </c>
      <c r="B46" s="45">
        <v>304.79776099999998</v>
      </c>
      <c r="C46" s="46">
        <v>14.200000000000001</v>
      </c>
      <c r="D46" s="46">
        <v>49.7491501533312</v>
      </c>
      <c r="E46" s="46">
        <v>3.1034000000000002</v>
      </c>
      <c r="F46" s="46">
        <v>67.052550153331197</v>
      </c>
      <c r="G46" s="46">
        <v>0.43380607568320007</v>
      </c>
      <c r="H46" s="46">
        <v>3.7346000000000004</v>
      </c>
      <c r="I46" s="46">
        <v>62.884144077648003</v>
      </c>
      <c r="J46" s="269">
        <v>0.20631432419757181</v>
      </c>
    </row>
    <row r="47" spans="1:10" ht="12" customHeight="1" x14ac:dyDescent="0.25">
      <c r="A47" s="11">
        <v>2009</v>
      </c>
      <c r="B47" s="45">
        <v>307.43940600000002</v>
      </c>
      <c r="C47" s="46">
        <v>10.200000000000001</v>
      </c>
      <c r="D47" s="46">
        <v>38.333765758450795</v>
      </c>
      <c r="E47" s="46">
        <v>3.7346000000000004</v>
      </c>
      <c r="F47" s="46">
        <v>52.268365758450798</v>
      </c>
      <c r="G47" s="46">
        <v>0.69902843145079996</v>
      </c>
      <c r="H47" s="46">
        <v>2.6826000000000003</v>
      </c>
      <c r="I47" s="46">
        <v>48.886737326999999</v>
      </c>
      <c r="J47" s="269">
        <v>0.15901259361332487</v>
      </c>
    </row>
    <row r="48" spans="1:10" ht="12" customHeight="1" x14ac:dyDescent="0.25">
      <c r="A48" s="11">
        <v>2010</v>
      </c>
      <c r="B48" s="45">
        <v>309.74127900000002</v>
      </c>
      <c r="C48" s="46">
        <v>4.2</v>
      </c>
      <c r="D48" s="46">
        <v>28.069247193129996</v>
      </c>
      <c r="E48" s="46">
        <v>2.6826000000000003</v>
      </c>
      <c r="F48" s="46">
        <v>34.95184719313</v>
      </c>
      <c r="G48" s="46">
        <v>0.64126848976079986</v>
      </c>
      <c r="H48" s="46">
        <v>1.1046</v>
      </c>
      <c r="I48" s="46">
        <v>33.205978703369205</v>
      </c>
      <c r="J48" s="269">
        <v>0.10720553234161986</v>
      </c>
    </row>
    <row r="49" spans="1:10" ht="12" customHeight="1" x14ac:dyDescent="0.25">
      <c r="A49" s="12">
        <v>2011</v>
      </c>
      <c r="B49" s="79">
        <v>311.97391399999998</v>
      </c>
      <c r="C49" s="47">
        <v>6.2</v>
      </c>
      <c r="D49" s="47">
        <v>36.246981771510399</v>
      </c>
      <c r="E49" s="47">
        <v>1.1046</v>
      </c>
      <c r="F49" s="47">
        <v>43.551581771510399</v>
      </c>
      <c r="G49" s="47">
        <v>0.23311078678799996</v>
      </c>
      <c r="H49" s="47">
        <v>1.6306</v>
      </c>
      <c r="I49" s="47">
        <v>41.687870984722402</v>
      </c>
      <c r="J49" s="268">
        <v>0.13362614344968088</v>
      </c>
    </row>
    <row r="50" spans="1:10" ht="12" customHeight="1" x14ac:dyDescent="0.25">
      <c r="A50" s="12">
        <v>2012</v>
      </c>
      <c r="B50" s="79">
        <v>314.16755799999999</v>
      </c>
      <c r="C50" s="47">
        <v>4.4000000000000004</v>
      </c>
      <c r="D50" s="47">
        <v>37.554994987012797</v>
      </c>
      <c r="E50" s="47">
        <v>1.6306</v>
      </c>
      <c r="F50" s="47">
        <v>43.585594987012797</v>
      </c>
      <c r="G50" s="47">
        <v>0.71822974571039988</v>
      </c>
      <c r="H50" s="47">
        <v>1.1572000000000002</v>
      </c>
      <c r="I50" s="47">
        <v>41.710165241302391</v>
      </c>
      <c r="J50" s="268">
        <v>0.13276407502681226</v>
      </c>
    </row>
    <row r="51" spans="1:10" ht="12" customHeight="1" x14ac:dyDescent="0.25">
      <c r="A51" s="12">
        <v>2013</v>
      </c>
      <c r="B51" s="79">
        <v>316.29476599999998</v>
      </c>
      <c r="C51" s="47">
        <v>4.4000000000000004</v>
      </c>
      <c r="D51" s="47">
        <v>30.699907935787195</v>
      </c>
      <c r="E51" s="47">
        <v>1.1572000000000002</v>
      </c>
      <c r="F51" s="47">
        <v>36.257107935787197</v>
      </c>
      <c r="G51" s="47">
        <v>0.26476511757959997</v>
      </c>
      <c r="H51" s="47">
        <v>1.1572000000000002</v>
      </c>
      <c r="I51" s="47">
        <v>34.835142818207594</v>
      </c>
      <c r="J51" s="268">
        <v>0.11013505932693049</v>
      </c>
    </row>
    <row r="52" spans="1:10" ht="12" customHeight="1" x14ac:dyDescent="0.25">
      <c r="A52" s="13">
        <v>2014</v>
      </c>
      <c r="B52" s="80">
        <v>318.576955</v>
      </c>
      <c r="C52" s="48">
        <v>4</v>
      </c>
      <c r="D52" s="48">
        <v>18.405343263384001</v>
      </c>
      <c r="E52" s="48">
        <v>1.1572000000000002</v>
      </c>
      <c r="F52" s="48">
        <v>23.562543263384001</v>
      </c>
      <c r="G52" s="48">
        <v>0.23033777165959998</v>
      </c>
      <c r="H52" s="48">
        <v>1.052</v>
      </c>
      <c r="I52" s="48">
        <v>22.280205491724402</v>
      </c>
      <c r="J52" s="270">
        <v>6.9936651543814274E-2</v>
      </c>
    </row>
    <row r="53" spans="1:10" ht="12" customHeight="1" x14ac:dyDescent="0.25">
      <c r="A53" s="13">
        <v>2015</v>
      </c>
      <c r="B53" s="80">
        <v>320.87070299999999</v>
      </c>
      <c r="C53" s="48">
        <v>4.6000000000000005</v>
      </c>
      <c r="D53" s="48">
        <v>16.554808868910399</v>
      </c>
      <c r="E53" s="48">
        <v>1.052</v>
      </c>
      <c r="F53" s="48">
        <v>22.2068088689104</v>
      </c>
      <c r="G53" s="48">
        <v>0.314633666072</v>
      </c>
      <c r="H53" s="48">
        <v>1.2098000000000002</v>
      </c>
      <c r="I53" s="48">
        <v>20.682375202838397</v>
      </c>
      <c r="J53" s="270">
        <v>6.4457038331849195E-2</v>
      </c>
    </row>
    <row r="54" spans="1:10" ht="12" customHeight="1" x14ac:dyDescent="0.25">
      <c r="A54" s="14">
        <v>2016</v>
      </c>
      <c r="B54" s="45">
        <v>323.16101099999997</v>
      </c>
      <c r="C54" s="49">
        <v>5.4380903225806456</v>
      </c>
      <c r="D54" s="49">
        <v>20.321230443104799</v>
      </c>
      <c r="E54" s="49">
        <v>1.2098000000000002</v>
      </c>
      <c r="F54" s="49">
        <v>26.969120765685446</v>
      </c>
      <c r="G54" s="49">
        <v>0.19075977203359998</v>
      </c>
      <c r="H54" s="49">
        <v>1.4302177548387098</v>
      </c>
      <c r="I54" s="49">
        <v>25.348143238813133</v>
      </c>
      <c r="J54" s="271">
        <v>7.8438123337883525E-2</v>
      </c>
    </row>
    <row r="55" spans="1:10" ht="12" customHeight="1" x14ac:dyDescent="0.25">
      <c r="A55" s="15">
        <v>2017</v>
      </c>
      <c r="B55" s="45">
        <v>325.20603</v>
      </c>
      <c r="C55" s="50">
        <v>5.5241548387096771</v>
      </c>
      <c r="D55" s="50">
        <v>16.730202748190798</v>
      </c>
      <c r="E55" s="50">
        <v>1.4302177548387098</v>
      </c>
      <c r="F55" s="50">
        <v>23.684575341739187</v>
      </c>
      <c r="G55" s="50">
        <v>0.41166229920199993</v>
      </c>
      <c r="H55" s="50">
        <v>1.4528527225806451</v>
      </c>
      <c r="I55" s="50">
        <v>21.820060319956543</v>
      </c>
      <c r="J55" s="272">
        <v>6.7096112332100805E-2</v>
      </c>
    </row>
    <row r="56" spans="1:10" ht="12" customHeight="1" x14ac:dyDescent="0.25">
      <c r="A56" s="14">
        <v>2018</v>
      </c>
      <c r="B56" s="45">
        <v>326.92397599999998</v>
      </c>
      <c r="C56" s="50">
        <v>4.6605419354838702</v>
      </c>
      <c r="D56" s="50">
        <v>14.304500368122797</v>
      </c>
      <c r="E56" s="50">
        <v>1.4528527225806451</v>
      </c>
      <c r="F56" s="50">
        <v>20.41789502618731</v>
      </c>
      <c r="G56" s="50">
        <v>0.19236548496439998</v>
      </c>
      <c r="H56" s="50">
        <v>1.225722529032258</v>
      </c>
      <c r="I56" s="50">
        <v>18.999807012190651</v>
      </c>
      <c r="J56" s="272">
        <v>5.8116896914867607E-2</v>
      </c>
    </row>
    <row r="57" spans="1:10" ht="12" customHeight="1" thickBot="1" x14ac:dyDescent="0.3">
      <c r="A57" s="16">
        <v>2019</v>
      </c>
      <c r="B57" s="52">
        <v>328.475998</v>
      </c>
      <c r="C57" s="51">
        <v>4.6219612903225809</v>
      </c>
      <c r="D57" s="51">
        <v>15.064771820401598</v>
      </c>
      <c r="E57" s="51">
        <v>1.225722529032258</v>
      </c>
      <c r="F57" s="51">
        <v>20.912455639756434</v>
      </c>
      <c r="G57" s="51">
        <v>0.12723593953839998</v>
      </c>
      <c r="H57" s="51">
        <v>1.2155758193548387</v>
      </c>
      <c r="I57" s="51">
        <v>19.569643880863193</v>
      </c>
      <c r="J57" s="173">
        <v>5.957708934600206E-2</v>
      </c>
    </row>
    <row r="58" spans="1:10" ht="12" customHeight="1" thickTop="1" x14ac:dyDescent="0.25">
      <c r="A58" s="334" t="s">
        <v>58</v>
      </c>
      <c r="B58" s="335"/>
      <c r="C58" s="335"/>
      <c r="D58" s="335"/>
      <c r="E58" s="335"/>
      <c r="F58" s="335"/>
      <c r="G58" s="335"/>
      <c r="H58" s="335"/>
      <c r="I58" s="335"/>
      <c r="J58" s="336"/>
    </row>
    <row r="59" spans="1:10" ht="12" customHeight="1" x14ac:dyDescent="0.25">
      <c r="A59" s="337"/>
      <c r="B59" s="337"/>
      <c r="C59" s="337"/>
      <c r="D59" s="337"/>
      <c r="E59" s="337"/>
      <c r="F59" s="337"/>
      <c r="G59" s="337"/>
      <c r="H59" s="337"/>
      <c r="I59" s="337"/>
      <c r="J59" s="337"/>
    </row>
    <row r="60" spans="1:10" ht="12" customHeight="1" x14ac:dyDescent="0.25">
      <c r="A60" s="338" t="s">
        <v>135</v>
      </c>
      <c r="B60" s="339"/>
      <c r="C60" s="339"/>
      <c r="D60" s="339"/>
      <c r="E60" s="339"/>
      <c r="F60" s="339"/>
      <c r="G60" s="339"/>
      <c r="H60" s="339"/>
      <c r="I60" s="339"/>
      <c r="J60" s="340"/>
    </row>
    <row r="61" spans="1:10" ht="12" customHeight="1" x14ac:dyDescent="0.25">
      <c r="A61" s="338"/>
      <c r="B61" s="339"/>
      <c r="C61" s="339"/>
      <c r="D61" s="339"/>
      <c r="E61" s="339"/>
      <c r="F61" s="339"/>
      <c r="G61" s="339"/>
      <c r="H61" s="339"/>
      <c r="I61" s="339"/>
      <c r="J61" s="340"/>
    </row>
    <row r="62" spans="1:10" ht="24" customHeight="1" x14ac:dyDescent="0.25">
      <c r="A62" s="341"/>
      <c r="B62" s="342"/>
      <c r="C62" s="342"/>
      <c r="D62" s="342"/>
      <c r="E62" s="342"/>
      <c r="F62" s="342"/>
      <c r="G62" s="342"/>
      <c r="H62" s="342"/>
      <c r="I62" s="342"/>
      <c r="J62" s="343"/>
    </row>
    <row r="63" spans="1:10" ht="12" customHeight="1" x14ac:dyDescent="0.25">
      <c r="A63" s="337"/>
      <c r="B63" s="337"/>
      <c r="C63" s="337"/>
      <c r="D63" s="337"/>
      <c r="E63" s="337"/>
      <c r="F63" s="337"/>
      <c r="G63" s="337"/>
      <c r="H63" s="337"/>
      <c r="I63" s="337"/>
      <c r="J63" s="337"/>
    </row>
    <row r="64" spans="1:10" ht="12" customHeight="1" x14ac:dyDescent="0.25">
      <c r="A64" s="344" t="s">
        <v>45</v>
      </c>
      <c r="B64" s="344"/>
      <c r="C64" s="344"/>
      <c r="D64" s="344"/>
      <c r="E64" s="344"/>
      <c r="F64" s="344"/>
      <c r="G64" s="344"/>
      <c r="H64" s="344"/>
      <c r="I64" s="344"/>
      <c r="J64" s="344"/>
    </row>
  </sheetData>
  <mergeCells count="21">
    <mergeCell ref="A58:J58"/>
    <mergeCell ref="A59:J59"/>
    <mergeCell ref="A60:J62"/>
    <mergeCell ref="A63: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29128-C9B5-4CF0-9B9D-DAE2AC6D3827}">
  <dimension ref="A1:J64"/>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59</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45" t="s">
        <v>12</v>
      </c>
      <c r="J2" s="346"/>
    </row>
    <row r="3" spans="1:10" ht="12" customHeight="1" x14ac:dyDescent="0.25">
      <c r="A3" s="326"/>
      <c r="B3" s="332"/>
      <c r="C3" s="333" t="s">
        <v>13</v>
      </c>
      <c r="D3" s="311" t="s">
        <v>14</v>
      </c>
      <c r="E3" s="311" t="s">
        <v>30</v>
      </c>
      <c r="F3" s="311" t="s">
        <v>31</v>
      </c>
      <c r="G3" s="311" t="s">
        <v>17</v>
      </c>
      <c r="H3" s="311" t="s">
        <v>32</v>
      </c>
      <c r="I3" s="347" t="s">
        <v>33</v>
      </c>
      <c r="J3" s="229" t="s">
        <v>19</v>
      </c>
    </row>
    <row r="4" spans="1:10" ht="12" customHeight="1" x14ac:dyDescent="0.25">
      <c r="A4" s="326"/>
      <c r="B4" s="332"/>
      <c r="C4" s="292"/>
      <c r="D4" s="311"/>
      <c r="E4" s="311"/>
      <c r="F4" s="311"/>
      <c r="G4" s="311"/>
      <c r="H4" s="311"/>
      <c r="I4" s="348"/>
      <c r="J4" s="350" t="s">
        <v>20</v>
      </c>
    </row>
    <row r="5" spans="1:10" ht="12" customHeight="1" x14ac:dyDescent="0.25">
      <c r="A5" s="326"/>
      <c r="B5" s="332"/>
      <c r="C5" s="292"/>
      <c r="D5" s="311"/>
      <c r="E5" s="311"/>
      <c r="F5" s="311"/>
      <c r="G5" s="311"/>
      <c r="H5" s="311"/>
      <c r="I5" s="348"/>
      <c r="J5" s="351"/>
    </row>
    <row r="6" spans="1:10" ht="12" customHeight="1" x14ac:dyDescent="0.25">
      <c r="A6" s="326"/>
      <c r="B6" s="332"/>
      <c r="C6" s="293"/>
      <c r="D6" s="311"/>
      <c r="E6" s="311"/>
      <c r="F6" s="311"/>
      <c r="G6" s="311"/>
      <c r="H6" s="311"/>
      <c r="I6" s="349"/>
      <c r="J6" s="352"/>
    </row>
    <row r="7" spans="1:10" ht="12" customHeight="1" x14ac:dyDescent="0.25">
      <c r="A7" s="2"/>
      <c r="B7" s="73" t="s">
        <v>26</v>
      </c>
      <c r="C7" s="290" t="s">
        <v>27</v>
      </c>
      <c r="D7" s="290"/>
      <c r="E7" s="290"/>
      <c r="F7" s="290"/>
      <c r="G7" s="290"/>
      <c r="H7" s="290"/>
      <c r="I7" s="290"/>
      <c r="J7" s="226" t="s">
        <v>28</v>
      </c>
    </row>
    <row r="8" spans="1:10" ht="12" customHeight="1" x14ac:dyDescent="0.25">
      <c r="A8" s="20">
        <v>1970</v>
      </c>
      <c r="B8" s="3">
        <v>205.05199999999999</v>
      </c>
      <c r="C8" s="26">
        <v>51.3</v>
      </c>
      <c r="D8" s="27" t="s">
        <v>29</v>
      </c>
      <c r="E8" s="28">
        <v>25.18272</v>
      </c>
      <c r="F8" s="28">
        <v>76.48272</v>
      </c>
      <c r="G8" s="27">
        <v>0.28992000000000001</v>
      </c>
      <c r="H8" s="27">
        <v>15.778559999999999</v>
      </c>
      <c r="I8" s="26">
        <v>60.414240000000007</v>
      </c>
      <c r="J8" s="273">
        <v>0.29462887462692394</v>
      </c>
    </row>
    <row r="9" spans="1:10" ht="12" customHeight="1" x14ac:dyDescent="0.25">
      <c r="A9" s="21">
        <v>1971</v>
      </c>
      <c r="B9" s="79">
        <v>207.661</v>
      </c>
      <c r="C9" s="29">
        <v>61.4</v>
      </c>
      <c r="D9" s="30" t="s">
        <v>29</v>
      </c>
      <c r="E9" s="31">
        <v>15.778559999999999</v>
      </c>
      <c r="F9" s="31">
        <v>77.178560000000004</v>
      </c>
      <c r="G9" s="30">
        <v>0.24</v>
      </c>
      <c r="H9" s="30">
        <v>20.876159999999999</v>
      </c>
      <c r="I9" s="29">
        <v>56.062400000000011</v>
      </c>
      <c r="J9" s="274">
        <v>0.2699707696678722</v>
      </c>
    </row>
    <row r="10" spans="1:10" ht="12" customHeight="1" x14ac:dyDescent="0.25">
      <c r="A10" s="21">
        <v>1972</v>
      </c>
      <c r="B10" s="79">
        <v>209.89599999999999</v>
      </c>
      <c r="C10" s="29">
        <v>73.5</v>
      </c>
      <c r="D10" s="30" t="s">
        <v>29</v>
      </c>
      <c r="E10" s="31">
        <v>20.876159999999999</v>
      </c>
      <c r="F10" s="31">
        <v>94.376159999999999</v>
      </c>
      <c r="G10" s="30">
        <v>0.34943999999999997</v>
      </c>
      <c r="H10" s="30">
        <v>41.571840000000002</v>
      </c>
      <c r="I10" s="29">
        <v>52.454879999999996</v>
      </c>
      <c r="J10" s="274">
        <v>0.24990890726836146</v>
      </c>
    </row>
    <row r="11" spans="1:10" ht="12" customHeight="1" x14ac:dyDescent="0.25">
      <c r="A11" s="21">
        <v>1973</v>
      </c>
      <c r="B11" s="79">
        <v>211.90899999999999</v>
      </c>
      <c r="C11" s="29">
        <v>44.9</v>
      </c>
      <c r="D11" s="30" t="s">
        <v>29</v>
      </c>
      <c r="E11" s="31">
        <v>41.571840000000002</v>
      </c>
      <c r="F11" s="31">
        <v>86.47184</v>
      </c>
      <c r="G11" s="30">
        <v>0.35136000000000001</v>
      </c>
      <c r="H11" s="30">
        <v>33.684480000000001</v>
      </c>
      <c r="I11" s="29">
        <v>52.436</v>
      </c>
      <c r="J11" s="274">
        <v>0.24744583760010194</v>
      </c>
    </row>
    <row r="12" spans="1:10" ht="12" customHeight="1" x14ac:dyDescent="0.25">
      <c r="A12" s="21">
        <v>1974</v>
      </c>
      <c r="B12" s="80">
        <v>213.85400000000001</v>
      </c>
      <c r="C12" s="29">
        <v>28.6</v>
      </c>
      <c r="D12" s="30" t="s">
        <v>29</v>
      </c>
      <c r="E12" s="31">
        <v>33.684480000000001</v>
      </c>
      <c r="F12" s="31">
        <v>62.284480000000002</v>
      </c>
      <c r="G12" s="30">
        <v>0.38207999999999998</v>
      </c>
      <c r="H12" s="30">
        <v>22.494720000000001</v>
      </c>
      <c r="I12" s="29">
        <v>39.407679999999999</v>
      </c>
      <c r="J12" s="274">
        <v>0.18427375686215827</v>
      </c>
    </row>
    <row r="13" spans="1:10" ht="12" customHeight="1" x14ac:dyDescent="0.25">
      <c r="A13" s="21">
        <v>1975</v>
      </c>
      <c r="B13" s="80">
        <v>215.97300000000001</v>
      </c>
      <c r="C13" s="29">
        <v>40.299999999999997</v>
      </c>
      <c r="D13" s="30" t="s">
        <v>29</v>
      </c>
      <c r="E13" s="31">
        <v>22.494720000000001</v>
      </c>
      <c r="F13" s="31">
        <v>62.794719999999998</v>
      </c>
      <c r="G13" s="30">
        <v>0.52224000000000004</v>
      </c>
      <c r="H13" s="30">
        <v>17.585280000000001</v>
      </c>
      <c r="I13" s="29">
        <v>44.687200000000004</v>
      </c>
      <c r="J13" s="274">
        <v>0.20691104906631849</v>
      </c>
    </row>
    <row r="14" spans="1:10" ht="12" customHeight="1" x14ac:dyDescent="0.25">
      <c r="A14" s="20">
        <v>1976</v>
      </c>
      <c r="B14" s="3">
        <v>218.035</v>
      </c>
      <c r="C14" s="26">
        <v>55.8</v>
      </c>
      <c r="D14" s="27" t="s">
        <v>29</v>
      </c>
      <c r="E14" s="28">
        <v>17.585280000000001</v>
      </c>
      <c r="F14" s="28">
        <v>73.385279999999995</v>
      </c>
      <c r="G14" s="26">
        <v>1.0751999999999999</v>
      </c>
      <c r="H14" s="26">
        <v>15.663360000000001</v>
      </c>
      <c r="I14" s="26">
        <v>56.646720000000002</v>
      </c>
      <c r="J14" s="273">
        <v>0.25980562753686337</v>
      </c>
    </row>
    <row r="15" spans="1:10" ht="12" customHeight="1" x14ac:dyDescent="0.25">
      <c r="A15" s="20">
        <v>1977</v>
      </c>
      <c r="B15" s="3">
        <v>220.23899999999998</v>
      </c>
      <c r="C15" s="26">
        <v>49.8</v>
      </c>
      <c r="D15" s="27" t="s">
        <v>29</v>
      </c>
      <c r="E15" s="28">
        <v>15.663360000000001</v>
      </c>
      <c r="F15" s="28">
        <v>65.463359999999994</v>
      </c>
      <c r="G15" s="26">
        <v>0.98880000000000001</v>
      </c>
      <c r="H15" s="26">
        <v>19.105920000000001</v>
      </c>
      <c r="I15" s="26">
        <v>45.368639999999999</v>
      </c>
      <c r="J15" s="273">
        <v>0.20599730292999879</v>
      </c>
    </row>
    <row r="16" spans="1:10" ht="12" customHeight="1" x14ac:dyDescent="0.25">
      <c r="A16" s="20">
        <v>1978</v>
      </c>
      <c r="B16" s="3">
        <v>222.58500000000001</v>
      </c>
      <c r="C16" s="26">
        <v>29.54</v>
      </c>
      <c r="D16" s="26">
        <v>0.98995200000000005</v>
      </c>
      <c r="E16" s="28">
        <v>19.105920000000001</v>
      </c>
      <c r="F16" s="28">
        <v>49.635871999999999</v>
      </c>
      <c r="G16" s="32" t="s">
        <v>29</v>
      </c>
      <c r="H16" s="26">
        <v>9.8630399999999998</v>
      </c>
      <c r="I16" s="26">
        <v>39.772832000000001</v>
      </c>
      <c r="J16" s="273">
        <v>0.17868603904126512</v>
      </c>
    </row>
    <row r="17" spans="1:10" ht="12" customHeight="1" x14ac:dyDescent="0.25">
      <c r="A17" s="20">
        <v>1979</v>
      </c>
      <c r="B17" s="3">
        <v>225.05500000000001</v>
      </c>
      <c r="C17" s="26">
        <v>48.14</v>
      </c>
      <c r="D17" s="26">
        <v>1.65928670208</v>
      </c>
      <c r="E17" s="28">
        <v>9.8630399999999998</v>
      </c>
      <c r="F17" s="28">
        <v>59.662326702080001</v>
      </c>
      <c r="G17" s="32" t="s">
        <v>29</v>
      </c>
      <c r="H17" s="26">
        <v>22.018560000000001</v>
      </c>
      <c r="I17" s="26">
        <v>37.643766702080001</v>
      </c>
      <c r="J17" s="273">
        <v>0.16726474284988113</v>
      </c>
    </row>
    <row r="18" spans="1:10" ht="12" customHeight="1" x14ac:dyDescent="0.25">
      <c r="A18" s="20">
        <v>1980</v>
      </c>
      <c r="B18" s="3">
        <v>227.726</v>
      </c>
      <c r="C18" s="26">
        <v>19.739999999999998</v>
      </c>
      <c r="D18" s="26">
        <v>2.5058615500800001</v>
      </c>
      <c r="E18" s="28">
        <v>22.018560000000001</v>
      </c>
      <c r="F18" s="28">
        <v>44.264421550080002</v>
      </c>
      <c r="G18" s="32" t="s">
        <v>29</v>
      </c>
      <c r="H18" s="26">
        <v>15.304320000000001</v>
      </c>
      <c r="I18" s="26">
        <v>28.960101550080001</v>
      </c>
      <c r="J18" s="273">
        <v>0.12717081734224464</v>
      </c>
    </row>
    <row r="19" spans="1:10" ht="12" customHeight="1" x14ac:dyDescent="0.25">
      <c r="A19" s="21">
        <v>1981</v>
      </c>
      <c r="B19" s="79">
        <v>229.96600000000001</v>
      </c>
      <c r="C19" s="29">
        <v>19.38</v>
      </c>
      <c r="D19" s="29">
        <v>0.80424610559999998</v>
      </c>
      <c r="E19" s="31">
        <v>15.304320000000001</v>
      </c>
      <c r="F19" s="31">
        <v>35.4885661056</v>
      </c>
      <c r="G19" s="33" t="s">
        <v>29</v>
      </c>
      <c r="H19" s="29">
        <v>10.71744</v>
      </c>
      <c r="I19" s="29">
        <v>24.7711261056</v>
      </c>
      <c r="J19" s="274">
        <v>0.10771647158971326</v>
      </c>
    </row>
    <row r="20" spans="1:10" ht="12" customHeight="1" x14ac:dyDescent="0.25">
      <c r="A20" s="21">
        <v>1982</v>
      </c>
      <c r="B20" s="79">
        <v>232.18799999999999</v>
      </c>
      <c r="C20" s="34">
        <v>19.100000000000001</v>
      </c>
      <c r="D20" s="29">
        <v>0.75345161472</v>
      </c>
      <c r="E20" s="31">
        <v>10.71744</v>
      </c>
      <c r="F20" s="31">
        <v>30.570891614720001</v>
      </c>
      <c r="G20" s="33" t="s">
        <v>29</v>
      </c>
      <c r="H20" s="29">
        <v>16.992000000000001</v>
      </c>
      <c r="I20" s="29">
        <v>13.57889161472</v>
      </c>
      <c r="J20" s="274">
        <v>5.8482314394886901E-2</v>
      </c>
    </row>
    <row r="21" spans="1:10" ht="12" customHeight="1" x14ac:dyDescent="0.25">
      <c r="A21" s="21">
        <v>1983</v>
      </c>
      <c r="B21" s="79">
        <v>234.30699999999999</v>
      </c>
      <c r="C21" s="34">
        <v>18.7</v>
      </c>
      <c r="D21" s="29">
        <v>2.3323137062399999</v>
      </c>
      <c r="E21" s="31">
        <v>16.992000000000001</v>
      </c>
      <c r="F21" s="31">
        <v>38.024313706240001</v>
      </c>
      <c r="G21" s="33" t="s">
        <v>29</v>
      </c>
      <c r="H21" s="29">
        <v>12.21696</v>
      </c>
      <c r="I21" s="29">
        <v>25.807353706240001</v>
      </c>
      <c r="J21" s="274">
        <v>0.11014333206536724</v>
      </c>
    </row>
    <row r="22" spans="1:10" ht="12" customHeight="1" x14ac:dyDescent="0.25">
      <c r="A22" s="21">
        <v>1984</v>
      </c>
      <c r="B22" s="80">
        <v>236.34800000000001</v>
      </c>
      <c r="C22" s="29">
        <v>18.440000000000001</v>
      </c>
      <c r="D22" s="29">
        <v>1.0158898176</v>
      </c>
      <c r="E22" s="31">
        <v>12.21696</v>
      </c>
      <c r="F22" s="31">
        <v>31.672849817600003</v>
      </c>
      <c r="G22" s="33" t="s">
        <v>29</v>
      </c>
      <c r="H22" s="29">
        <v>10.8864</v>
      </c>
      <c r="I22" s="29">
        <v>20.786449817600001</v>
      </c>
      <c r="J22" s="274">
        <v>8.7948490436136548E-2</v>
      </c>
    </row>
    <row r="23" spans="1:10" ht="12" customHeight="1" x14ac:dyDescent="0.25">
      <c r="A23" s="21">
        <v>1985</v>
      </c>
      <c r="B23" s="80">
        <v>238.46600000000001</v>
      </c>
      <c r="C23" s="29">
        <v>30.76</v>
      </c>
      <c r="D23" s="29">
        <v>1.0880000000000001</v>
      </c>
      <c r="E23" s="31">
        <v>10.8864</v>
      </c>
      <c r="F23" s="31">
        <v>42.734400000000001</v>
      </c>
      <c r="G23" s="33" t="s">
        <v>29</v>
      </c>
      <c r="H23" s="29">
        <v>17.255040000000001</v>
      </c>
      <c r="I23" s="29">
        <v>25.47936</v>
      </c>
      <c r="J23" s="274">
        <v>0.10684692996066525</v>
      </c>
    </row>
    <row r="24" spans="1:10" ht="12" customHeight="1" x14ac:dyDescent="0.25">
      <c r="A24" s="20">
        <v>1986</v>
      </c>
      <c r="B24" s="3">
        <v>240.65100000000001</v>
      </c>
      <c r="C24" s="26">
        <v>25.5</v>
      </c>
      <c r="D24" s="26">
        <v>1.9219999999999999</v>
      </c>
      <c r="E24" s="28">
        <v>17.255040000000001</v>
      </c>
      <c r="F24" s="28">
        <v>44.677040000000005</v>
      </c>
      <c r="G24" s="32" t="s">
        <v>29</v>
      </c>
      <c r="H24" s="26">
        <v>21.851520000000001</v>
      </c>
      <c r="I24" s="26">
        <v>22.825520000000004</v>
      </c>
      <c r="J24" s="273">
        <v>9.4849055270911004E-2</v>
      </c>
    </row>
    <row r="25" spans="1:10" ht="12" customHeight="1" x14ac:dyDescent="0.25">
      <c r="A25" s="20">
        <v>1987</v>
      </c>
      <c r="B25" s="3">
        <v>242.804</v>
      </c>
      <c r="C25" s="26">
        <v>29.46</v>
      </c>
      <c r="D25" s="26">
        <v>0.42199999999999999</v>
      </c>
      <c r="E25" s="28">
        <v>21.851520000000001</v>
      </c>
      <c r="F25" s="28">
        <v>51.733519999999999</v>
      </c>
      <c r="G25" s="32" t="s">
        <v>29</v>
      </c>
      <c r="H25" s="26">
        <v>23.4</v>
      </c>
      <c r="I25" s="26">
        <v>28.33352</v>
      </c>
      <c r="J25" s="273">
        <v>0.11669297046177163</v>
      </c>
    </row>
    <row r="26" spans="1:10" ht="12" customHeight="1" x14ac:dyDescent="0.25">
      <c r="A26" s="20">
        <v>1988</v>
      </c>
      <c r="B26" s="3">
        <v>245.02099999999999</v>
      </c>
      <c r="C26" s="26">
        <v>28.2</v>
      </c>
      <c r="D26" s="26">
        <v>0.91</v>
      </c>
      <c r="E26" s="28">
        <v>23.4</v>
      </c>
      <c r="F26" s="28">
        <v>52.51</v>
      </c>
      <c r="G26" s="32" t="s">
        <v>29</v>
      </c>
      <c r="H26" s="26">
        <v>22.1</v>
      </c>
      <c r="I26" s="26">
        <v>30.409999999999997</v>
      </c>
      <c r="J26" s="273">
        <v>0.1241118108243783</v>
      </c>
    </row>
    <row r="27" spans="1:10" ht="12" customHeight="1" x14ac:dyDescent="0.25">
      <c r="A27" s="20">
        <v>1989</v>
      </c>
      <c r="B27" s="3">
        <v>247.34200000000001</v>
      </c>
      <c r="C27" s="26">
        <v>22.62</v>
      </c>
      <c r="D27" s="26">
        <v>0.44500000000000001</v>
      </c>
      <c r="E27" s="28">
        <v>22.1</v>
      </c>
      <c r="F27" s="28">
        <v>45.165000000000006</v>
      </c>
      <c r="G27" s="32" t="s">
        <v>29</v>
      </c>
      <c r="H27" s="26">
        <v>25.935359999999996</v>
      </c>
      <c r="I27" s="26">
        <v>19.229640000000011</v>
      </c>
      <c r="J27" s="273">
        <v>7.7745146396487497E-2</v>
      </c>
    </row>
    <row r="28" spans="1:10" ht="12" customHeight="1" x14ac:dyDescent="0.25">
      <c r="A28" s="20">
        <v>1990</v>
      </c>
      <c r="B28" s="3">
        <v>250.13200000000001</v>
      </c>
      <c r="C28" s="26">
        <v>24.46</v>
      </c>
      <c r="D28" s="26">
        <v>1.8320000000000001</v>
      </c>
      <c r="E28" s="28">
        <v>25.935359999999996</v>
      </c>
      <c r="F28" s="28">
        <v>52.227359999999997</v>
      </c>
      <c r="G28" s="32" t="s">
        <v>29</v>
      </c>
      <c r="H28" s="26">
        <v>22.05312</v>
      </c>
      <c r="I28" s="26">
        <v>30.174239999999998</v>
      </c>
      <c r="J28" s="273">
        <v>0.12063326563574431</v>
      </c>
    </row>
    <row r="29" spans="1:10" ht="12" customHeight="1" x14ac:dyDescent="0.25">
      <c r="A29" s="21">
        <v>1991</v>
      </c>
      <c r="B29" s="79">
        <v>253.49299999999999</v>
      </c>
      <c r="C29" s="29">
        <v>16.84</v>
      </c>
      <c r="D29" s="29">
        <v>2.2989945599999997</v>
      </c>
      <c r="E29" s="31">
        <v>22.05312</v>
      </c>
      <c r="F29" s="31">
        <v>41.19211456</v>
      </c>
      <c r="G29" s="33" t="s">
        <v>29</v>
      </c>
      <c r="H29" s="29">
        <v>18.57216</v>
      </c>
      <c r="I29" s="29">
        <v>22.61995456</v>
      </c>
      <c r="J29" s="274">
        <v>8.9233054009380933E-2</v>
      </c>
    </row>
    <row r="30" spans="1:10" ht="12" customHeight="1" x14ac:dyDescent="0.25">
      <c r="A30" s="21">
        <v>1992</v>
      </c>
      <c r="B30" s="79">
        <v>256.89400000000001</v>
      </c>
      <c r="C30" s="29">
        <v>20.100000000000001</v>
      </c>
      <c r="D30" s="29">
        <v>3.5541753599999999</v>
      </c>
      <c r="E30" s="31">
        <v>18.57216</v>
      </c>
      <c r="F30" s="31">
        <v>42.22633536</v>
      </c>
      <c r="G30" s="33" t="s">
        <v>29</v>
      </c>
      <c r="H30" s="29">
        <v>14.95872</v>
      </c>
      <c r="I30" s="29">
        <v>27.267615360000001</v>
      </c>
      <c r="J30" s="274">
        <v>0.10614344967184909</v>
      </c>
    </row>
    <row r="31" spans="1:10" ht="12" customHeight="1" x14ac:dyDescent="0.25">
      <c r="A31" s="21">
        <v>1993</v>
      </c>
      <c r="B31" s="79">
        <v>260.255</v>
      </c>
      <c r="C31" s="29">
        <v>24.28</v>
      </c>
      <c r="D31" s="29">
        <v>5.4197740799999998</v>
      </c>
      <c r="E31" s="31">
        <v>14.95872</v>
      </c>
      <c r="F31" s="31">
        <v>44.658494079999997</v>
      </c>
      <c r="G31" s="33" t="s">
        <v>29</v>
      </c>
      <c r="H31" s="29">
        <v>28.323840000000001</v>
      </c>
      <c r="I31" s="29">
        <v>16.334654079999996</v>
      </c>
      <c r="J31" s="274">
        <v>6.2764035580488348E-2</v>
      </c>
    </row>
    <row r="32" spans="1:10" ht="12" customHeight="1" x14ac:dyDescent="0.25">
      <c r="A32" s="21">
        <v>1994</v>
      </c>
      <c r="B32" s="80">
        <v>263.43599999999998</v>
      </c>
      <c r="C32" s="29">
        <v>20.88</v>
      </c>
      <c r="D32" s="29">
        <v>3.5309164799999997</v>
      </c>
      <c r="E32" s="31">
        <v>28.323840000000001</v>
      </c>
      <c r="F32" s="31">
        <v>52.734756480000001</v>
      </c>
      <c r="G32" s="33" t="s">
        <v>29</v>
      </c>
      <c r="H32" s="29">
        <v>18.83136</v>
      </c>
      <c r="I32" s="29">
        <v>33.903396479999998</v>
      </c>
      <c r="J32" s="274">
        <v>0.12869689974035439</v>
      </c>
    </row>
    <row r="33" spans="1:10" ht="12" customHeight="1" x14ac:dyDescent="0.25">
      <c r="A33" s="21">
        <v>1995</v>
      </c>
      <c r="B33" s="80">
        <v>266.55700000000002</v>
      </c>
      <c r="C33" s="29">
        <v>17.260000000000002</v>
      </c>
      <c r="D33" s="29">
        <v>4.4174841599999999</v>
      </c>
      <c r="E33" s="31">
        <v>18.83136</v>
      </c>
      <c r="F33" s="31">
        <v>40.508844160000002</v>
      </c>
      <c r="G33" s="33" t="s">
        <v>29</v>
      </c>
      <c r="H33" s="29">
        <v>18.602879999999999</v>
      </c>
      <c r="I33" s="29">
        <v>21.905964160000003</v>
      </c>
      <c r="J33" s="274">
        <v>8.2181162603120542E-2</v>
      </c>
    </row>
    <row r="34" spans="1:10" ht="12" customHeight="1" x14ac:dyDescent="0.25">
      <c r="A34" s="20">
        <v>1996</v>
      </c>
      <c r="B34" s="3">
        <v>269.66699999999997</v>
      </c>
      <c r="C34" s="26">
        <v>17.5</v>
      </c>
      <c r="D34" s="26">
        <v>5.1985228799999996</v>
      </c>
      <c r="E34" s="28">
        <v>18.602879999999999</v>
      </c>
      <c r="F34" s="28">
        <v>41.301402879999998</v>
      </c>
      <c r="G34" s="26">
        <v>0.87881585383680005</v>
      </c>
      <c r="H34" s="26">
        <v>16.037759999999999</v>
      </c>
      <c r="I34" s="26">
        <v>24.384827026163201</v>
      </c>
      <c r="J34" s="273">
        <v>9.0425699199988149E-2</v>
      </c>
    </row>
    <row r="35" spans="1:10" ht="12" customHeight="1" x14ac:dyDescent="0.25">
      <c r="A35" s="20">
        <v>1997</v>
      </c>
      <c r="B35" s="3">
        <v>272.91199999999998</v>
      </c>
      <c r="C35" s="26">
        <v>21.02</v>
      </c>
      <c r="D35" s="26">
        <v>4.1077785599999999</v>
      </c>
      <c r="E35" s="28">
        <v>16.037759999999999</v>
      </c>
      <c r="F35" s="28">
        <v>41.165538560000002</v>
      </c>
      <c r="G35" s="26">
        <v>3.7849311227903999</v>
      </c>
      <c r="H35" s="26">
        <v>13.26336</v>
      </c>
      <c r="I35" s="26">
        <v>24.117247437209606</v>
      </c>
      <c r="J35" s="273">
        <v>8.8370051288362575E-2</v>
      </c>
    </row>
    <row r="36" spans="1:10" ht="12" customHeight="1" x14ac:dyDescent="0.25">
      <c r="A36" s="20">
        <v>1998</v>
      </c>
      <c r="B36" s="3">
        <v>276.11500000000001</v>
      </c>
      <c r="C36" s="26">
        <v>13.46</v>
      </c>
      <c r="D36" s="26">
        <v>5.5145433600000002</v>
      </c>
      <c r="E36" s="28">
        <v>13.26336</v>
      </c>
      <c r="F36" s="28">
        <v>32.237903360000004</v>
      </c>
      <c r="G36" s="26">
        <v>4.2385974736512004</v>
      </c>
      <c r="H36" s="26">
        <v>11.83104</v>
      </c>
      <c r="I36" s="26">
        <v>16.168265886348806</v>
      </c>
      <c r="J36" s="273">
        <v>5.8556275053324905E-2</v>
      </c>
    </row>
    <row r="37" spans="1:10" ht="12" customHeight="1" x14ac:dyDescent="0.25">
      <c r="A37" s="20">
        <v>1999</v>
      </c>
      <c r="B37" s="3">
        <v>279.29500000000002</v>
      </c>
      <c r="C37" s="26">
        <v>11</v>
      </c>
      <c r="D37" s="26">
        <v>7.58448192</v>
      </c>
      <c r="E37" s="28">
        <v>11.83104</v>
      </c>
      <c r="F37" s="28">
        <v>30.415521920000003</v>
      </c>
      <c r="G37" s="26">
        <v>2.0273883053952</v>
      </c>
      <c r="H37" s="26">
        <v>23.185919999999999</v>
      </c>
      <c r="I37" s="26">
        <v>5.2022136146048048</v>
      </c>
      <c r="J37" s="273">
        <v>1.862623253049573E-2</v>
      </c>
    </row>
    <row r="38" spans="1:10" ht="12" customHeight="1" x14ac:dyDescent="0.25">
      <c r="A38" s="20">
        <v>2000</v>
      </c>
      <c r="B38" s="3">
        <v>282.38499999999999</v>
      </c>
      <c r="C38" s="26">
        <v>13.8</v>
      </c>
      <c r="D38" s="26">
        <v>9.2729030399999992</v>
      </c>
      <c r="E38" s="28">
        <v>23.185919999999999</v>
      </c>
      <c r="F38" s="28">
        <v>46.258823039999996</v>
      </c>
      <c r="G38" s="26">
        <v>3.1815312143999996</v>
      </c>
      <c r="H38" s="26">
        <v>21.809279999999998</v>
      </c>
      <c r="I38" s="26">
        <v>21.268011825600002</v>
      </c>
      <c r="J38" s="273">
        <v>7.5315657083768625E-2</v>
      </c>
    </row>
    <row r="39" spans="1:10" ht="12" customHeight="1" x14ac:dyDescent="0.25">
      <c r="A39" s="21">
        <v>2001</v>
      </c>
      <c r="B39" s="79">
        <v>285.30901899999998</v>
      </c>
      <c r="C39" s="29">
        <v>11.18</v>
      </c>
      <c r="D39" s="29">
        <v>8.2565184000000009</v>
      </c>
      <c r="E39" s="31">
        <v>21.809279999999998</v>
      </c>
      <c r="F39" s="31">
        <v>41.245798399999998</v>
      </c>
      <c r="G39" s="29">
        <v>1.6784050723968005</v>
      </c>
      <c r="H39" s="29">
        <v>20.517119999999998</v>
      </c>
      <c r="I39" s="29">
        <v>19.0502733276032</v>
      </c>
      <c r="J39" s="274">
        <v>6.6770666396645528E-2</v>
      </c>
    </row>
    <row r="40" spans="1:10" ht="12" customHeight="1" x14ac:dyDescent="0.25">
      <c r="A40" s="21">
        <v>2002</v>
      </c>
      <c r="B40" s="79">
        <v>288.10481800000002</v>
      </c>
      <c r="C40" s="29">
        <v>7.8</v>
      </c>
      <c r="D40" s="29">
        <v>10.240690560000001</v>
      </c>
      <c r="E40" s="31">
        <v>20.517119999999998</v>
      </c>
      <c r="F40" s="31">
        <v>38.55781056</v>
      </c>
      <c r="G40" s="29">
        <v>1.8786621710207998</v>
      </c>
      <c r="H40" s="29">
        <v>13.41696</v>
      </c>
      <c r="I40" s="29">
        <v>23.262188388979201</v>
      </c>
      <c r="J40" s="274">
        <v>8.0742101261837271E-2</v>
      </c>
    </row>
    <row r="41" spans="1:10" ht="12" customHeight="1" x14ac:dyDescent="0.25">
      <c r="A41" s="21">
        <v>2003</v>
      </c>
      <c r="B41" s="79">
        <v>290.81963400000001</v>
      </c>
      <c r="C41" s="29">
        <v>7.6000000000000005</v>
      </c>
      <c r="D41" s="29">
        <v>16.49383104</v>
      </c>
      <c r="E41" s="31">
        <v>13.41696</v>
      </c>
      <c r="F41" s="31">
        <v>37.510791040000001</v>
      </c>
      <c r="G41" s="29">
        <v>2.9344120075776003</v>
      </c>
      <c r="H41" s="29">
        <v>14.146560000000001</v>
      </c>
      <c r="I41" s="29">
        <v>20.429819032422401</v>
      </c>
      <c r="J41" s="274">
        <v>7.0249105094542547E-2</v>
      </c>
    </row>
    <row r="42" spans="1:10" ht="12" customHeight="1" x14ac:dyDescent="0.25">
      <c r="A42" s="21">
        <v>2004</v>
      </c>
      <c r="B42" s="80">
        <v>293.46318500000001</v>
      </c>
      <c r="C42" s="29">
        <v>11.200000000000001</v>
      </c>
      <c r="D42" s="29">
        <v>14.188043519999999</v>
      </c>
      <c r="E42" s="31">
        <v>14.146560000000001</v>
      </c>
      <c r="F42" s="31">
        <v>39.534603520000005</v>
      </c>
      <c r="G42" s="29">
        <v>1.8471526837631997</v>
      </c>
      <c r="H42" s="29">
        <v>17.817599999999999</v>
      </c>
      <c r="I42" s="29">
        <v>19.869850836236807</v>
      </c>
      <c r="J42" s="274">
        <v>6.7708155066322231E-2</v>
      </c>
    </row>
    <row r="43" spans="1:10" ht="12" customHeight="1" x14ac:dyDescent="0.25">
      <c r="A43" s="21">
        <v>2005</v>
      </c>
      <c r="B43" s="80">
        <v>296.186216</v>
      </c>
      <c r="C43" s="29">
        <v>6.8</v>
      </c>
      <c r="D43" s="29">
        <v>12.836386559999999</v>
      </c>
      <c r="E43" s="31">
        <v>17.817599999999999</v>
      </c>
      <c r="F43" s="31">
        <v>37.453986559999997</v>
      </c>
      <c r="G43" s="29">
        <v>2.7208933259903998</v>
      </c>
      <c r="H43" s="29">
        <v>17.33568</v>
      </c>
      <c r="I43" s="29">
        <v>17.397413234009594</v>
      </c>
      <c r="J43" s="274">
        <v>5.8738092099497277E-2</v>
      </c>
    </row>
    <row r="44" spans="1:10" ht="12" customHeight="1" x14ac:dyDescent="0.25">
      <c r="A44" s="20">
        <v>2006</v>
      </c>
      <c r="B44" s="45">
        <v>298.99582500000002</v>
      </c>
      <c r="C44" s="26">
        <v>8.1999999999999993</v>
      </c>
      <c r="D44" s="26">
        <v>18.920588160000001</v>
      </c>
      <c r="E44" s="28">
        <v>17.33568</v>
      </c>
      <c r="F44" s="28">
        <v>44.45626816</v>
      </c>
      <c r="G44" s="26">
        <v>2.1515299284863998</v>
      </c>
      <c r="H44" s="26">
        <v>11.86176</v>
      </c>
      <c r="I44" s="26">
        <v>30.442978231513603</v>
      </c>
      <c r="J44" s="273">
        <v>0.1018174024052463</v>
      </c>
    </row>
    <row r="45" spans="1:10" ht="12" customHeight="1" x14ac:dyDescent="0.25">
      <c r="A45" s="20">
        <v>2007</v>
      </c>
      <c r="B45" s="45">
        <v>302.003917</v>
      </c>
      <c r="C45" s="26">
        <v>8</v>
      </c>
      <c r="D45" s="26">
        <v>19.054909439999999</v>
      </c>
      <c r="E45" s="28">
        <v>11.86176</v>
      </c>
      <c r="F45" s="28">
        <v>38.91666944</v>
      </c>
      <c r="G45" s="26">
        <v>0.89320338032640012</v>
      </c>
      <c r="H45" s="26">
        <v>10.38528</v>
      </c>
      <c r="I45" s="26">
        <v>27.6381860596736</v>
      </c>
      <c r="J45" s="273">
        <v>9.1515985402512517E-2</v>
      </c>
    </row>
    <row r="46" spans="1:10" ht="12" customHeight="1" x14ac:dyDescent="0.25">
      <c r="A46" s="20">
        <v>2008</v>
      </c>
      <c r="B46" s="45">
        <v>304.79776099999998</v>
      </c>
      <c r="C46" s="26">
        <v>9.2000000000000011</v>
      </c>
      <c r="D46" s="26">
        <v>24.257966496191997</v>
      </c>
      <c r="E46" s="28">
        <v>10.38528</v>
      </c>
      <c r="F46" s="28">
        <v>43.843246496192002</v>
      </c>
      <c r="G46" s="26">
        <v>2.0698947899519999</v>
      </c>
      <c r="H46" s="26">
        <v>14.146559999999999</v>
      </c>
      <c r="I46" s="26">
        <v>27.626791706239999</v>
      </c>
      <c r="J46" s="273">
        <v>9.0639746222545253E-2</v>
      </c>
    </row>
    <row r="47" spans="1:10" ht="12" customHeight="1" x14ac:dyDescent="0.25">
      <c r="A47" s="20">
        <v>2009</v>
      </c>
      <c r="B47" s="45">
        <v>307.43940600000002</v>
      </c>
      <c r="C47" s="26">
        <v>9.4</v>
      </c>
      <c r="D47" s="26">
        <v>16.614308388057601</v>
      </c>
      <c r="E47" s="28">
        <v>14.146559999999999</v>
      </c>
      <c r="F47" s="28">
        <v>40.160868388057601</v>
      </c>
      <c r="G47" s="26">
        <v>1.4260328734079999</v>
      </c>
      <c r="H47" s="26">
        <v>17.38944</v>
      </c>
      <c r="I47" s="26">
        <v>21.345395514649603</v>
      </c>
      <c r="J47" s="273">
        <v>6.9429601729875848E-2</v>
      </c>
    </row>
    <row r="48" spans="1:10" ht="12" customHeight="1" x14ac:dyDescent="0.25">
      <c r="A48" s="20">
        <v>2010</v>
      </c>
      <c r="B48" s="45">
        <v>309.74127900000002</v>
      </c>
      <c r="C48" s="26">
        <v>7.8</v>
      </c>
      <c r="D48" s="26">
        <v>24.055351688755199</v>
      </c>
      <c r="E48" s="28">
        <v>17.38944</v>
      </c>
      <c r="F48" s="28">
        <v>49.2447916887552</v>
      </c>
      <c r="G48" s="26">
        <v>1.0885503492863999</v>
      </c>
      <c r="H48" s="26">
        <v>14.6496</v>
      </c>
      <c r="I48" s="26">
        <v>33.5066413394688</v>
      </c>
      <c r="J48" s="273">
        <v>0.10817622193478706</v>
      </c>
    </row>
    <row r="49" spans="1:10" ht="12" customHeight="1" x14ac:dyDescent="0.25">
      <c r="A49" s="21">
        <v>2011</v>
      </c>
      <c r="B49" s="79">
        <v>311.97391399999998</v>
      </c>
      <c r="C49" s="29">
        <v>10.8</v>
      </c>
      <c r="D49" s="29">
        <v>28.470138159935996</v>
      </c>
      <c r="E49" s="31">
        <v>14.6496</v>
      </c>
      <c r="F49" s="31">
        <v>53.919738159935996</v>
      </c>
      <c r="G49" s="29">
        <v>1.2710547894527999</v>
      </c>
      <c r="H49" s="29">
        <v>12.700799999999999</v>
      </c>
      <c r="I49" s="29">
        <v>39.947883370483197</v>
      </c>
      <c r="J49" s="274">
        <v>0.12804879375422137</v>
      </c>
    </row>
    <row r="50" spans="1:10" ht="12" customHeight="1" x14ac:dyDescent="0.25">
      <c r="A50" s="21">
        <v>2012</v>
      </c>
      <c r="B50" s="79">
        <v>314.16755799999999</v>
      </c>
      <c r="C50" s="29">
        <v>9.7000000000000011</v>
      </c>
      <c r="D50" s="29">
        <v>26.610904864051196</v>
      </c>
      <c r="E50" s="31">
        <v>12.700799999999999</v>
      </c>
      <c r="F50" s="31">
        <v>49.011704864051197</v>
      </c>
      <c r="G50" s="29">
        <v>3.2651177061887995</v>
      </c>
      <c r="H50" s="29">
        <v>15.943680000000001</v>
      </c>
      <c r="I50" s="29">
        <v>29.8029071578624</v>
      </c>
      <c r="J50" s="274">
        <v>9.4863095819277432E-2</v>
      </c>
    </row>
    <row r="51" spans="1:10" ht="12" customHeight="1" x14ac:dyDescent="0.25">
      <c r="A51" s="22">
        <v>2013</v>
      </c>
      <c r="B51" s="79">
        <v>316.29476599999998</v>
      </c>
      <c r="C51" s="35">
        <v>9.8000000000000007</v>
      </c>
      <c r="D51" s="35">
        <v>28.186027898687996</v>
      </c>
      <c r="E51" s="36">
        <v>15.943680000000001</v>
      </c>
      <c r="F51" s="36">
        <v>53.929707898687994</v>
      </c>
      <c r="G51" s="35">
        <v>1.378899861504</v>
      </c>
      <c r="H51" s="35">
        <v>18.735359999999996</v>
      </c>
      <c r="I51" s="35">
        <v>33.815448037183998</v>
      </c>
      <c r="J51" s="275">
        <v>0.1069111843513212</v>
      </c>
    </row>
    <row r="52" spans="1:10" ht="12" customHeight="1" x14ac:dyDescent="0.25">
      <c r="A52" s="22">
        <v>2014</v>
      </c>
      <c r="B52" s="80">
        <v>318.576955</v>
      </c>
      <c r="C52" s="35">
        <v>13.5</v>
      </c>
      <c r="D52" s="35">
        <v>27.286018062758398</v>
      </c>
      <c r="E52" s="36">
        <v>18.735359999999996</v>
      </c>
      <c r="F52" s="36">
        <v>59.521378062758401</v>
      </c>
      <c r="G52" s="35">
        <v>1.8107753955455999</v>
      </c>
      <c r="H52" s="35">
        <v>26.117759999999997</v>
      </c>
      <c r="I52" s="35">
        <v>31.592842667212807</v>
      </c>
      <c r="J52" s="275">
        <v>9.916863781692184E-2</v>
      </c>
    </row>
    <row r="53" spans="1:10" ht="12" customHeight="1" x14ac:dyDescent="0.25">
      <c r="A53" s="22">
        <v>2015</v>
      </c>
      <c r="B53" s="80">
        <v>320.87070299999999</v>
      </c>
      <c r="C53" s="35">
        <v>10.9</v>
      </c>
      <c r="D53" s="35">
        <v>26.843975174015995</v>
      </c>
      <c r="E53" s="36">
        <v>26.117759999999997</v>
      </c>
      <c r="F53" s="36">
        <v>63.86173517401599</v>
      </c>
      <c r="G53" s="35">
        <v>2.6598891977855996</v>
      </c>
      <c r="H53" s="35">
        <v>22.897919999999999</v>
      </c>
      <c r="I53" s="35">
        <v>38.303925976230389</v>
      </c>
      <c r="J53" s="275">
        <v>0.11937495576288369</v>
      </c>
    </row>
    <row r="54" spans="1:10" ht="12" customHeight="1" x14ac:dyDescent="0.25">
      <c r="A54" s="23">
        <v>2016</v>
      </c>
      <c r="B54" s="45">
        <v>323.16101099999997</v>
      </c>
      <c r="C54" s="37">
        <v>12.885909677419356</v>
      </c>
      <c r="D54" s="37">
        <v>42.627273746534392</v>
      </c>
      <c r="E54" s="38">
        <v>22.897919999999999</v>
      </c>
      <c r="F54" s="38">
        <v>78.411103423953747</v>
      </c>
      <c r="G54" s="37">
        <v>4.6939231097087992</v>
      </c>
      <c r="H54" s="37">
        <v>21.878399999999999</v>
      </c>
      <c r="I54" s="37">
        <v>51.838780314244943</v>
      </c>
      <c r="J54" s="276">
        <v>0.16041161696404319</v>
      </c>
    </row>
    <row r="55" spans="1:10" ht="12" customHeight="1" x14ac:dyDescent="0.25">
      <c r="A55" s="24">
        <v>2017</v>
      </c>
      <c r="B55" s="45">
        <v>325.20603</v>
      </c>
      <c r="C55" s="39">
        <v>13.089845161290324</v>
      </c>
      <c r="D55" s="39">
        <v>34.844142558719994</v>
      </c>
      <c r="E55" s="40">
        <v>21.878399999999999</v>
      </c>
      <c r="F55" s="40">
        <v>69.812387720010321</v>
      </c>
      <c r="G55" s="39">
        <v>5.4635309072255991</v>
      </c>
      <c r="H55" s="39">
        <v>19.560960000000001</v>
      </c>
      <c r="I55" s="39">
        <v>44.787896812784716</v>
      </c>
      <c r="J55" s="277">
        <v>0.13772160624692203</v>
      </c>
    </row>
    <row r="56" spans="1:10" ht="12" customHeight="1" x14ac:dyDescent="0.25">
      <c r="A56" s="24">
        <v>2018</v>
      </c>
      <c r="B56" s="45">
        <v>326.92397599999998</v>
      </c>
      <c r="C56" s="39">
        <v>11.04345806451613</v>
      </c>
      <c r="D56" s="39">
        <v>24.851135556825596</v>
      </c>
      <c r="E56" s="40">
        <v>19.560960000000001</v>
      </c>
      <c r="F56" s="40">
        <v>55.455553621341728</v>
      </c>
      <c r="G56" s="39">
        <v>11.7199884950016</v>
      </c>
      <c r="H56" s="39">
        <v>15.563519999999999</v>
      </c>
      <c r="I56" s="39">
        <v>28.17204512634013</v>
      </c>
      <c r="J56" s="277">
        <v>8.6173077517998048E-2</v>
      </c>
    </row>
    <row r="57" spans="1:10" ht="12" customHeight="1" thickBot="1" x14ac:dyDescent="0.3">
      <c r="A57" s="25">
        <v>2019</v>
      </c>
      <c r="B57" s="52">
        <v>328.475998</v>
      </c>
      <c r="C57" s="41">
        <v>9.8239999999999998</v>
      </c>
      <c r="D57" s="42">
        <v>21.728000000000002</v>
      </c>
      <c r="E57" s="43">
        <v>15.563519999999999</v>
      </c>
      <c r="F57" s="44">
        <v>47.115519999999997</v>
      </c>
      <c r="G57" s="42">
        <v>3.0507863134847995</v>
      </c>
      <c r="H57" s="41">
        <v>11.516159999999999</v>
      </c>
      <c r="I57" s="42">
        <v>32.548573686515198</v>
      </c>
      <c r="J57" s="278">
        <v>9.9089656123109479E-2</v>
      </c>
    </row>
    <row r="58" spans="1:10" s="287" customFormat="1" ht="12" customHeight="1" thickTop="1" x14ac:dyDescent="0.25">
      <c r="A58" s="353" t="s">
        <v>61</v>
      </c>
      <c r="B58" s="354"/>
      <c r="C58" s="354"/>
      <c r="D58" s="354"/>
      <c r="E58" s="354"/>
      <c r="F58" s="354"/>
      <c r="G58" s="354"/>
      <c r="H58" s="354"/>
      <c r="I58" s="354"/>
      <c r="J58" s="355"/>
    </row>
    <row r="59" spans="1:10" ht="12" customHeight="1" x14ac:dyDescent="0.25">
      <c r="A59" s="359" t="s">
        <v>60</v>
      </c>
      <c r="B59" s="360"/>
      <c r="C59" s="360"/>
      <c r="D59" s="360"/>
      <c r="E59" s="360"/>
      <c r="F59" s="360"/>
      <c r="G59" s="360"/>
      <c r="H59" s="360"/>
      <c r="I59" s="360"/>
      <c r="J59" s="361"/>
    </row>
    <row r="60" spans="1:10" ht="12" customHeight="1" x14ac:dyDescent="0.25">
      <c r="A60" s="362"/>
      <c r="B60" s="363"/>
      <c r="C60" s="363"/>
      <c r="D60" s="363"/>
      <c r="E60" s="363"/>
      <c r="F60" s="363"/>
      <c r="G60" s="363"/>
      <c r="H60" s="363"/>
      <c r="I60" s="363"/>
      <c r="J60" s="363"/>
    </row>
    <row r="61" spans="1:10" ht="12" customHeight="1" x14ac:dyDescent="0.25">
      <c r="A61" s="364" t="s">
        <v>136</v>
      </c>
      <c r="B61" s="365"/>
      <c r="C61" s="365"/>
      <c r="D61" s="365"/>
      <c r="E61" s="365"/>
      <c r="F61" s="365"/>
      <c r="G61" s="365"/>
      <c r="H61" s="365"/>
      <c r="I61" s="365"/>
      <c r="J61" s="366"/>
    </row>
    <row r="62" spans="1:10" ht="18.75" customHeight="1" x14ac:dyDescent="0.25">
      <c r="A62" s="315"/>
      <c r="B62" s="316"/>
      <c r="C62" s="316"/>
      <c r="D62" s="316"/>
      <c r="E62" s="316"/>
      <c r="F62" s="316"/>
      <c r="G62" s="316"/>
      <c r="H62" s="316"/>
      <c r="I62" s="316"/>
      <c r="J62" s="367"/>
    </row>
    <row r="63" spans="1:10" ht="12" customHeight="1" x14ac:dyDescent="0.25">
      <c r="A63" s="362"/>
      <c r="B63" s="363"/>
      <c r="C63" s="363"/>
      <c r="D63" s="363"/>
      <c r="E63" s="363"/>
      <c r="F63" s="363"/>
      <c r="G63" s="363"/>
      <c r="H63" s="363"/>
      <c r="I63" s="363"/>
      <c r="J63" s="363"/>
    </row>
    <row r="64" spans="1:10" ht="12" customHeight="1" x14ac:dyDescent="0.25">
      <c r="A64" s="356" t="s">
        <v>45</v>
      </c>
      <c r="B64" s="357"/>
      <c r="C64" s="357"/>
      <c r="D64" s="357"/>
      <c r="E64" s="357"/>
      <c r="F64" s="357"/>
      <c r="G64" s="357"/>
      <c r="H64" s="357"/>
      <c r="I64" s="357"/>
      <c r="J64" s="358"/>
    </row>
  </sheetData>
  <mergeCells count="22">
    <mergeCell ref="A58:J58"/>
    <mergeCell ref="A64:J64"/>
    <mergeCell ref="A59:J59"/>
    <mergeCell ref="A60:J60"/>
    <mergeCell ref="A61:J62"/>
    <mergeCell ref="A63:J63"/>
    <mergeCell ref="A1:H1"/>
    <mergeCell ref="I1:J1"/>
    <mergeCell ref="C7:I7"/>
    <mergeCell ref="A2:A6"/>
    <mergeCell ref="B2:B6"/>
    <mergeCell ref="C2:F2"/>
    <mergeCell ref="G2:H2"/>
    <mergeCell ref="C3:C6"/>
    <mergeCell ref="D3:D6"/>
    <mergeCell ref="E3:E6"/>
    <mergeCell ref="I2:J2"/>
    <mergeCell ref="F3:F6"/>
    <mergeCell ref="G3:G6"/>
    <mergeCell ref="H3:H6"/>
    <mergeCell ref="I3:I6"/>
    <mergeCell ref="J4:J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C37C-6D27-4DFE-BEBA-B7A51B129813}">
  <dimension ref="A1:J65"/>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63</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33" t="s">
        <v>13</v>
      </c>
      <c r="D3" s="311" t="s">
        <v>14</v>
      </c>
      <c r="E3" s="311" t="s">
        <v>15</v>
      </c>
      <c r="F3" s="311" t="s">
        <v>24</v>
      </c>
      <c r="G3" s="311" t="s">
        <v>17</v>
      </c>
      <c r="H3" s="311" t="s">
        <v>18</v>
      </c>
      <c r="I3" s="333" t="s">
        <v>25</v>
      </c>
      <c r="J3" s="7"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9">
        <v>1970</v>
      </c>
      <c r="B8" s="3">
        <v>205.05199999999999</v>
      </c>
      <c r="C8" s="53">
        <f>SUM(AsparagusCanning!C8,AsparagusFreezing!C8)</f>
        <v>181.10000000000002</v>
      </c>
      <c r="D8" s="53">
        <f>SUM(AsparagusCanning!D8,AsparagusFreezing!D8)</f>
        <v>3.1</v>
      </c>
      <c r="E8" s="53">
        <f>SUM(AsparagusCanning!E8,AsparagusFreezing!E8)</f>
        <v>80.082719999999995</v>
      </c>
      <c r="F8" s="53">
        <f>C8+D8+E8</f>
        <v>264.28272000000004</v>
      </c>
      <c r="G8" s="53">
        <f>SUM(AsparagusCanning!G8,AsparagusFreezing!G8)</f>
        <v>9.1982600000000012</v>
      </c>
      <c r="H8" s="53">
        <f>SUM(AsparagusCanning!H8,AsparagusFreezing!H8)</f>
        <v>72.684709779735755</v>
      </c>
      <c r="I8" s="53">
        <f>F8-G8-H8</f>
        <v>182.39975022026428</v>
      </c>
      <c r="J8" s="54">
        <f>IF(I8=0,0,IF(B8=0,0,I8/B8))</f>
        <v>0.88952924243735387</v>
      </c>
    </row>
    <row r="9" spans="1:10" ht="12" customHeight="1" x14ac:dyDescent="0.25">
      <c r="A9" s="4">
        <v>1971</v>
      </c>
      <c r="B9" s="79">
        <v>207.661</v>
      </c>
      <c r="C9" s="75">
        <f>SUM(AsparagusCanning!C9,AsparagusFreezing!C9)</f>
        <v>195.8</v>
      </c>
      <c r="D9" s="75">
        <f>SUM(AsparagusCanning!D9,AsparagusFreezing!D9)</f>
        <v>6.6</v>
      </c>
      <c r="E9" s="75">
        <f>SUM(AsparagusCanning!E9,AsparagusFreezing!E9)</f>
        <v>72.684709779735755</v>
      </c>
      <c r="F9" s="75">
        <f t="shared" ref="F9:F58" si="0">C9+D9+E9</f>
        <v>275.08470977973576</v>
      </c>
      <c r="G9" s="75">
        <f>SUM(AsparagusCanning!G9,AsparagusFreezing!G9)</f>
        <v>9.148340000000001</v>
      </c>
      <c r="H9" s="75">
        <f>SUM(AsparagusCanning!H9,AsparagusFreezing!H9)</f>
        <v>79.248733078311062</v>
      </c>
      <c r="I9" s="75">
        <f t="shared" ref="I9:I58" si="1">F9-G9-H9</f>
        <v>186.68763670142468</v>
      </c>
      <c r="J9" s="84">
        <f t="shared" ref="J9:J58" si="2">IF(I9=0,0,IF(B9=0,0,I9/B9))</f>
        <v>0.89900191514740213</v>
      </c>
    </row>
    <row r="10" spans="1:10" ht="12" customHeight="1" x14ac:dyDescent="0.25">
      <c r="A10" s="4">
        <v>1972</v>
      </c>
      <c r="B10" s="79">
        <v>209.89599999999999</v>
      </c>
      <c r="C10" s="75">
        <f>SUM(AsparagusCanning!C10,AsparagusFreezing!C10)</f>
        <v>196.9</v>
      </c>
      <c r="D10" s="75">
        <f>SUM(AsparagusCanning!D10,AsparagusFreezing!D10)</f>
        <v>12</v>
      </c>
      <c r="E10" s="75">
        <f>SUM(AsparagusCanning!E10,AsparagusFreezing!E10)</f>
        <v>79.248733078311062</v>
      </c>
      <c r="F10" s="75">
        <f t="shared" si="0"/>
        <v>288.14873307831107</v>
      </c>
      <c r="G10" s="75">
        <f>SUM(AsparagusCanning!G10,AsparagusFreezing!G10)</f>
        <v>5.6853999999999996</v>
      </c>
      <c r="H10" s="75">
        <f>SUM(AsparagusCanning!H10,AsparagusFreezing!H10)</f>
        <v>101.44274489616302</v>
      </c>
      <c r="I10" s="75">
        <f t="shared" si="1"/>
        <v>181.02058818214803</v>
      </c>
      <c r="J10" s="84">
        <f t="shared" si="2"/>
        <v>0.86242990901278749</v>
      </c>
    </row>
    <row r="11" spans="1:10" ht="12" customHeight="1" x14ac:dyDescent="0.25">
      <c r="A11" s="4">
        <v>1973</v>
      </c>
      <c r="B11" s="79">
        <v>211.90899999999999</v>
      </c>
      <c r="C11" s="75">
        <f>SUM(AsparagusCanning!C11,AsparagusFreezing!C11)</f>
        <v>168.5</v>
      </c>
      <c r="D11" s="75">
        <f>SUM(AsparagusCanning!D11,AsparagusFreezing!D11)</f>
        <v>15.3</v>
      </c>
      <c r="E11" s="75">
        <f>SUM(AsparagusCanning!E11,AsparagusFreezing!E11)</f>
        <v>101.44274489616302</v>
      </c>
      <c r="F11" s="75">
        <f t="shared" si="0"/>
        <v>285.242744896163</v>
      </c>
      <c r="G11" s="75">
        <f>SUM(AsparagusCanning!G11,AsparagusFreezing!G11)</f>
        <v>4.89954</v>
      </c>
      <c r="H11" s="75">
        <f>SUM(AsparagusCanning!H11,AsparagusFreezing!H11)</f>
        <v>91.239101374475098</v>
      </c>
      <c r="I11" s="75">
        <f t="shared" si="1"/>
        <v>189.1041035216879</v>
      </c>
      <c r="J11" s="84">
        <f t="shared" si="2"/>
        <v>0.89238353973492357</v>
      </c>
    </row>
    <row r="12" spans="1:10" ht="12" customHeight="1" x14ac:dyDescent="0.25">
      <c r="A12" s="5">
        <v>1974</v>
      </c>
      <c r="B12" s="80">
        <v>213.85400000000001</v>
      </c>
      <c r="C12" s="75">
        <f>SUM(AsparagusCanning!C12,AsparagusFreezing!C12)</f>
        <v>178</v>
      </c>
      <c r="D12" s="75">
        <f>SUM(AsparagusCanning!D12,AsparagusFreezing!D12)</f>
        <v>10.8</v>
      </c>
      <c r="E12" s="75">
        <f>SUM(AsparagusCanning!E12,AsparagusFreezing!E12)</f>
        <v>91.239101374475098</v>
      </c>
      <c r="F12" s="75">
        <f t="shared" si="0"/>
        <v>280.03910137447508</v>
      </c>
      <c r="G12" s="75">
        <f>SUM(AsparagusCanning!G12,AsparagusFreezing!G12)</f>
        <v>5.2051500000000006</v>
      </c>
      <c r="H12" s="75">
        <f>SUM(AsparagusCanning!H12,AsparagusFreezing!H12)</f>
        <v>122.77891874136007</v>
      </c>
      <c r="I12" s="75">
        <f t="shared" si="1"/>
        <v>152.05503263311499</v>
      </c>
      <c r="J12" s="84">
        <f t="shared" si="2"/>
        <v>0.71102262587145892</v>
      </c>
    </row>
    <row r="13" spans="1:10" ht="12" customHeight="1" x14ac:dyDescent="0.25">
      <c r="A13" s="5">
        <v>1975</v>
      </c>
      <c r="B13" s="80">
        <v>215.97300000000001</v>
      </c>
      <c r="C13" s="75">
        <f>SUM(AsparagusCanning!C13,AsparagusFreezing!C13)</f>
        <v>126.7</v>
      </c>
      <c r="D13" s="75">
        <f>SUM(AsparagusCanning!D13,AsparagusFreezing!D13)</f>
        <v>9.8000000000000007</v>
      </c>
      <c r="E13" s="75">
        <f>SUM(AsparagusCanning!E13,AsparagusFreezing!E13)</f>
        <v>122.77891874136007</v>
      </c>
      <c r="F13" s="75">
        <f t="shared" si="0"/>
        <v>259.27891874136009</v>
      </c>
      <c r="G13" s="75">
        <f>SUM(AsparagusCanning!G13,AsparagusFreezing!G13)</f>
        <v>6.6114699999999997</v>
      </c>
      <c r="H13" s="75">
        <f>SUM(AsparagusCanning!H13,AsparagusFreezing!H13)</f>
        <v>81.860585982981988</v>
      </c>
      <c r="I13" s="75">
        <f t="shared" si="1"/>
        <v>170.80686275837809</v>
      </c>
      <c r="J13" s="84">
        <f t="shared" si="2"/>
        <v>0.79087137169173038</v>
      </c>
    </row>
    <row r="14" spans="1:10" ht="12" customHeight="1" x14ac:dyDescent="0.25">
      <c r="A14" s="19">
        <v>1976</v>
      </c>
      <c r="B14" s="3">
        <v>218.035</v>
      </c>
      <c r="C14" s="53">
        <f>SUM(AsparagusCanning!C14,AsparagusFreezing!C14)</f>
        <v>138.30000000000001</v>
      </c>
      <c r="D14" s="53">
        <f>SUM(AsparagusCanning!D14,AsparagusFreezing!D14)</f>
        <v>7.4</v>
      </c>
      <c r="E14" s="53">
        <f>SUM(AsparagusCanning!E14,AsparagusFreezing!E14)</f>
        <v>81.860585982981988</v>
      </c>
      <c r="F14" s="53">
        <f t="shared" si="0"/>
        <v>227.56058598298199</v>
      </c>
      <c r="G14" s="53">
        <f>SUM(AsparagusCanning!G14,AsparagusFreezing!G14)</f>
        <v>4.50359</v>
      </c>
      <c r="H14" s="53">
        <f>SUM(AsparagusCanning!H14,AsparagusFreezing!H14)</f>
        <v>50.178611811781863</v>
      </c>
      <c r="I14" s="53">
        <f t="shared" si="1"/>
        <v>172.87838417120014</v>
      </c>
      <c r="J14" s="54">
        <f t="shared" si="2"/>
        <v>0.79289281157245461</v>
      </c>
    </row>
    <row r="15" spans="1:10" ht="12" customHeight="1" x14ac:dyDescent="0.25">
      <c r="A15" s="19">
        <v>1977</v>
      </c>
      <c r="B15" s="3">
        <v>220.23899999999998</v>
      </c>
      <c r="C15" s="53">
        <f>SUM(AsparagusCanning!C15,AsparagusFreezing!C15)</f>
        <v>146.69999999999999</v>
      </c>
      <c r="D15" s="53">
        <f>SUM(AsparagusCanning!D15,AsparagusFreezing!D15)</f>
        <v>12.9</v>
      </c>
      <c r="E15" s="53">
        <f>SUM(AsparagusCanning!E15,AsparagusFreezing!E15)</f>
        <v>50.178611811781863</v>
      </c>
      <c r="F15" s="53">
        <f t="shared" si="0"/>
        <v>209.77861181178184</v>
      </c>
      <c r="G15" s="53">
        <f>SUM(AsparagusCanning!G15,AsparagusFreezing!G15)</f>
        <v>4.21251</v>
      </c>
      <c r="H15" s="53">
        <f>SUM(AsparagusCanning!H15,AsparagusFreezing!H15)</f>
        <v>60.790481648290424</v>
      </c>
      <c r="I15" s="53">
        <f t="shared" si="1"/>
        <v>144.7756201634914</v>
      </c>
      <c r="J15" s="54">
        <f t="shared" si="2"/>
        <v>0.65735687214113492</v>
      </c>
    </row>
    <row r="16" spans="1:10" ht="12" customHeight="1" x14ac:dyDescent="0.25">
      <c r="A16" s="19">
        <v>1978</v>
      </c>
      <c r="B16" s="3">
        <v>222.58500000000001</v>
      </c>
      <c r="C16" s="53">
        <f>SUM(AsparagusCanning!C16,AsparagusFreezing!C16)</f>
        <v>116</v>
      </c>
      <c r="D16" s="53">
        <f>SUM(AsparagusCanning!D16,AsparagusFreezing!D16)</f>
        <v>7.9899519999999997</v>
      </c>
      <c r="E16" s="53">
        <f>SUM(AsparagusCanning!E16,AsparagusFreezing!E16)</f>
        <v>60.790481648290424</v>
      </c>
      <c r="F16" s="53">
        <f t="shared" si="0"/>
        <v>184.78043364829043</v>
      </c>
      <c r="G16" s="53">
        <f>SUM(AsparagusCanning!G16,AsparagusFreezing!G16)</f>
        <v>4.1233500000000003</v>
      </c>
      <c r="H16" s="53">
        <f>SUM(AsparagusCanning!H16,AsparagusFreezing!H16)</f>
        <v>56.49815784381348</v>
      </c>
      <c r="I16" s="53">
        <f t="shared" si="1"/>
        <v>124.15892580447695</v>
      </c>
      <c r="J16" s="54">
        <f t="shared" si="2"/>
        <v>0.55780455019195785</v>
      </c>
    </row>
    <row r="17" spans="1:10" ht="12" customHeight="1" x14ac:dyDescent="0.25">
      <c r="A17" s="19">
        <v>1979</v>
      </c>
      <c r="B17" s="3">
        <v>225.05500000000001</v>
      </c>
      <c r="C17" s="53">
        <f>SUM(AsparagusCanning!C17,AsparagusFreezing!C17)</f>
        <v>127</v>
      </c>
      <c r="D17" s="53">
        <f>SUM(AsparagusCanning!D17,AsparagusFreezing!D17)</f>
        <v>7.95928670208</v>
      </c>
      <c r="E17" s="53">
        <f>SUM(AsparagusCanning!E17,AsparagusFreezing!E17)</f>
        <v>56.49815784381348</v>
      </c>
      <c r="F17" s="53">
        <f t="shared" si="0"/>
        <v>191.45744454589348</v>
      </c>
      <c r="G17" s="53">
        <f>SUM(AsparagusCanning!G17,AsparagusFreezing!G17)</f>
        <v>5.0202999999999998</v>
      </c>
      <c r="H17" s="53">
        <f>SUM(AsparagusCanning!H17,AsparagusFreezing!H17)</f>
        <v>76.394456301717014</v>
      </c>
      <c r="I17" s="53">
        <f t="shared" si="1"/>
        <v>110.04268824417647</v>
      </c>
      <c r="J17" s="54">
        <f t="shared" si="2"/>
        <v>0.4889590910851857</v>
      </c>
    </row>
    <row r="18" spans="1:10" ht="12" customHeight="1" x14ac:dyDescent="0.25">
      <c r="A18" s="19">
        <v>1980</v>
      </c>
      <c r="B18" s="3">
        <v>227.726</v>
      </c>
      <c r="C18" s="53">
        <f>SUM(AsparagusCanning!C18,AsparagusFreezing!C18)</f>
        <v>88.82</v>
      </c>
      <c r="D18" s="53">
        <f>SUM(AsparagusCanning!D18,AsparagusFreezing!D18)</f>
        <v>12.305861550080001</v>
      </c>
      <c r="E18" s="53">
        <f>SUM(AsparagusCanning!E18,AsparagusFreezing!E18)</f>
        <v>76.394456301717014</v>
      </c>
      <c r="F18" s="53">
        <f t="shared" si="0"/>
        <v>177.52031785179702</v>
      </c>
      <c r="G18" s="53">
        <f>SUM(AsparagusCanning!G18,AsparagusFreezing!G18)</f>
        <v>5.5070800000000002</v>
      </c>
      <c r="H18" s="53">
        <f>SUM(AsparagusCanning!H18,AsparagusFreezing!H18)</f>
        <v>60.083698635168929</v>
      </c>
      <c r="I18" s="53">
        <f t="shared" si="1"/>
        <v>111.92953921662809</v>
      </c>
      <c r="J18" s="54">
        <f t="shared" si="2"/>
        <v>0.49150970559632229</v>
      </c>
    </row>
    <row r="19" spans="1:10" ht="12" customHeight="1" x14ac:dyDescent="0.25">
      <c r="A19" s="4">
        <v>1981</v>
      </c>
      <c r="B19" s="79">
        <v>229.96600000000001</v>
      </c>
      <c r="C19" s="75">
        <f>SUM(AsparagusCanning!C19,AsparagusFreezing!C19)</f>
        <v>89.28</v>
      </c>
      <c r="D19" s="75">
        <f>SUM(AsparagusCanning!D19,AsparagusFreezing!D19)</f>
        <v>5.8042461055999999</v>
      </c>
      <c r="E19" s="75">
        <f>SUM(AsparagusCanning!E19,AsparagusFreezing!E19)</f>
        <v>60.083698635168929</v>
      </c>
      <c r="F19" s="75">
        <f t="shared" si="0"/>
        <v>155.16794474076892</v>
      </c>
      <c r="G19" s="75">
        <f>SUM(AsparagusCanning!G19,AsparagusFreezing!G19)</f>
        <v>6.0109399999999997</v>
      </c>
      <c r="H19" s="75">
        <f>SUM(AsparagusCanning!H19,AsparagusFreezing!H19)</f>
        <v>37.559814004278977</v>
      </c>
      <c r="I19" s="75">
        <f t="shared" si="1"/>
        <v>111.59719073648994</v>
      </c>
      <c r="J19" s="84">
        <f t="shared" si="2"/>
        <v>0.4852769137024166</v>
      </c>
    </row>
    <row r="20" spans="1:10" ht="12" customHeight="1" x14ac:dyDescent="0.25">
      <c r="A20" s="4">
        <v>1982</v>
      </c>
      <c r="B20" s="79">
        <v>232.18799999999999</v>
      </c>
      <c r="C20" s="75">
        <f>SUM(AsparagusCanning!C20,AsparagusFreezing!C20)</f>
        <v>88</v>
      </c>
      <c r="D20" s="75">
        <f>SUM(AsparagusCanning!D20,AsparagusFreezing!D20)</f>
        <v>6.35345161472</v>
      </c>
      <c r="E20" s="75">
        <f>SUM(AsparagusCanning!E20,AsparagusFreezing!E20)</f>
        <v>37.559814004278977</v>
      </c>
      <c r="F20" s="75">
        <f t="shared" si="0"/>
        <v>131.91326561899899</v>
      </c>
      <c r="G20" s="75">
        <f>SUM(AsparagusCanning!G20,AsparagusFreezing!G20)</f>
        <v>3.2879</v>
      </c>
      <c r="H20" s="75">
        <f>SUM(AsparagusCanning!H20,AsparagusFreezing!H20)</f>
        <v>48.902781078107807</v>
      </c>
      <c r="I20" s="75">
        <f t="shared" si="1"/>
        <v>79.722584540891177</v>
      </c>
      <c r="J20" s="84">
        <f t="shared" si="2"/>
        <v>0.34335359510780566</v>
      </c>
    </row>
    <row r="21" spans="1:10" ht="12" customHeight="1" x14ac:dyDescent="0.25">
      <c r="A21" s="4">
        <v>1983</v>
      </c>
      <c r="B21" s="79">
        <v>234.30699999999999</v>
      </c>
      <c r="C21" s="75">
        <f>SUM(AsparagusCanning!C21,AsparagusFreezing!C21)</f>
        <v>86.600000000000009</v>
      </c>
      <c r="D21" s="75">
        <f>SUM(AsparagusCanning!D21,AsparagusFreezing!D21)</f>
        <v>5.9323137062400004</v>
      </c>
      <c r="E21" s="75">
        <f>SUM(AsparagusCanning!E21,AsparagusFreezing!E21)</f>
        <v>48.902781078107807</v>
      </c>
      <c r="F21" s="75">
        <f t="shared" si="0"/>
        <v>141.43509478434783</v>
      </c>
      <c r="G21" s="75">
        <f>SUM(AsparagusCanning!G21,AsparagusFreezing!G21)</f>
        <v>2.8730000000000002</v>
      </c>
      <c r="H21" s="75">
        <f>SUM(AsparagusCanning!H21,AsparagusFreezing!H21)</f>
        <v>43.43657553550409</v>
      </c>
      <c r="I21" s="75">
        <f t="shared" si="1"/>
        <v>95.125519248843744</v>
      </c>
      <c r="J21" s="84">
        <f t="shared" si="2"/>
        <v>0.40598667239495084</v>
      </c>
    </row>
    <row r="22" spans="1:10" ht="12" customHeight="1" x14ac:dyDescent="0.25">
      <c r="A22" s="5">
        <v>1984</v>
      </c>
      <c r="B22" s="80">
        <v>236.34800000000001</v>
      </c>
      <c r="C22" s="75">
        <f>SUM(AsparagusCanning!C22,AsparagusFreezing!C22)</f>
        <v>85.38</v>
      </c>
      <c r="D22" s="75">
        <f>SUM(AsparagusCanning!D22,AsparagusFreezing!D22)</f>
        <v>9.0448898175999997</v>
      </c>
      <c r="E22" s="75">
        <f>SUM(AsparagusCanning!E22,AsparagusFreezing!E22)</f>
        <v>43.43657553550409</v>
      </c>
      <c r="F22" s="75">
        <f t="shared" si="0"/>
        <v>137.86146535310408</v>
      </c>
      <c r="G22" s="75">
        <f>SUM(AsparagusCanning!G22,AsparagusFreezing!G22)</f>
        <v>2.593</v>
      </c>
      <c r="H22" s="75">
        <f>SUM(AsparagusCanning!H22,AsparagusFreezing!H22)</f>
        <v>39.326755191256822</v>
      </c>
      <c r="I22" s="75">
        <f t="shared" si="1"/>
        <v>95.941710161847269</v>
      </c>
      <c r="J22" s="84">
        <f t="shared" si="2"/>
        <v>0.40593408940142189</v>
      </c>
    </row>
    <row r="23" spans="1:10" ht="12" customHeight="1" x14ac:dyDescent="0.25">
      <c r="A23" s="5">
        <v>1985</v>
      </c>
      <c r="B23" s="80">
        <v>238.46600000000001</v>
      </c>
      <c r="C23" s="75">
        <f>SUM(AsparagusCanning!C23,AsparagusFreezing!C23)</f>
        <v>98.42</v>
      </c>
      <c r="D23" s="75">
        <f>SUM(AsparagusCanning!D23,AsparagusFreezing!D23)</f>
        <v>7.492</v>
      </c>
      <c r="E23" s="75">
        <f>SUM(AsparagusCanning!E23,AsparagusFreezing!E23)</f>
        <v>39.326755191256822</v>
      </c>
      <c r="F23" s="75">
        <f t="shared" si="0"/>
        <v>145.23875519125681</v>
      </c>
      <c r="G23" s="75">
        <f>SUM(AsparagusCanning!G23,AsparagusFreezing!G23)</f>
        <v>1.915</v>
      </c>
      <c r="H23" s="75">
        <f>SUM(AsparagusCanning!H23,AsparagusFreezing!H23)</f>
        <v>48.605411327090735</v>
      </c>
      <c r="I23" s="75">
        <f t="shared" si="1"/>
        <v>94.718343864166087</v>
      </c>
      <c r="J23" s="84">
        <f t="shared" si="2"/>
        <v>0.39719852668374561</v>
      </c>
    </row>
    <row r="24" spans="1:10" ht="12" customHeight="1" x14ac:dyDescent="0.25">
      <c r="A24" s="19">
        <v>1986</v>
      </c>
      <c r="B24" s="3">
        <v>240.65100000000001</v>
      </c>
      <c r="C24" s="53">
        <f>SUM(AsparagusCanning!C24,AsparagusFreezing!C24)</f>
        <v>84.16</v>
      </c>
      <c r="D24" s="53">
        <f>SUM(AsparagusCanning!D24,AsparagusFreezing!D24)</f>
        <v>8.1219999999999999</v>
      </c>
      <c r="E24" s="53">
        <f>SUM(AsparagusCanning!E24,AsparagusFreezing!E24)</f>
        <v>48.605411327090735</v>
      </c>
      <c r="F24" s="53">
        <f t="shared" si="0"/>
        <v>140.88741132709072</v>
      </c>
      <c r="G24" s="53">
        <f>SUM(AsparagusCanning!G24,AsparagusFreezing!G24)</f>
        <v>1.708</v>
      </c>
      <c r="H24" s="53">
        <f>SUM(AsparagusCanning!H24,AsparagusFreezing!H24)</f>
        <v>46.019440000000003</v>
      </c>
      <c r="I24" s="53">
        <f t="shared" si="1"/>
        <v>93.159971327090716</v>
      </c>
      <c r="J24" s="54">
        <f t="shared" si="2"/>
        <v>0.387116493707031</v>
      </c>
    </row>
    <row r="25" spans="1:10" ht="12" customHeight="1" x14ac:dyDescent="0.25">
      <c r="A25" s="19">
        <v>1987</v>
      </c>
      <c r="B25" s="3">
        <v>242.804</v>
      </c>
      <c r="C25" s="53">
        <f>SUM(AsparagusCanning!C25,AsparagusFreezing!C25)</f>
        <v>95.759999999999991</v>
      </c>
      <c r="D25" s="53">
        <f>SUM(AsparagusCanning!D25,AsparagusFreezing!D25)</f>
        <v>7.6479999999999997</v>
      </c>
      <c r="E25" s="53">
        <f>SUM(AsparagusCanning!E25,AsparagusFreezing!E25)</f>
        <v>46.019440000000003</v>
      </c>
      <c r="F25" s="53">
        <f t="shared" si="0"/>
        <v>149.42743999999999</v>
      </c>
      <c r="G25" s="53">
        <f>SUM(AsparagusCanning!G25,AsparagusFreezing!G25)</f>
        <v>3.238</v>
      </c>
      <c r="H25" s="53">
        <f>SUM(AsparagusCanning!H25,AsparagusFreezing!H25)</f>
        <v>53.699100000000001</v>
      </c>
      <c r="I25" s="53">
        <f t="shared" si="1"/>
        <v>92.490339999999989</v>
      </c>
      <c r="J25" s="54">
        <f t="shared" si="2"/>
        <v>0.38092593202747893</v>
      </c>
    </row>
    <row r="26" spans="1:10" ht="12" customHeight="1" x14ac:dyDescent="0.25">
      <c r="A26" s="19">
        <v>1988</v>
      </c>
      <c r="B26" s="3">
        <v>245.02099999999999</v>
      </c>
      <c r="C26" s="53">
        <f>SUM(AsparagusCanning!C26,AsparagusFreezing!C26)</f>
        <v>94.06</v>
      </c>
      <c r="D26" s="53">
        <f>SUM(AsparagusCanning!D26,AsparagusFreezing!D26)</f>
        <v>7.6189999999999998</v>
      </c>
      <c r="E26" s="53">
        <f>SUM(AsparagusCanning!E26,AsparagusFreezing!E26)</f>
        <v>53.699100000000001</v>
      </c>
      <c r="F26" s="53">
        <f t="shared" si="0"/>
        <v>155.37810000000002</v>
      </c>
      <c r="G26" s="53">
        <f>SUM(AsparagusCanning!G26,AsparagusFreezing!G26)</f>
        <v>4.3869999999999996</v>
      </c>
      <c r="H26" s="53">
        <f>SUM(AsparagusCanning!H26,AsparagusFreezing!H26)</f>
        <v>39.421180000000007</v>
      </c>
      <c r="I26" s="53">
        <f t="shared" si="1"/>
        <v>111.56992000000001</v>
      </c>
      <c r="J26" s="54">
        <f t="shared" si="2"/>
        <v>0.45534839870868216</v>
      </c>
    </row>
    <row r="27" spans="1:10" ht="12" customHeight="1" x14ac:dyDescent="0.25">
      <c r="A27" s="19">
        <v>1989</v>
      </c>
      <c r="B27" s="3">
        <v>247.34200000000001</v>
      </c>
      <c r="C27" s="53">
        <f>SUM(AsparagusCanning!C27,AsparagusFreezing!C27)</f>
        <v>100.28</v>
      </c>
      <c r="D27" s="53">
        <f>SUM(AsparagusCanning!D27,AsparagusFreezing!D27)</f>
        <v>4.53715694</v>
      </c>
      <c r="E27" s="53">
        <f>SUM(AsparagusCanning!E27,AsparagusFreezing!E27)</f>
        <v>39.421180000000007</v>
      </c>
      <c r="F27" s="53">
        <f t="shared" si="0"/>
        <v>144.23833694000001</v>
      </c>
      <c r="G27" s="53">
        <f>SUM(AsparagusCanning!G27,AsparagusFreezing!G27)</f>
        <v>3.7650000000000001</v>
      </c>
      <c r="H27" s="53">
        <f>SUM(AsparagusCanning!H27,AsparagusFreezing!H27)</f>
        <v>46.359939999999995</v>
      </c>
      <c r="I27" s="53">
        <f t="shared" si="1"/>
        <v>94.11339694000003</v>
      </c>
      <c r="J27" s="54">
        <f t="shared" si="2"/>
        <v>0.38049905369892711</v>
      </c>
    </row>
    <row r="28" spans="1:10" ht="12" customHeight="1" x14ac:dyDescent="0.25">
      <c r="A28" s="19">
        <v>1990</v>
      </c>
      <c r="B28" s="3">
        <v>250.13200000000001</v>
      </c>
      <c r="C28" s="53">
        <f>SUM(AsparagusCanning!C28,AsparagusFreezing!C28)</f>
        <v>101.19999999999999</v>
      </c>
      <c r="D28" s="53">
        <f>SUM(AsparagusCanning!D28,AsparagusFreezing!D28)</f>
        <v>4.1901416600000001</v>
      </c>
      <c r="E28" s="53">
        <f>SUM(AsparagusCanning!E28,AsparagusFreezing!E28)</f>
        <v>46.359939999999995</v>
      </c>
      <c r="F28" s="53">
        <f t="shared" si="0"/>
        <v>151.75008165999998</v>
      </c>
      <c r="G28" s="53">
        <f>SUM(AsparagusCanning!G28,AsparagusFreezing!G28)</f>
        <v>4.6522711399999999</v>
      </c>
      <c r="H28" s="53">
        <f>SUM(AsparagusCanning!H28,AsparagusFreezing!H28)</f>
        <v>42.23574</v>
      </c>
      <c r="I28" s="53">
        <f t="shared" si="1"/>
        <v>104.86207051999997</v>
      </c>
      <c r="J28" s="54">
        <f t="shared" si="2"/>
        <v>0.41922693026082219</v>
      </c>
    </row>
    <row r="29" spans="1:10" ht="12" customHeight="1" x14ac:dyDescent="0.25">
      <c r="A29" s="4">
        <v>1991</v>
      </c>
      <c r="B29" s="79">
        <v>253.49299999999999</v>
      </c>
      <c r="C29" s="75">
        <f>SUM(AsparagusCanning!C29,AsparagusFreezing!C29)</f>
        <v>87.64</v>
      </c>
      <c r="D29" s="75">
        <f>SUM(AsparagusCanning!D29,AsparagusFreezing!D29)</f>
        <v>4.4593266399999996</v>
      </c>
      <c r="E29" s="75">
        <f>SUM(AsparagusCanning!E29,AsparagusFreezing!E29)</f>
        <v>42.23574</v>
      </c>
      <c r="F29" s="75">
        <f t="shared" si="0"/>
        <v>134.33506664000001</v>
      </c>
      <c r="G29" s="75">
        <f>SUM(AsparagusCanning!G29,AsparagusFreezing!G29)</f>
        <v>3.8093889999999999</v>
      </c>
      <c r="H29" s="75">
        <f>SUM(AsparagusCanning!H29,AsparagusFreezing!H29)</f>
        <v>37.19256</v>
      </c>
      <c r="I29" s="75">
        <f t="shared" si="1"/>
        <v>93.333117639999998</v>
      </c>
      <c r="J29" s="84">
        <f t="shared" si="2"/>
        <v>0.36818814578706316</v>
      </c>
    </row>
    <row r="30" spans="1:10" ht="12" customHeight="1" x14ac:dyDescent="0.25">
      <c r="A30" s="4">
        <v>1992</v>
      </c>
      <c r="B30" s="79">
        <v>256.89400000000001</v>
      </c>
      <c r="C30" s="75">
        <f>SUM(AsparagusCanning!C30,AsparagusFreezing!C30)</f>
        <v>97.44</v>
      </c>
      <c r="D30" s="75">
        <f>SUM(AsparagusCanning!D30,AsparagusFreezing!D30)</f>
        <v>5.5142273599999996</v>
      </c>
      <c r="E30" s="75">
        <f>SUM(AsparagusCanning!E30,AsparagusFreezing!E30)</f>
        <v>37.19256</v>
      </c>
      <c r="F30" s="75">
        <f t="shared" si="0"/>
        <v>140.14678736000002</v>
      </c>
      <c r="G30" s="75">
        <f>SUM(AsparagusCanning!G30,AsparagusFreezing!G30)</f>
        <v>3.9039999999999999</v>
      </c>
      <c r="H30" s="75">
        <f>SUM(AsparagusCanning!H30,AsparagusFreezing!H30)</f>
        <v>35.299140000000001</v>
      </c>
      <c r="I30" s="75">
        <f t="shared" si="1"/>
        <v>100.94364736000003</v>
      </c>
      <c r="J30" s="84">
        <f t="shared" si="2"/>
        <v>0.39293890616363181</v>
      </c>
    </row>
    <row r="31" spans="1:10" ht="12" customHeight="1" x14ac:dyDescent="0.25">
      <c r="A31" s="4">
        <v>1993</v>
      </c>
      <c r="B31" s="79">
        <v>260.255</v>
      </c>
      <c r="C31" s="75">
        <f>SUM(AsparagusCanning!C31,AsparagusFreezing!C31)</f>
        <v>95.08</v>
      </c>
      <c r="D31" s="75">
        <f>SUM(AsparagusCanning!D31,AsparagusFreezing!D31)</f>
        <v>9.5070924999999988</v>
      </c>
      <c r="E31" s="75">
        <f>SUM(AsparagusCanning!E31,AsparagusFreezing!E31)</f>
        <v>35.299140000000001</v>
      </c>
      <c r="F31" s="75">
        <f t="shared" si="0"/>
        <v>139.88623250000001</v>
      </c>
      <c r="G31" s="75">
        <f>SUM(AsparagusCanning!G31,AsparagusFreezing!G31)</f>
        <v>3.9783516799999998</v>
      </c>
      <c r="H31" s="75">
        <f>SUM(AsparagusCanning!H31,AsparagusFreezing!H31)</f>
        <v>46.944240000000001</v>
      </c>
      <c r="I31" s="75">
        <f t="shared" si="1"/>
        <v>88.963640819999995</v>
      </c>
      <c r="J31" s="84">
        <f t="shared" si="2"/>
        <v>0.34183259042093328</v>
      </c>
    </row>
    <row r="32" spans="1:10" ht="12" customHeight="1" x14ac:dyDescent="0.25">
      <c r="A32" s="5">
        <v>1994</v>
      </c>
      <c r="B32" s="80">
        <v>263.43599999999998</v>
      </c>
      <c r="C32" s="75">
        <f>SUM(AsparagusCanning!C32,AsparagusFreezing!C32)</f>
        <v>88.6</v>
      </c>
      <c r="D32" s="75">
        <f>SUM(AsparagusCanning!D32,AsparagusFreezing!D32)</f>
        <v>5.7721235799999997</v>
      </c>
      <c r="E32" s="75">
        <f>SUM(AsparagusCanning!E32,AsparagusFreezing!E32)</f>
        <v>46.944240000000001</v>
      </c>
      <c r="F32" s="75">
        <f t="shared" si="0"/>
        <v>141.31636358</v>
      </c>
      <c r="G32" s="75">
        <f>SUM(AsparagusCanning!G32,AsparagusFreezing!G32)</f>
        <v>5.6571863600000007</v>
      </c>
      <c r="H32" s="75">
        <f>SUM(AsparagusCanning!H32,AsparagusFreezing!H32)</f>
        <v>36.641719999999999</v>
      </c>
      <c r="I32" s="75">
        <f t="shared" si="1"/>
        <v>99.017457220000011</v>
      </c>
      <c r="J32" s="84">
        <f t="shared" si="2"/>
        <v>0.37586911895109254</v>
      </c>
    </row>
    <row r="33" spans="1:10" ht="12" customHeight="1" x14ac:dyDescent="0.25">
      <c r="A33" s="5">
        <v>1995</v>
      </c>
      <c r="B33" s="80">
        <v>266.55700000000002</v>
      </c>
      <c r="C33" s="75">
        <f>SUM(AsparagusCanning!C33,AsparagusFreezing!C33)</f>
        <v>92.36</v>
      </c>
      <c r="D33" s="75">
        <f>SUM(AsparagusCanning!D33,AsparagusFreezing!D33)</f>
        <v>6.2435167199999997</v>
      </c>
      <c r="E33" s="75">
        <f>SUM(AsparagusCanning!E33,AsparagusFreezing!E33)</f>
        <v>36.641719999999999</v>
      </c>
      <c r="F33" s="75">
        <f t="shared" si="0"/>
        <v>135.24523672000001</v>
      </c>
      <c r="G33" s="75">
        <f>SUM(AsparagusCanning!G33,AsparagusFreezing!G33)</f>
        <v>5.5950529800000002</v>
      </c>
      <c r="H33" s="75">
        <f>SUM(AsparagusCanning!H33,AsparagusFreezing!H33)</f>
        <v>38.354179999999999</v>
      </c>
      <c r="I33" s="75">
        <f t="shared" si="1"/>
        <v>91.296003740000018</v>
      </c>
      <c r="J33" s="84">
        <f t="shared" si="2"/>
        <v>0.34250086750676217</v>
      </c>
    </row>
    <row r="34" spans="1:10" ht="12" customHeight="1" x14ac:dyDescent="0.25">
      <c r="A34" s="19">
        <v>1996</v>
      </c>
      <c r="B34" s="3">
        <v>269.66699999999997</v>
      </c>
      <c r="C34" s="53">
        <f>SUM(AsparagusCanning!C34,AsparagusFreezing!C34)</f>
        <v>87.56</v>
      </c>
      <c r="D34" s="53">
        <f>SUM(AsparagusCanning!D34,AsparagusFreezing!D34)</f>
        <v>8.2460950799999999</v>
      </c>
      <c r="E34" s="53">
        <f>SUM(AsparagusCanning!E34,AsparagusFreezing!E34)</f>
        <v>38.354179999999999</v>
      </c>
      <c r="F34" s="53">
        <f t="shared" si="0"/>
        <v>134.16027508000002</v>
      </c>
      <c r="G34" s="53">
        <f>SUM(AsparagusCanning!G34,AsparagusFreezing!G34)</f>
        <v>9.6158409738368</v>
      </c>
      <c r="H34" s="53">
        <f>SUM(AsparagusCanning!H34,AsparagusFreezing!H34)</f>
        <v>34.463540000000002</v>
      </c>
      <c r="I34" s="53">
        <f t="shared" si="1"/>
        <v>90.080894106163214</v>
      </c>
      <c r="J34" s="54">
        <f t="shared" si="2"/>
        <v>0.33404492988079082</v>
      </c>
    </row>
    <row r="35" spans="1:10" ht="12" customHeight="1" x14ac:dyDescent="0.25">
      <c r="A35" s="3">
        <v>1997</v>
      </c>
      <c r="B35" s="3">
        <v>272.91199999999998</v>
      </c>
      <c r="C35" s="53">
        <f>SUM(AsparagusCanning!C35,AsparagusFreezing!C35)</f>
        <v>77.84</v>
      </c>
      <c r="D35" s="53">
        <f>SUM(AsparagusCanning!D35,AsparagusFreezing!D35)</f>
        <v>6.6765117400000005</v>
      </c>
      <c r="E35" s="53">
        <f>SUM(AsparagusCanning!E35,AsparagusFreezing!E35)</f>
        <v>34.463540000000002</v>
      </c>
      <c r="F35" s="53">
        <f t="shared" si="0"/>
        <v>118.98005173999999</v>
      </c>
      <c r="G35" s="53">
        <f>SUM(AsparagusCanning!G35,AsparagusFreezing!G35)</f>
        <v>14.6984033027904</v>
      </c>
      <c r="H35" s="53">
        <f>SUM(AsparagusCanning!H35,AsparagusFreezing!H35)</f>
        <v>28.20702</v>
      </c>
      <c r="I35" s="53">
        <f t="shared" si="1"/>
        <v>76.074628437209597</v>
      </c>
      <c r="J35" s="54">
        <f t="shared" si="2"/>
        <v>0.27875149658941201</v>
      </c>
    </row>
    <row r="36" spans="1:10" ht="12" customHeight="1" x14ac:dyDescent="0.25">
      <c r="A36" s="3">
        <v>1998</v>
      </c>
      <c r="B36" s="3">
        <v>276.11500000000001</v>
      </c>
      <c r="C36" s="53">
        <f>SUM(AsparagusCanning!C36,AsparagusFreezing!C36)</f>
        <v>71.44</v>
      </c>
      <c r="D36" s="53">
        <f>SUM(AsparagusCanning!D36,AsparagusFreezing!D36)</f>
        <v>8.7513095000000014</v>
      </c>
      <c r="E36" s="53">
        <f>SUM(AsparagusCanning!E36,AsparagusFreezing!E36)</f>
        <v>28.20702</v>
      </c>
      <c r="F36" s="53">
        <f t="shared" si="0"/>
        <v>108.3983295</v>
      </c>
      <c r="G36" s="53">
        <f>SUM(AsparagusCanning!G36,AsparagusFreezing!G36)</f>
        <v>12.697134413651201</v>
      </c>
      <c r="H36" s="53">
        <f>SUM(AsparagusCanning!H36,AsparagusFreezing!H36)</f>
        <v>27.07978</v>
      </c>
      <c r="I36" s="53">
        <f t="shared" si="1"/>
        <v>68.621415086348804</v>
      </c>
      <c r="J36" s="54">
        <f t="shared" si="2"/>
        <v>0.24852476354543868</v>
      </c>
    </row>
    <row r="37" spans="1:10" ht="12" customHeight="1" x14ac:dyDescent="0.25">
      <c r="A37" s="3">
        <v>1999</v>
      </c>
      <c r="B37" s="3">
        <v>279.29500000000002</v>
      </c>
      <c r="C37" s="53">
        <f>SUM(AsparagusCanning!C37,AsparagusFreezing!C37)</f>
        <v>72.14</v>
      </c>
      <c r="D37" s="53">
        <f>SUM(AsparagusCanning!D37,AsparagusFreezing!D37)</f>
        <v>10.18349916</v>
      </c>
      <c r="E37" s="53">
        <f>SUM(AsparagusCanning!E37,AsparagusFreezing!E37)</f>
        <v>27.07978</v>
      </c>
      <c r="F37" s="53">
        <f t="shared" si="0"/>
        <v>109.40327916</v>
      </c>
      <c r="G37" s="53">
        <f>SUM(AsparagusCanning!G37,AsparagusFreezing!G37)</f>
        <v>5.9594678253951994</v>
      </c>
      <c r="H37" s="53">
        <f>SUM(AsparagusCanning!H37,AsparagusFreezing!H37)</f>
        <v>39.265740000000001</v>
      </c>
      <c r="I37" s="53">
        <f t="shared" si="1"/>
        <v>64.178071334604795</v>
      </c>
      <c r="J37" s="54">
        <f t="shared" si="2"/>
        <v>0.22978596585905509</v>
      </c>
    </row>
    <row r="38" spans="1:10" ht="12" customHeight="1" x14ac:dyDescent="0.25">
      <c r="A38" s="3">
        <v>2000</v>
      </c>
      <c r="B38" s="3">
        <v>282.38499999999999</v>
      </c>
      <c r="C38" s="53">
        <f>SUM(AsparagusCanning!C38,AsparagusFreezing!C38)</f>
        <v>76.8</v>
      </c>
      <c r="D38" s="53">
        <f>SUM(AsparagusCanning!D38,AsparagusFreezing!D38)</f>
        <v>13.728711479999999</v>
      </c>
      <c r="E38" s="53">
        <f>SUM(AsparagusCanning!E38,AsparagusFreezing!E38)</f>
        <v>39.265740000000001</v>
      </c>
      <c r="F38" s="53">
        <f t="shared" si="0"/>
        <v>129.79445147999999</v>
      </c>
      <c r="G38" s="53">
        <f>SUM(AsparagusCanning!G38,AsparagusFreezing!G38)</f>
        <v>7.8823205343999998</v>
      </c>
      <c r="H38" s="53">
        <f>SUM(AsparagusCanning!H38,AsparagusFreezing!H38)</f>
        <v>38.378279999999997</v>
      </c>
      <c r="I38" s="53">
        <f t="shared" si="1"/>
        <v>83.533850945599994</v>
      </c>
      <c r="J38" s="54">
        <f t="shared" si="2"/>
        <v>0.29581546805106501</v>
      </c>
    </row>
    <row r="39" spans="1:10" ht="12" customHeight="1" x14ac:dyDescent="0.25">
      <c r="A39" s="4">
        <v>2001</v>
      </c>
      <c r="B39" s="79">
        <v>285.30901899999998</v>
      </c>
      <c r="C39" s="75">
        <f>SUM(AsparagusCanning!C39,AsparagusFreezing!C39)</f>
        <v>70.58</v>
      </c>
      <c r="D39" s="75">
        <f>SUM(AsparagusCanning!D39,AsparagusFreezing!D39)</f>
        <v>11.704605620000001</v>
      </c>
      <c r="E39" s="75">
        <f>SUM(AsparagusCanning!E39,AsparagusFreezing!E39)</f>
        <v>38.378279999999997</v>
      </c>
      <c r="F39" s="75">
        <f t="shared" si="0"/>
        <v>120.66288562</v>
      </c>
      <c r="G39" s="75">
        <f>SUM(AsparagusCanning!G39,AsparagusFreezing!G39)</f>
        <v>3.3231456323968001</v>
      </c>
      <c r="H39" s="75">
        <f>SUM(AsparagusCanning!H39,AsparagusFreezing!H39)</f>
        <v>36.139319999999998</v>
      </c>
      <c r="I39" s="75">
        <f t="shared" si="1"/>
        <v>81.200419987603198</v>
      </c>
      <c r="J39" s="84">
        <f t="shared" si="2"/>
        <v>0.28460516345472836</v>
      </c>
    </row>
    <row r="40" spans="1:10" ht="12" customHeight="1" x14ac:dyDescent="0.25">
      <c r="A40" s="4">
        <v>2002</v>
      </c>
      <c r="B40" s="79">
        <v>288.10481800000002</v>
      </c>
      <c r="C40" s="75">
        <f>SUM(AsparagusCanning!C40,AsparagusFreezing!C40)</f>
        <v>60.1</v>
      </c>
      <c r="D40" s="75">
        <f>SUM(AsparagusCanning!D40,AsparagusFreezing!D40)</f>
        <v>14.91787776</v>
      </c>
      <c r="E40" s="75">
        <f>SUM(AsparagusCanning!E40,AsparagusFreezing!E40)</f>
        <v>36.139319999999998</v>
      </c>
      <c r="F40" s="75">
        <f t="shared" si="0"/>
        <v>111.15719776</v>
      </c>
      <c r="G40" s="75">
        <f>SUM(AsparagusCanning!G40,AsparagusFreezing!G40)</f>
        <v>3.4869454710207997</v>
      </c>
      <c r="H40" s="75">
        <f>SUM(AsparagusCanning!H40,AsparagusFreezing!H40)</f>
        <v>27.171860000000002</v>
      </c>
      <c r="I40" s="75">
        <f t="shared" si="1"/>
        <v>80.498392288979204</v>
      </c>
      <c r="J40" s="84">
        <f t="shared" si="2"/>
        <v>0.2794066161329492</v>
      </c>
    </row>
    <row r="41" spans="1:10" ht="12" customHeight="1" x14ac:dyDescent="0.25">
      <c r="A41" s="4">
        <v>2003</v>
      </c>
      <c r="B41" s="79">
        <v>290.81963400000001</v>
      </c>
      <c r="C41" s="75">
        <f>SUM(AsparagusCanning!C41,AsparagusFreezing!C41)</f>
        <v>64.900000000000006</v>
      </c>
      <c r="D41" s="75">
        <f>SUM(AsparagusCanning!D41,AsparagusFreezing!D41)</f>
        <v>29.133104898799999</v>
      </c>
      <c r="E41" s="75">
        <f>SUM(AsparagusCanning!E41,AsparagusFreezing!E41)</f>
        <v>27.171860000000002</v>
      </c>
      <c r="F41" s="75">
        <f t="shared" si="0"/>
        <v>121.2049648988</v>
      </c>
      <c r="G41" s="75">
        <f>SUM(AsparagusCanning!G41,AsparagusFreezing!G41)</f>
        <v>4.6625883675775999</v>
      </c>
      <c r="H41" s="75">
        <f>SUM(AsparagusCanning!H41,AsparagusFreezing!H41)</f>
        <v>29.216460000000005</v>
      </c>
      <c r="I41" s="75">
        <f t="shared" si="1"/>
        <v>87.32591653122239</v>
      </c>
      <c r="J41" s="84">
        <f t="shared" si="2"/>
        <v>0.30027517513216589</v>
      </c>
    </row>
    <row r="42" spans="1:10" ht="12" customHeight="1" x14ac:dyDescent="0.25">
      <c r="A42" s="5">
        <v>2004</v>
      </c>
      <c r="B42" s="80">
        <v>293.46318500000001</v>
      </c>
      <c r="C42" s="75">
        <f>SUM(AsparagusCanning!C42,AsparagusFreezing!C42)</f>
        <v>53.800000000000004</v>
      </c>
      <c r="D42" s="75">
        <f>SUM(AsparagusCanning!D42,AsparagusFreezing!D42)</f>
        <v>29.000357998988402</v>
      </c>
      <c r="E42" s="75">
        <f>SUM(AsparagusCanning!E42,AsparagusFreezing!E42)</f>
        <v>29.216460000000005</v>
      </c>
      <c r="F42" s="75">
        <f t="shared" si="0"/>
        <v>112.01681799898842</v>
      </c>
      <c r="G42" s="75">
        <f>SUM(AsparagusCanning!G42,AsparagusFreezing!G42)</f>
        <v>3.2066294021431996</v>
      </c>
      <c r="H42" s="75">
        <f>SUM(AsparagusCanning!H42,AsparagusFreezing!H42)</f>
        <v>29.0214</v>
      </c>
      <c r="I42" s="75">
        <f t="shared" si="1"/>
        <v>79.788788596845222</v>
      </c>
      <c r="J42" s="84">
        <f t="shared" si="2"/>
        <v>0.27188687602107642</v>
      </c>
    </row>
    <row r="43" spans="1:10" ht="12" customHeight="1" x14ac:dyDescent="0.25">
      <c r="A43" s="5">
        <v>2005</v>
      </c>
      <c r="B43" s="80">
        <v>296.186216</v>
      </c>
      <c r="C43" s="75">
        <f>SUM(AsparagusCanning!C43,AsparagusFreezing!C43)</f>
        <v>39</v>
      </c>
      <c r="D43" s="75">
        <f>SUM(AsparagusCanning!D43,AsparagusFreezing!D43)</f>
        <v>35.448646598988404</v>
      </c>
      <c r="E43" s="75">
        <f>SUM(AsparagusCanning!E43,AsparagusFreezing!E43)</f>
        <v>29.0214</v>
      </c>
      <c r="F43" s="75">
        <f t="shared" si="0"/>
        <v>103.4700465989884</v>
      </c>
      <c r="G43" s="75">
        <f>SUM(AsparagusCanning!G43,AsparagusFreezing!G43)</f>
        <v>3.7654539664763993</v>
      </c>
      <c r="H43" s="75">
        <f>SUM(AsparagusCanning!H43,AsparagusFreezing!H43)</f>
        <v>25.804279999999999</v>
      </c>
      <c r="I43" s="75">
        <f t="shared" si="1"/>
        <v>73.900312632511998</v>
      </c>
      <c r="J43" s="84">
        <f t="shared" si="2"/>
        <v>0.24950625194695758</v>
      </c>
    </row>
    <row r="44" spans="1:10" ht="12" customHeight="1" x14ac:dyDescent="0.25">
      <c r="A44" s="3">
        <v>2006</v>
      </c>
      <c r="B44" s="45">
        <v>298.99582500000002</v>
      </c>
      <c r="C44" s="53">
        <f>SUM(AsparagusCanning!C44,AsparagusFreezing!C44)</f>
        <v>24.2</v>
      </c>
      <c r="D44" s="53">
        <f>SUM(AsparagusCanning!D44,AsparagusFreezing!D44)</f>
        <v>51.786643183982406</v>
      </c>
      <c r="E44" s="53">
        <f>SUM(AsparagusCanning!E44,AsparagusFreezing!E44)</f>
        <v>25.804279999999999</v>
      </c>
      <c r="F44" s="53">
        <f t="shared" si="0"/>
        <v>101.79092318398241</v>
      </c>
      <c r="G44" s="53">
        <f>SUM(AsparagusCanning!G44,AsparagusFreezing!G44)</f>
        <v>3.0947343108748</v>
      </c>
      <c r="H44" s="53">
        <f>SUM(AsparagusCanning!H44,AsparagusFreezing!H44)</f>
        <v>16.069760000000002</v>
      </c>
      <c r="I44" s="53">
        <f t="shared" si="1"/>
        <v>82.626428873107614</v>
      </c>
      <c r="J44" s="54">
        <f t="shared" si="2"/>
        <v>0.27634643016539651</v>
      </c>
    </row>
    <row r="45" spans="1:10" ht="12" customHeight="1" x14ac:dyDescent="0.25">
      <c r="A45" s="3">
        <v>2007</v>
      </c>
      <c r="B45" s="45">
        <v>302.003917</v>
      </c>
      <c r="C45" s="53">
        <f>SUM(AsparagusCanning!C45,AsparagusFreezing!C45)</f>
        <v>19.8</v>
      </c>
      <c r="D45" s="53">
        <f>SUM(AsparagusCanning!D45,AsparagusFreezing!D45)</f>
        <v>50.1556081646604</v>
      </c>
      <c r="E45" s="53">
        <f>SUM(AsparagusCanning!E45,AsparagusFreezing!E45)</f>
        <v>16.069760000000002</v>
      </c>
      <c r="F45" s="53">
        <f t="shared" si="0"/>
        <v>86.025368164660406</v>
      </c>
      <c r="G45" s="53">
        <f>SUM(AsparagusCanning!G45,AsparagusFreezing!G45)</f>
        <v>1.5921753294128003</v>
      </c>
      <c r="H45" s="53">
        <f>SUM(AsparagusCanning!H45,AsparagusFreezing!H45)</f>
        <v>13.48868</v>
      </c>
      <c r="I45" s="53">
        <f t="shared" si="1"/>
        <v>70.944512835247608</v>
      </c>
      <c r="J45" s="54">
        <f t="shared" si="2"/>
        <v>0.23491255855217139</v>
      </c>
    </row>
    <row r="46" spans="1:10" ht="12" customHeight="1" x14ac:dyDescent="0.25">
      <c r="A46" s="3">
        <v>2008</v>
      </c>
      <c r="B46" s="45">
        <v>304.79776099999998</v>
      </c>
      <c r="C46" s="53">
        <f>SUM(AsparagusCanning!C46,AsparagusFreezing!C46)</f>
        <v>23.400000000000002</v>
      </c>
      <c r="D46" s="53">
        <f>SUM(AsparagusCanning!D46,AsparagusFreezing!D46)</f>
        <v>74.007116649523198</v>
      </c>
      <c r="E46" s="53">
        <f>SUM(AsparagusCanning!E46,AsparagusFreezing!E46)</f>
        <v>13.48868</v>
      </c>
      <c r="F46" s="53">
        <f t="shared" si="0"/>
        <v>110.89579664952321</v>
      </c>
      <c r="G46" s="53">
        <f>SUM(AsparagusCanning!G46,AsparagusFreezing!G46)</f>
        <v>2.5037008656352002</v>
      </c>
      <c r="H46" s="53">
        <f>SUM(AsparagusCanning!H46,AsparagusFreezing!H46)</f>
        <v>17.881160000000001</v>
      </c>
      <c r="I46" s="53">
        <f t="shared" si="1"/>
        <v>90.510935783888016</v>
      </c>
      <c r="J46" s="54">
        <f t="shared" si="2"/>
        <v>0.29695407042011712</v>
      </c>
    </row>
    <row r="47" spans="1:10" ht="12" customHeight="1" x14ac:dyDescent="0.25">
      <c r="A47" s="3">
        <v>2009</v>
      </c>
      <c r="B47" s="45">
        <v>307.43940600000002</v>
      </c>
      <c r="C47" s="53">
        <f>SUM(AsparagusCanning!C47,AsparagusFreezing!C47)</f>
        <v>19.600000000000001</v>
      </c>
      <c r="D47" s="53">
        <f>SUM(AsparagusCanning!D47,AsparagusFreezing!D47)</f>
        <v>54.948074146508397</v>
      </c>
      <c r="E47" s="53">
        <f>SUM(AsparagusCanning!E47,AsparagusFreezing!E47)</f>
        <v>17.881160000000001</v>
      </c>
      <c r="F47" s="53">
        <f t="shared" si="0"/>
        <v>92.429234146508406</v>
      </c>
      <c r="G47" s="53">
        <f>SUM(AsparagusCanning!G47,AsparagusFreezing!G47)</f>
        <v>2.1250613048588001</v>
      </c>
      <c r="H47" s="53">
        <f>SUM(AsparagusCanning!H47,AsparagusFreezing!H47)</f>
        <v>20.072040000000001</v>
      </c>
      <c r="I47" s="53">
        <f t="shared" si="1"/>
        <v>70.232132841649602</v>
      </c>
      <c r="J47" s="54">
        <f t="shared" si="2"/>
        <v>0.22844219534320073</v>
      </c>
    </row>
    <row r="48" spans="1:10" ht="12" customHeight="1" x14ac:dyDescent="0.25">
      <c r="A48" s="3">
        <v>2010</v>
      </c>
      <c r="B48" s="45">
        <v>309.74127900000002</v>
      </c>
      <c r="C48" s="53">
        <f>SUM(AsparagusCanning!C48,AsparagusFreezing!C48)</f>
        <v>12</v>
      </c>
      <c r="D48" s="53">
        <f>SUM(AsparagusCanning!D48,AsparagusFreezing!D48)</f>
        <v>52.124598881885191</v>
      </c>
      <c r="E48" s="53">
        <f>SUM(AsparagusCanning!E48,AsparagusFreezing!E48)</f>
        <v>20.072040000000001</v>
      </c>
      <c r="F48" s="53">
        <f t="shared" si="0"/>
        <v>84.196638881885193</v>
      </c>
      <c r="G48" s="53">
        <f>SUM(AsparagusCanning!G48,AsparagusFreezing!G48)</f>
        <v>1.7298188390471998</v>
      </c>
      <c r="H48" s="53">
        <f>SUM(AsparagusCanning!H48,AsparagusFreezing!H48)</f>
        <v>15.754199999999999</v>
      </c>
      <c r="I48" s="53">
        <f t="shared" si="1"/>
        <v>66.712620042837997</v>
      </c>
      <c r="J48" s="54">
        <f t="shared" si="2"/>
        <v>0.21538175427640691</v>
      </c>
    </row>
    <row r="49" spans="1:10" ht="12" customHeight="1" x14ac:dyDescent="0.25">
      <c r="A49" s="4">
        <v>2011</v>
      </c>
      <c r="B49" s="79">
        <v>311.97391399999998</v>
      </c>
      <c r="C49" s="75">
        <f>SUM(AsparagusCanning!C49,AsparagusFreezing!C49)</f>
        <v>17</v>
      </c>
      <c r="D49" s="75">
        <f>SUM(AsparagusCanning!D49,AsparagusFreezing!D49)</f>
        <v>64.717119931446391</v>
      </c>
      <c r="E49" s="75">
        <f>SUM(AsparagusCanning!E49,AsparagusFreezing!E49)</f>
        <v>15.754199999999999</v>
      </c>
      <c r="F49" s="75">
        <f t="shared" si="0"/>
        <v>97.471319931446388</v>
      </c>
      <c r="G49" s="75">
        <f>SUM(AsparagusCanning!G49,AsparagusFreezing!G49)</f>
        <v>1.5041655762407999</v>
      </c>
      <c r="H49" s="75">
        <f>SUM(AsparagusCanning!H49,AsparagusFreezing!H49)</f>
        <v>14.331399999999999</v>
      </c>
      <c r="I49" s="75">
        <f t="shared" si="1"/>
        <v>81.635754355205592</v>
      </c>
      <c r="J49" s="84">
        <f t="shared" si="2"/>
        <v>0.26167493720390222</v>
      </c>
    </row>
    <row r="50" spans="1:10" ht="12" customHeight="1" x14ac:dyDescent="0.25">
      <c r="A50" s="4">
        <v>2012</v>
      </c>
      <c r="B50" s="79">
        <v>314.16755799999999</v>
      </c>
      <c r="C50" s="75">
        <f>SUM(AsparagusCanning!C50,AsparagusFreezing!C50)</f>
        <v>14.100000000000001</v>
      </c>
      <c r="D50" s="75">
        <f>SUM(AsparagusCanning!D50,AsparagusFreezing!D50)</f>
        <v>64.165899851063998</v>
      </c>
      <c r="E50" s="75">
        <f>SUM(AsparagusCanning!E50,AsparagusFreezing!E50)</f>
        <v>14.331399999999999</v>
      </c>
      <c r="F50" s="75">
        <f t="shared" si="0"/>
        <v>92.597299851064008</v>
      </c>
      <c r="G50" s="75">
        <f>SUM(AsparagusCanning!G50,AsparagusFreezing!G50)</f>
        <v>3.9833474518991991</v>
      </c>
      <c r="H50" s="75">
        <f>SUM(AsparagusCanning!H50,AsparagusFreezing!H50)</f>
        <v>17.10088</v>
      </c>
      <c r="I50" s="75">
        <f t="shared" si="1"/>
        <v>71.513072399164813</v>
      </c>
      <c r="J50" s="84">
        <f t="shared" si="2"/>
        <v>0.22762717084608977</v>
      </c>
    </row>
    <row r="51" spans="1:10" ht="12" customHeight="1" x14ac:dyDescent="0.25">
      <c r="A51" s="4">
        <v>2013</v>
      </c>
      <c r="B51" s="79">
        <v>316.29476599999998</v>
      </c>
      <c r="C51" s="75">
        <f>SUM(AsparagusCanning!C51,AsparagusFreezing!C51)</f>
        <v>14.200000000000001</v>
      </c>
      <c r="D51" s="75">
        <f>SUM(AsparagusCanning!D51,AsparagusFreezing!D51)</f>
        <v>58.885935834475191</v>
      </c>
      <c r="E51" s="75">
        <f>SUM(AsparagusCanning!E51,AsparagusFreezing!E51)</f>
        <v>17.10088</v>
      </c>
      <c r="F51" s="75">
        <f t="shared" si="0"/>
        <v>90.186815834475198</v>
      </c>
      <c r="G51" s="75">
        <f>SUM(AsparagusCanning!G51,AsparagusFreezing!G51)</f>
        <v>1.6436649790836</v>
      </c>
      <c r="H51" s="75">
        <f>SUM(AsparagusCanning!H51,AsparagusFreezing!H51)</f>
        <v>19.892559999999996</v>
      </c>
      <c r="I51" s="75">
        <f t="shared" si="1"/>
        <v>68.650590855391613</v>
      </c>
      <c r="J51" s="84">
        <f t="shared" si="2"/>
        <v>0.21704624367825176</v>
      </c>
    </row>
    <row r="52" spans="1:10" ht="12" customHeight="1" x14ac:dyDescent="0.25">
      <c r="A52" s="5">
        <v>2014</v>
      </c>
      <c r="B52" s="80">
        <v>318.576955</v>
      </c>
      <c r="C52" s="75">
        <f>SUM(AsparagusCanning!C52,AsparagusFreezing!C52)</f>
        <v>17.5</v>
      </c>
      <c r="D52" s="75">
        <f>SUM(AsparagusCanning!D52,AsparagusFreezing!D52)</f>
        <v>45.691361326142399</v>
      </c>
      <c r="E52" s="75">
        <f>SUM(AsparagusCanning!E52,AsparagusFreezing!E52)</f>
        <v>19.892559999999996</v>
      </c>
      <c r="F52" s="75">
        <f t="shared" si="0"/>
        <v>83.083921326142388</v>
      </c>
      <c r="G52" s="75">
        <f>SUM(AsparagusCanning!G52,AsparagusFreezing!G52)</f>
        <v>2.0411131672051996</v>
      </c>
      <c r="H52" s="75">
        <f>SUM(AsparagusCanning!H52,AsparagusFreezing!H52)</f>
        <v>27.169759999999997</v>
      </c>
      <c r="I52" s="75">
        <f t="shared" si="1"/>
        <v>53.873048158937195</v>
      </c>
      <c r="J52" s="84">
        <f t="shared" si="2"/>
        <v>0.16910528936073607</v>
      </c>
    </row>
    <row r="53" spans="1:10" ht="12" customHeight="1" x14ac:dyDescent="0.25">
      <c r="A53" s="5">
        <v>2015</v>
      </c>
      <c r="B53" s="80">
        <v>320.87070299999999</v>
      </c>
      <c r="C53" s="75">
        <f>SUM(AsparagusCanning!C53,AsparagusFreezing!C53)</f>
        <v>15.5</v>
      </c>
      <c r="D53" s="75">
        <f>SUM(AsparagusCanning!D53,AsparagusFreezing!D53)</f>
        <v>43.398784042926394</v>
      </c>
      <c r="E53" s="75">
        <f>SUM(AsparagusCanning!E53,AsparagusFreezing!E53)</f>
        <v>27.169759999999997</v>
      </c>
      <c r="F53" s="75">
        <f t="shared" si="0"/>
        <v>86.068544042926391</v>
      </c>
      <c r="G53" s="75">
        <f>SUM(AsparagusCanning!G53,AsparagusFreezing!G53)</f>
        <v>2.9745228638575996</v>
      </c>
      <c r="H53" s="75">
        <f>SUM(AsparagusCanning!H53,AsparagusFreezing!H53)</f>
        <v>24.10772</v>
      </c>
      <c r="I53" s="75">
        <f t="shared" si="1"/>
        <v>58.986301179068789</v>
      </c>
      <c r="J53" s="84">
        <f t="shared" si="2"/>
        <v>0.18383199409473289</v>
      </c>
    </row>
    <row r="54" spans="1:10" ht="12" customHeight="1" x14ac:dyDescent="0.25">
      <c r="A54" s="6">
        <v>2016</v>
      </c>
      <c r="B54" s="45">
        <v>323.16101099999997</v>
      </c>
      <c r="C54" s="53">
        <f>SUM(AsparagusCanning!C54,AsparagusFreezing!C54)</f>
        <v>18.324000000000002</v>
      </c>
      <c r="D54" s="53">
        <f>SUM(AsparagusCanning!D54,AsparagusFreezing!D54)</f>
        <v>62.948504189639195</v>
      </c>
      <c r="E54" s="53">
        <f>SUM(AsparagusCanning!E54,AsparagusFreezing!E54)</f>
        <v>24.10772</v>
      </c>
      <c r="F54" s="53">
        <f t="shared" si="0"/>
        <v>105.38022418963919</v>
      </c>
      <c r="G54" s="53">
        <f>SUM(AsparagusCanning!G54,AsparagusFreezing!G54)</f>
        <v>4.8846828817423988</v>
      </c>
      <c r="H54" s="53">
        <f>SUM(AsparagusCanning!H54,AsparagusFreezing!H54)</f>
        <v>23.308617754838711</v>
      </c>
      <c r="I54" s="53">
        <f t="shared" si="1"/>
        <v>77.186923553058094</v>
      </c>
      <c r="J54" s="54">
        <f t="shared" si="2"/>
        <v>0.23884974030192677</v>
      </c>
    </row>
    <row r="55" spans="1:10" ht="12" customHeight="1" x14ac:dyDescent="0.25">
      <c r="A55" s="9">
        <v>2017</v>
      </c>
      <c r="B55" s="45">
        <v>325.20603</v>
      </c>
      <c r="C55" s="53">
        <f>SUM(AsparagusCanning!C55,AsparagusFreezing!C55)</f>
        <v>18.614000000000001</v>
      </c>
      <c r="D55" s="53">
        <f>SUM(AsparagusCanning!D55,AsparagusFreezing!D55)</f>
        <v>51.574345306910793</v>
      </c>
      <c r="E55" s="53">
        <f>SUM(AsparagusCanning!E55,AsparagusFreezing!E55)</f>
        <v>23.308617754838711</v>
      </c>
      <c r="F55" s="53">
        <f t="shared" si="0"/>
        <v>93.496963061749497</v>
      </c>
      <c r="G55" s="53">
        <f>SUM(AsparagusCanning!G55,AsparagusFreezing!G55)</f>
        <v>5.8751932064275989</v>
      </c>
      <c r="H55" s="53">
        <f>SUM(AsparagusCanning!H55,AsparagusFreezing!H55)</f>
        <v>21.013812722580646</v>
      </c>
      <c r="I55" s="53">
        <f t="shared" si="1"/>
        <v>66.607957132741262</v>
      </c>
      <c r="J55" s="54">
        <f t="shared" si="2"/>
        <v>0.20481771857902284</v>
      </c>
    </row>
    <row r="56" spans="1:10" ht="12" customHeight="1" x14ac:dyDescent="0.25">
      <c r="A56" s="6">
        <v>2018</v>
      </c>
      <c r="B56" s="45">
        <v>326.92397599999998</v>
      </c>
      <c r="C56" s="53">
        <f>SUM(AsparagusCanning!C56,AsparagusFreezing!C56)</f>
        <v>15.704000000000001</v>
      </c>
      <c r="D56" s="53">
        <f>SUM(AsparagusCanning!D56,AsparagusFreezing!D56)</f>
        <v>39.155635924948392</v>
      </c>
      <c r="E56" s="53">
        <f>SUM(AsparagusCanning!E56,AsparagusFreezing!E56)</f>
        <v>21.013812722580646</v>
      </c>
      <c r="F56" s="53">
        <f t="shared" si="0"/>
        <v>75.873448647529045</v>
      </c>
      <c r="G56" s="53">
        <f>SUM(AsparagusCanning!G56,AsparagusFreezing!G56)</f>
        <v>11.912353979965999</v>
      </c>
      <c r="H56" s="53">
        <f>SUM(AsparagusCanning!H56,AsparagusFreezing!H56)</f>
        <v>16.789242529032258</v>
      </c>
      <c r="I56" s="53">
        <f t="shared" si="1"/>
        <v>47.171852138530788</v>
      </c>
      <c r="J56" s="54">
        <f t="shared" si="2"/>
        <v>0.14428997443286568</v>
      </c>
    </row>
    <row r="57" spans="1:10" ht="12" customHeight="1" x14ac:dyDescent="0.25">
      <c r="A57" s="57">
        <v>2019</v>
      </c>
      <c r="B57" s="58">
        <v>328.475998</v>
      </c>
      <c r="C57" s="53">
        <f>SUM(AsparagusCanning!C57,AsparagusFreezing!C57)</f>
        <v>14.445961290322581</v>
      </c>
      <c r="D57" s="53">
        <f>SUM(AsparagusCanning!D57,AsparagusFreezing!D57)</f>
        <v>36.792771820401597</v>
      </c>
      <c r="E57" s="53">
        <f>SUM(AsparagusCanning!E57,AsparagusFreezing!E57)</f>
        <v>16.789242529032258</v>
      </c>
      <c r="F57" s="53">
        <f t="shared" si="0"/>
        <v>68.027975639756434</v>
      </c>
      <c r="G57" s="53">
        <f>SUM(AsparagusCanning!G57,AsparagusFreezing!G57)</f>
        <v>3.1780222530231996</v>
      </c>
      <c r="H57" s="53">
        <f>SUM(AsparagusCanning!H57,AsparagusFreezing!H57)</f>
        <v>12.731735819354839</v>
      </c>
      <c r="I57" s="53">
        <f t="shared" si="1"/>
        <v>52.118217567378395</v>
      </c>
      <c r="J57" s="54">
        <f t="shared" si="2"/>
        <v>0.15866674546911155</v>
      </c>
    </row>
    <row r="58" spans="1:10" ht="12" customHeight="1" thickBot="1" x14ac:dyDescent="0.3">
      <c r="A58" s="59">
        <v>2020</v>
      </c>
      <c r="B58" s="60">
        <v>330.11398000000003</v>
      </c>
      <c r="C58" s="61">
        <v>13.806000000000001</v>
      </c>
      <c r="D58" s="56">
        <v>41.28325203</v>
      </c>
      <c r="E58" s="56">
        <v>12.731735819354839</v>
      </c>
      <c r="F58" s="56">
        <f t="shared" si="0"/>
        <v>67.820987849354836</v>
      </c>
      <c r="G58" s="56">
        <v>8.8702267880000001</v>
      </c>
      <c r="H58" s="56">
        <v>10.162559999999999</v>
      </c>
      <c r="I58" s="56">
        <f t="shared" si="1"/>
        <v>48.78820106135484</v>
      </c>
      <c r="J58" s="62">
        <f t="shared" si="2"/>
        <v>0.14779198706263466</v>
      </c>
    </row>
    <row r="59" spans="1:10" ht="12" customHeight="1" thickTop="1" x14ac:dyDescent="0.25">
      <c r="A59" s="305" t="s">
        <v>78</v>
      </c>
      <c r="B59" s="305"/>
      <c r="C59" s="305"/>
      <c r="D59" s="305"/>
      <c r="E59" s="305"/>
      <c r="F59" s="305"/>
      <c r="G59" s="305"/>
      <c r="H59" s="305"/>
      <c r="I59" s="305"/>
      <c r="J59" s="305"/>
    </row>
    <row r="60" spans="1:10" ht="12" customHeight="1" x14ac:dyDescent="0.25">
      <c r="A60" s="371"/>
      <c r="B60" s="371"/>
      <c r="C60" s="371"/>
      <c r="D60" s="371"/>
      <c r="E60" s="371"/>
      <c r="F60" s="371"/>
      <c r="G60" s="371"/>
      <c r="H60" s="371"/>
      <c r="I60" s="371"/>
      <c r="J60" s="371"/>
    </row>
    <row r="61" spans="1:10" ht="12" customHeight="1" x14ac:dyDescent="0.25">
      <c r="A61" s="368" t="s">
        <v>164</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68"/>
      <c r="B63" s="368"/>
      <c r="C63" s="368"/>
      <c r="D63" s="368"/>
      <c r="E63" s="368"/>
      <c r="F63" s="368"/>
      <c r="G63" s="368"/>
      <c r="H63" s="368"/>
      <c r="I63" s="368"/>
      <c r="J63" s="368"/>
    </row>
    <row r="64" spans="1:10" ht="12" customHeight="1" x14ac:dyDescent="0.25">
      <c r="A64" s="371"/>
      <c r="B64" s="371"/>
      <c r="C64" s="371"/>
      <c r="D64" s="371"/>
      <c r="E64" s="371"/>
      <c r="F64" s="371"/>
      <c r="G64" s="371"/>
      <c r="H64" s="371"/>
      <c r="I64" s="371"/>
      <c r="J64" s="371"/>
    </row>
    <row r="65" spans="1:10" ht="12" customHeight="1" x14ac:dyDescent="0.25">
      <c r="A65" s="369" t="s">
        <v>45</v>
      </c>
      <c r="B65" s="370"/>
      <c r="C65" s="370"/>
      <c r="D65" s="370"/>
      <c r="E65" s="370"/>
      <c r="F65" s="370"/>
      <c r="G65" s="370"/>
      <c r="H65" s="370"/>
      <c r="I65" s="370"/>
      <c r="J65" s="358"/>
    </row>
  </sheetData>
  <mergeCells count="21">
    <mergeCell ref="A61:J63"/>
    <mergeCell ref="A59:J59"/>
    <mergeCell ref="A65:J65"/>
    <mergeCell ref="A60:J60"/>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0F9AD-B890-4E9D-961C-C6991C894DD4}">
  <dimension ref="A1:J64"/>
  <sheetViews>
    <sheetView zoomScaleNormal="100"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155</v>
      </c>
      <c r="B1" s="324"/>
      <c r="C1" s="324"/>
      <c r="D1" s="324"/>
      <c r="E1" s="324"/>
      <c r="F1" s="324"/>
      <c r="G1" s="324"/>
      <c r="H1" s="324"/>
      <c r="I1" s="330" t="s">
        <v>35</v>
      </c>
      <c r="J1" s="330"/>
    </row>
    <row r="2" spans="1:10" ht="12" customHeight="1" thickTop="1" x14ac:dyDescent="0.25">
      <c r="A2" s="325" t="s">
        <v>0</v>
      </c>
      <c r="B2" s="331" t="s">
        <v>23</v>
      </c>
      <c r="C2" s="327" t="s">
        <v>10</v>
      </c>
      <c r="D2" s="327"/>
      <c r="E2" s="327"/>
      <c r="F2" s="327"/>
      <c r="G2" s="328" t="s">
        <v>11</v>
      </c>
      <c r="H2" s="325"/>
      <c r="I2" s="328" t="s">
        <v>12</v>
      </c>
      <c r="J2" s="329"/>
    </row>
    <row r="3" spans="1:10" ht="12" customHeight="1" x14ac:dyDescent="0.25">
      <c r="A3" s="326"/>
      <c r="B3" s="332"/>
      <c r="C3" s="311" t="s">
        <v>13</v>
      </c>
      <c r="D3" s="311" t="s">
        <v>14</v>
      </c>
      <c r="E3" s="311" t="s">
        <v>15</v>
      </c>
      <c r="F3" s="311" t="s">
        <v>24</v>
      </c>
      <c r="G3" s="311" t="s">
        <v>17</v>
      </c>
      <c r="H3" s="311" t="s">
        <v>18</v>
      </c>
      <c r="I3" s="333" t="s">
        <v>25</v>
      </c>
      <c r="J3" s="8" t="s">
        <v>19</v>
      </c>
    </row>
    <row r="4" spans="1:10" ht="12" customHeight="1" x14ac:dyDescent="0.25">
      <c r="A4" s="326"/>
      <c r="B4" s="332"/>
      <c r="C4" s="311"/>
      <c r="D4" s="311"/>
      <c r="E4" s="311"/>
      <c r="F4" s="311"/>
      <c r="G4" s="311"/>
      <c r="H4" s="311"/>
      <c r="I4" s="292"/>
      <c r="J4" s="312" t="s">
        <v>20</v>
      </c>
    </row>
    <row r="5" spans="1:10" ht="12" customHeight="1" x14ac:dyDescent="0.25">
      <c r="A5" s="326"/>
      <c r="B5" s="332"/>
      <c r="C5" s="311"/>
      <c r="D5" s="311"/>
      <c r="E5" s="311"/>
      <c r="F5" s="311"/>
      <c r="G5" s="311"/>
      <c r="H5" s="311"/>
      <c r="I5" s="292"/>
      <c r="J5" s="312"/>
    </row>
    <row r="6" spans="1:10" ht="12" customHeight="1" x14ac:dyDescent="0.25">
      <c r="A6" s="326"/>
      <c r="B6" s="332"/>
      <c r="C6" s="311"/>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11">
        <v>1970</v>
      </c>
      <c r="B8" s="3">
        <v>205.05199999999999</v>
      </c>
      <c r="C8" s="67">
        <v>411.3</v>
      </c>
      <c r="D8" s="67" t="s">
        <v>29</v>
      </c>
      <c r="E8" s="67">
        <v>233.4</v>
      </c>
      <c r="F8" s="67">
        <f t="shared" ref="F8:F50" si="0">SUM(C8,D8,E8)</f>
        <v>644.70000000000005</v>
      </c>
      <c r="G8" s="67" t="s">
        <v>29</v>
      </c>
      <c r="H8" s="67">
        <v>281.2</v>
      </c>
      <c r="I8" s="67">
        <f t="shared" ref="I8:I50" si="1">F8-SUM(G8,H8)</f>
        <v>363.50000000000006</v>
      </c>
      <c r="J8" s="74">
        <f>IF(I8=0,0,IF(B8=0,0,I8/B8))</f>
        <v>1.7727210658759733</v>
      </c>
    </row>
    <row r="9" spans="1:10" ht="12" customHeight="1" x14ac:dyDescent="0.25">
      <c r="A9" s="12">
        <v>1971</v>
      </c>
      <c r="B9" s="79">
        <v>207.661</v>
      </c>
      <c r="C9" s="75">
        <v>379.5</v>
      </c>
      <c r="D9" s="75" t="s">
        <v>29</v>
      </c>
      <c r="E9" s="75">
        <v>281.2</v>
      </c>
      <c r="F9" s="75">
        <f t="shared" si="0"/>
        <v>660.7</v>
      </c>
      <c r="G9" s="75" t="s">
        <v>29</v>
      </c>
      <c r="H9" s="75">
        <v>237.5</v>
      </c>
      <c r="I9" s="75">
        <f t="shared" si="1"/>
        <v>423.20000000000005</v>
      </c>
      <c r="J9" s="172">
        <f t="shared" ref="J9:J45" si="2">IF(I9=0,0,IF(B9=0,0,I9/B9))</f>
        <v>2.0379368297369274</v>
      </c>
    </row>
    <row r="10" spans="1:10" ht="12" customHeight="1" x14ac:dyDescent="0.25">
      <c r="A10" s="12">
        <v>1972</v>
      </c>
      <c r="B10" s="79">
        <v>209.89599999999999</v>
      </c>
      <c r="C10" s="75">
        <v>329.8</v>
      </c>
      <c r="D10" s="75" t="s">
        <v>29</v>
      </c>
      <c r="E10" s="75">
        <v>237.5</v>
      </c>
      <c r="F10" s="75">
        <f t="shared" si="0"/>
        <v>567.29999999999995</v>
      </c>
      <c r="G10" s="75" t="s">
        <v>29</v>
      </c>
      <c r="H10" s="75">
        <v>148.1</v>
      </c>
      <c r="I10" s="75">
        <f t="shared" si="1"/>
        <v>419.19999999999993</v>
      </c>
      <c r="J10" s="172">
        <f t="shared" si="2"/>
        <v>1.9971795555894345</v>
      </c>
    </row>
    <row r="11" spans="1:10" ht="12" customHeight="1" x14ac:dyDescent="0.25">
      <c r="A11" s="12">
        <v>1973</v>
      </c>
      <c r="B11" s="79">
        <v>211.90899999999999</v>
      </c>
      <c r="C11" s="75">
        <v>401.7</v>
      </c>
      <c r="D11" s="75" t="s">
        <v>29</v>
      </c>
      <c r="E11" s="75">
        <v>148.1</v>
      </c>
      <c r="F11" s="75">
        <f t="shared" si="0"/>
        <v>549.79999999999995</v>
      </c>
      <c r="G11" s="75" t="s">
        <v>29</v>
      </c>
      <c r="H11" s="75">
        <v>150.80000000000001</v>
      </c>
      <c r="I11" s="75">
        <f t="shared" si="1"/>
        <v>398.99999999999994</v>
      </c>
      <c r="J11" s="172">
        <f t="shared" si="2"/>
        <v>1.8828836906407938</v>
      </c>
    </row>
    <row r="12" spans="1:10" ht="12" customHeight="1" x14ac:dyDescent="0.25">
      <c r="A12" s="12">
        <v>1974</v>
      </c>
      <c r="B12" s="80">
        <v>213.85400000000001</v>
      </c>
      <c r="C12" s="75">
        <v>482.2</v>
      </c>
      <c r="D12" s="75" t="s">
        <v>29</v>
      </c>
      <c r="E12" s="75">
        <v>150.80000000000001</v>
      </c>
      <c r="F12" s="75">
        <f t="shared" si="0"/>
        <v>633</v>
      </c>
      <c r="G12" s="75" t="s">
        <v>29</v>
      </c>
      <c r="H12" s="75">
        <v>256.89999999999998</v>
      </c>
      <c r="I12" s="75">
        <f t="shared" si="1"/>
        <v>376.1</v>
      </c>
      <c r="J12" s="172">
        <f t="shared" si="2"/>
        <v>1.7586764802154742</v>
      </c>
    </row>
    <row r="13" spans="1:10" ht="12" customHeight="1" x14ac:dyDescent="0.25">
      <c r="A13" s="12">
        <v>1975</v>
      </c>
      <c r="B13" s="80">
        <v>215.97300000000001</v>
      </c>
      <c r="C13" s="75">
        <v>462.2</v>
      </c>
      <c r="D13" s="75" t="s">
        <v>29</v>
      </c>
      <c r="E13" s="75">
        <v>256.89999999999998</v>
      </c>
      <c r="F13" s="75">
        <f t="shared" si="0"/>
        <v>719.09999999999991</v>
      </c>
      <c r="G13" s="75" t="s">
        <v>29</v>
      </c>
      <c r="H13" s="75">
        <v>344.2</v>
      </c>
      <c r="I13" s="75">
        <f t="shared" si="1"/>
        <v>374.89999999999992</v>
      </c>
      <c r="J13" s="172">
        <f t="shared" si="2"/>
        <v>1.7358651312895588</v>
      </c>
    </row>
    <row r="14" spans="1:10" ht="12" customHeight="1" x14ac:dyDescent="0.25">
      <c r="A14" s="11">
        <v>1976</v>
      </c>
      <c r="B14" s="3">
        <v>218.035</v>
      </c>
      <c r="C14" s="67">
        <v>314.7</v>
      </c>
      <c r="D14" s="67" t="s">
        <v>29</v>
      </c>
      <c r="E14" s="67">
        <v>344.2</v>
      </c>
      <c r="F14" s="67">
        <f t="shared" si="0"/>
        <v>658.9</v>
      </c>
      <c r="G14" s="67" t="s">
        <v>29</v>
      </c>
      <c r="H14" s="67">
        <v>255.8</v>
      </c>
      <c r="I14" s="67">
        <f t="shared" si="1"/>
        <v>403.09999999999997</v>
      </c>
      <c r="J14" s="74">
        <f t="shared" si="2"/>
        <v>1.8487857454078473</v>
      </c>
    </row>
    <row r="15" spans="1:10" ht="12" customHeight="1" x14ac:dyDescent="0.25">
      <c r="A15" s="11">
        <v>1977</v>
      </c>
      <c r="B15" s="3">
        <v>220.23899999999998</v>
      </c>
      <c r="C15" s="67">
        <v>412.4</v>
      </c>
      <c r="D15" s="67" t="s">
        <v>29</v>
      </c>
      <c r="E15" s="67">
        <v>255.8</v>
      </c>
      <c r="F15" s="67">
        <f t="shared" si="0"/>
        <v>668.2</v>
      </c>
      <c r="G15" s="67" t="s">
        <v>29</v>
      </c>
      <c r="H15" s="67">
        <v>229.9</v>
      </c>
      <c r="I15" s="67">
        <f t="shared" si="1"/>
        <v>438.30000000000007</v>
      </c>
      <c r="J15" s="74">
        <f t="shared" si="2"/>
        <v>1.9901107433288387</v>
      </c>
    </row>
    <row r="16" spans="1:10" ht="12" customHeight="1" x14ac:dyDescent="0.25">
      <c r="A16" s="11">
        <v>1978</v>
      </c>
      <c r="B16" s="3">
        <v>222.58500000000001</v>
      </c>
      <c r="C16" s="67">
        <v>443.2</v>
      </c>
      <c r="D16" s="67" t="s">
        <v>29</v>
      </c>
      <c r="E16" s="67">
        <v>229.9</v>
      </c>
      <c r="F16" s="67">
        <f t="shared" si="0"/>
        <v>673.1</v>
      </c>
      <c r="G16" s="67" t="s">
        <v>29</v>
      </c>
      <c r="H16" s="67">
        <v>250</v>
      </c>
      <c r="I16" s="67">
        <f t="shared" si="1"/>
        <v>423.1</v>
      </c>
      <c r="J16" s="74">
        <f t="shared" si="2"/>
        <v>1.9008468674888246</v>
      </c>
    </row>
    <row r="17" spans="1:10" ht="12" customHeight="1" x14ac:dyDescent="0.25">
      <c r="A17" s="11">
        <v>1979</v>
      </c>
      <c r="B17" s="3">
        <v>225.05500000000001</v>
      </c>
      <c r="C17" s="67">
        <v>499.44</v>
      </c>
      <c r="D17" s="67" t="s">
        <v>29</v>
      </c>
      <c r="E17" s="67">
        <v>250</v>
      </c>
      <c r="F17" s="67">
        <f t="shared" si="0"/>
        <v>749.44</v>
      </c>
      <c r="G17" s="67" t="s">
        <v>29</v>
      </c>
      <c r="H17" s="67">
        <v>360.8</v>
      </c>
      <c r="I17" s="67">
        <f t="shared" si="1"/>
        <v>388.64000000000004</v>
      </c>
      <c r="J17" s="74">
        <f t="shared" si="2"/>
        <v>1.7268667659016685</v>
      </c>
    </row>
    <row r="18" spans="1:10" ht="12" customHeight="1" x14ac:dyDescent="0.25">
      <c r="A18" s="11">
        <v>1980</v>
      </c>
      <c r="B18" s="3">
        <v>227.726</v>
      </c>
      <c r="C18" s="67">
        <v>410.74</v>
      </c>
      <c r="D18" s="67" t="s">
        <v>29</v>
      </c>
      <c r="E18" s="67">
        <v>360.8</v>
      </c>
      <c r="F18" s="67">
        <f t="shared" si="0"/>
        <v>771.54</v>
      </c>
      <c r="G18" s="67" t="s">
        <v>29</v>
      </c>
      <c r="H18" s="67">
        <v>357.2</v>
      </c>
      <c r="I18" s="67">
        <f t="shared" si="1"/>
        <v>414.34</v>
      </c>
      <c r="J18" s="74">
        <f t="shared" si="2"/>
        <v>1.8194672545076098</v>
      </c>
    </row>
    <row r="19" spans="1:10" ht="12" customHeight="1" x14ac:dyDescent="0.25">
      <c r="A19" s="12">
        <v>1981</v>
      </c>
      <c r="B19" s="79">
        <v>229.96600000000001</v>
      </c>
      <c r="C19" s="75">
        <v>311.39999999999998</v>
      </c>
      <c r="D19" s="75" t="s">
        <v>29</v>
      </c>
      <c r="E19" s="75">
        <v>357.2</v>
      </c>
      <c r="F19" s="75">
        <f t="shared" si="0"/>
        <v>668.59999999999991</v>
      </c>
      <c r="G19" s="75" t="s">
        <v>29</v>
      </c>
      <c r="H19" s="75">
        <v>297.3</v>
      </c>
      <c r="I19" s="75">
        <f t="shared" si="1"/>
        <v>371.2999999999999</v>
      </c>
      <c r="J19" s="172">
        <f t="shared" si="2"/>
        <v>1.6145865040919087</v>
      </c>
    </row>
    <row r="20" spans="1:10" ht="12" customHeight="1" x14ac:dyDescent="0.25">
      <c r="A20" s="12">
        <v>1982</v>
      </c>
      <c r="B20" s="79">
        <v>232.18799999999999</v>
      </c>
      <c r="C20" s="75">
        <v>318.57090909090908</v>
      </c>
      <c r="D20" s="75" t="s">
        <v>29</v>
      </c>
      <c r="E20" s="75">
        <v>297.3</v>
      </c>
      <c r="F20" s="75">
        <f t="shared" si="0"/>
        <v>615.87090909090909</v>
      </c>
      <c r="G20" s="75" t="s">
        <v>29</v>
      </c>
      <c r="H20" s="75">
        <v>299.10000000000002</v>
      </c>
      <c r="I20" s="75">
        <f t="shared" si="1"/>
        <v>316.77090909090907</v>
      </c>
      <c r="J20" s="172">
        <f t="shared" si="2"/>
        <v>1.3642863071774127</v>
      </c>
    </row>
    <row r="21" spans="1:10" ht="12" customHeight="1" x14ac:dyDescent="0.25">
      <c r="A21" s="12">
        <v>1983</v>
      </c>
      <c r="B21" s="79">
        <v>234.30699999999999</v>
      </c>
      <c r="C21" s="75">
        <v>258.03388429752067</v>
      </c>
      <c r="D21" s="75" t="s">
        <v>29</v>
      </c>
      <c r="E21" s="75">
        <v>299.10000000000002</v>
      </c>
      <c r="F21" s="75">
        <f t="shared" si="0"/>
        <v>557.13388429752069</v>
      </c>
      <c r="G21" s="75" t="s">
        <v>29</v>
      </c>
      <c r="H21" s="75">
        <v>253.4</v>
      </c>
      <c r="I21" s="75">
        <f t="shared" si="1"/>
        <v>303.73388429752072</v>
      </c>
      <c r="J21" s="172">
        <f t="shared" si="2"/>
        <v>1.2963073416394761</v>
      </c>
    </row>
    <row r="22" spans="1:10" ht="12" customHeight="1" x14ac:dyDescent="0.25">
      <c r="A22" s="12">
        <v>1984</v>
      </c>
      <c r="B22" s="80">
        <v>236.34800000000001</v>
      </c>
      <c r="C22" s="75">
        <v>259.26419233658902</v>
      </c>
      <c r="D22" s="75" t="s">
        <v>29</v>
      </c>
      <c r="E22" s="75">
        <v>253.4</v>
      </c>
      <c r="F22" s="75">
        <f t="shared" si="0"/>
        <v>512.66419233658905</v>
      </c>
      <c r="G22" s="75" t="s">
        <v>29</v>
      </c>
      <c r="H22" s="75">
        <v>204.9</v>
      </c>
      <c r="I22" s="75">
        <f t="shared" si="1"/>
        <v>307.76419233658908</v>
      </c>
      <c r="J22" s="172">
        <f t="shared" si="2"/>
        <v>1.3021654185209481</v>
      </c>
    </row>
    <row r="23" spans="1:10" ht="12" customHeight="1" x14ac:dyDescent="0.25">
      <c r="A23" s="12">
        <v>1985</v>
      </c>
      <c r="B23" s="80">
        <v>238.46600000000001</v>
      </c>
      <c r="C23" s="75">
        <v>263.6175302233454</v>
      </c>
      <c r="D23" s="75" t="s">
        <v>29</v>
      </c>
      <c r="E23" s="75">
        <v>204.9</v>
      </c>
      <c r="F23" s="75">
        <f t="shared" si="0"/>
        <v>468.51753022334537</v>
      </c>
      <c r="G23" s="75" t="s">
        <v>29</v>
      </c>
      <c r="H23" s="75">
        <v>241.7</v>
      </c>
      <c r="I23" s="75">
        <f t="shared" si="1"/>
        <v>226.81753022334539</v>
      </c>
      <c r="J23" s="172">
        <f t="shared" si="2"/>
        <v>0.95115249227707677</v>
      </c>
    </row>
    <row r="24" spans="1:10" ht="12" customHeight="1" x14ac:dyDescent="0.25">
      <c r="A24" s="11">
        <v>1986</v>
      </c>
      <c r="B24" s="3">
        <v>240.65100000000001</v>
      </c>
      <c r="C24" s="67">
        <v>249.28998615345452</v>
      </c>
      <c r="D24" s="67" t="s">
        <v>29</v>
      </c>
      <c r="E24" s="67">
        <v>241.7</v>
      </c>
      <c r="F24" s="67">
        <f t="shared" si="0"/>
        <v>490.98998615345454</v>
      </c>
      <c r="G24" s="67" t="s">
        <v>29</v>
      </c>
      <c r="H24" s="67">
        <v>212.6</v>
      </c>
      <c r="I24" s="67">
        <f t="shared" si="1"/>
        <v>278.38998615345452</v>
      </c>
      <c r="J24" s="74">
        <f t="shared" si="2"/>
        <v>1.1568204003035703</v>
      </c>
    </row>
    <row r="25" spans="1:10" ht="12" customHeight="1" x14ac:dyDescent="0.25">
      <c r="A25" s="11">
        <v>1987</v>
      </c>
      <c r="B25" s="3">
        <v>242.804</v>
      </c>
      <c r="C25" s="67">
        <v>259.79800394115699</v>
      </c>
      <c r="D25" s="67" t="s">
        <v>29</v>
      </c>
      <c r="E25" s="67">
        <v>212.6</v>
      </c>
      <c r="F25" s="67">
        <f t="shared" si="0"/>
        <v>472.39800394115696</v>
      </c>
      <c r="G25" s="67" t="s">
        <v>29</v>
      </c>
      <c r="H25" s="67">
        <v>259.8</v>
      </c>
      <c r="I25" s="67">
        <f t="shared" si="1"/>
        <v>212.59800394115695</v>
      </c>
      <c r="J25" s="74">
        <f t="shared" si="2"/>
        <v>0.87559514646034231</v>
      </c>
    </row>
    <row r="26" spans="1:10" ht="12" customHeight="1" x14ac:dyDescent="0.25">
      <c r="A26" s="11">
        <v>1988</v>
      </c>
      <c r="B26" s="3">
        <v>245.02099999999999</v>
      </c>
      <c r="C26" s="67">
        <v>250.20235069030804</v>
      </c>
      <c r="D26" s="67" t="s">
        <v>29</v>
      </c>
      <c r="E26" s="67" t="s">
        <v>29</v>
      </c>
      <c r="F26" s="67">
        <f t="shared" si="0"/>
        <v>250.20235069030804</v>
      </c>
      <c r="G26" s="67" t="s">
        <v>29</v>
      </c>
      <c r="H26" s="67" t="s">
        <v>29</v>
      </c>
      <c r="I26" s="67">
        <f t="shared" si="1"/>
        <v>250.20235069030804</v>
      </c>
      <c r="J26" s="74">
        <f t="shared" si="2"/>
        <v>1.0211465576024426</v>
      </c>
    </row>
    <row r="27" spans="1:10" ht="12" customHeight="1" x14ac:dyDescent="0.25">
      <c r="A27" s="11">
        <v>1989</v>
      </c>
      <c r="B27" s="3">
        <v>247.34200000000001</v>
      </c>
      <c r="C27" s="67">
        <v>238.86808740441228</v>
      </c>
      <c r="D27" s="67" t="s">
        <v>29</v>
      </c>
      <c r="E27" s="67" t="s">
        <v>29</v>
      </c>
      <c r="F27" s="67">
        <f t="shared" si="0"/>
        <v>238.86808740441228</v>
      </c>
      <c r="G27" s="67" t="s">
        <v>29</v>
      </c>
      <c r="H27" s="67" t="s">
        <v>29</v>
      </c>
      <c r="I27" s="67">
        <f t="shared" si="1"/>
        <v>238.86808740441228</v>
      </c>
      <c r="J27" s="74">
        <f t="shared" si="2"/>
        <v>0.96574009834323438</v>
      </c>
    </row>
    <row r="28" spans="1:10" ht="12" customHeight="1" x14ac:dyDescent="0.25">
      <c r="A28" s="11">
        <v>1990</v>
      </c>
      <c r="B28" s="3">
        <v>250.13200000000001</v>
      </c>
      <c r="C28" s="67">
        <v>255.93254226847395</v>
      </c>
      <c r="D28" s="67" t="s">
        <v>29</v>
      </c>
      <c r="E28" s="67" t="s">
        <v>29</v>
      </c>
      <c r="F28" s="67">
        <f t="shared" si="0"/>
        <v>255.93254226847395</v>
      </c>
      <c r="G28" s="67" t="s">
        <v>29</v>
      </c>
      <c r="H28" s="67" t="s">
        <v>29</v>
      </c>
      <c r="I28" s="67">
        <f t="shared" si="1"/>
        <v>255.93254226847395</v>
      </c>
      <c r="J28" s="74">
        <f t="shared" si="2"/>
        <v>1.0231899247936047</v>
      </c>
    </row>
    <row r="29" spans="1:10" ht="12" customHeight="1" x14ac:dyDescent="0.25">
      <c r="A29" s="12">
        <v>1991</v>
      </c>
      <c r="B29" s="79">
        <v>253.49299999999999</v>
      </c>
      <c r="C29" s="75">
        <v>239.56928635976973</v>
      </c>
      <c r="D29" s="75" t="s">
        <v>29</v>
      </c>
      <c r="E29" s="75" t="s">
        <v>29</v>
      </c>
      <c r="F29" s="75">
        <f t="shared" si="0"/>
        <v>239.56928635976973</v>
      </c>
      <c r="G29" s="75" t="s">
        <v>29</v>
      </c>
      <c r="H29" s="75" t="s">
        <v>29</v>
      </c>
      <c r="I29" s="75">
        <f t="shared" si="1"/>
        <v>239.56928635976973</v>
      </c>
      <c r="J29" s="172">
        <f t="shared" si="2"/>
        <v>0.94507259119490372</v>
      </c>
    </row>
    <row r="30" spans="1:10" ht="12" customHeight="1" x14ac:dyDescent="0.25">
      <c r="A30" s="12">
        <v>1992</v>
      </c>
      <c r="B30" s="79">
        <v>256.89400000000001</v>
      </c>
      <c r="C30" s="75">
        <v>235.44</v>
      </c>
      <c r="D30" s="75" t="s">
        <v>29</v>
      </c>
      <c r="E30" s="75" t="s">
        <v>29</v>
      </c>
      <c r="F30" s="75">
        <f t="shared" si="0"/>
        <v>235.44</v>
      </c>
      <c r="G30" s="75" t="s">
        <v>29</v>
      </c>
      <c r="H30" s="75" t="s">
        <v>29</v>
      </c>
      <c r="I30" s="75">
        <f t="shared" si="1"/>
        <v>235.44</v>
      </c>
      <c r="J30" s="172">
        <f t="shared" si="2"/>
        <v>0.91648695570935867</v>
      </c>
    </row>
    <row r="31" spans="1:10" ht="12" customHeight="1" x14ac:dyDescent="0.25">
      <c r="A31" s="12">
        <v>1993</v>
      </c>
      <c r="B31" s="79">
        <v>260.255</v>
      </c>
      <c r="C31" s="75">
        <v>216.42</v>
      </c>
      <c r="D31" s="75" t="s">
        <v>29</v>
      </c>
      <c r="E31" s="75" t="s">
        <v>29</v>
      </c>
      <c r="F31" s="75">
        <f t="shared" si="0"/>
        <v>216.42</v>
      </c>
      <c r="G31" s="75" t="s">
        <v>29</v>
      </c>
      <c r="H31" s="75" t="s">
        <v>29</v>
      </c>
      <c r="I31" s="75">
        <f t="shared" si="1"/>
        <v>216.42</v>
      </c>
      <c r="J31" s="172">
        <f t="shared" si="2"/>
        <v>0.83156903805882687</v>
      </c>
    </row>
    <row r="32" spans="1:10" ht="12" customHeight="1" x14ac:dyDescent="0.25">
      <c r="A32" s="12">
        <v>1994</v>
      </c>
      <c r="B32" s="80">
        <v>263.43599999999998</v>
      </c>
      <c r="C32" s="75">
        <v>299.24</v>
      </c>
      <c r="D32" s="75" t="s">
        <v>29</v>
      </c>
      <c r="E32" s="75" t="s">
        <v>29</v>
      </c>
      <c r="F32" s="75">
        <f t="shared" si="0"/>
        <v>299.24</v>
      </c>
      <c r="G32" s="75" t="s">
        <v>29</v>
      </c>
      <c r="H32" s="75" t="s">
        <v>29</v>
      </c>
      <c r="I32" s="75">
        <f t="shared" si="1"/>
        <v>299.24</v>
      </c>
      <c r="J32" s="172">
        <f t="shared" si="2"/>
        <v>1.1359115686542463</v>
      </c>
    </row>
    <row r="33" spans="1:10" ht="12" customHeight="1" x14ac:dyDescent="0.25">
      <c r="A33" s="12">
        <v>1995</v>
      </c>
      <c r="B33" s="80">
        <v>266.55700000000002</v>
      </c>
      <c r="C33" s="75">
        <v>300</v>
      </c>
      <c r="D33" s="75" t="s">
        <v>29</v>
      </c>
      <c r="E33" s="75" t="s">
        <v>29</v>
      </c>
      <c r="F33" s="75">
        <f t="shared" si="0"/>
        <v>300</v>
      </c>
      <c r="G33" s="75" t="s">
        <v>29</v>
      </c>
      <c r="H33" s="75" t="s">
        <v>29</v>
      </c>
      <c r="I33" s="75">
        <f t="shared" si="1"/>
        <v>300</v>
      </c>
      <c r="J33" s="172">
        <f t="shared" si="2"/>
        <v>1.1254628465956624</v>
      </c>
    </row>
    <row r="34" spans="1:10" ht="12" customHeight="1" x14ac:dyDescent="0.25">
      <c r="A34" s="11">
        <v>1996</v>
      </c>
      <c r="B34" s="3">
        <v>269.66699999999997</v>
      </c>
      <c r="C34" s="67">
        <v>251.74</v>
      </c>
      <c r="D34" s="67" t="s">
        <v>29</v>
      </c>
      <c r="E34" s="67" t="s">
        <v>29</v>
      </c>
      <c r="F34" s="67">
        <f t="shared" si="0"/>
        <v>251.74</v>
      </c>
      <c r="G34" s="67" t="s">
        <v>29</v>
      </c>
      <c r="H34" s="67" t="s">
        <v>29</v>
      </c>
      <c r="I34" s="67">
        <f t="shared" si="1"/>
        <v>251.74</v>
      </c>
      <c r="J34" s="74">
        <f t="shared" si="2"/>
        <v>0.933521713817412</v>
      </c>
    </row>
    <row r="35" spans="1:10" ht="12" customHeight="1" x14ac:dyDescent="0.25">
      <c r="A35" s="11">
        <v>1997</v>
      </c>
      <c r="B35" s="3">
        <v>272.91199999999998</v>
      </c>
      <c r="C35" s="67">
        <v>244</v>
      </c>
      <c r="D35" s="67" t="s">
        <v>29</v>
      </c>
      <c r="E35" s="67" t="s">
        <v>29</v>
      </c>
      <c r="F35" s="67">
        <f t="shared" si="0"/>
        <v>244</v>
      </c>
      <c r="G35" s="67" t="s">
        <v>29</v>
      </c>
      <c r="H35" s="67" t="s">
        <v>29</v>
      </c>
      <c r="I35" s="67">
        <f t="shared" si="1"/>
        <v>244</v>
      </c>
      <c r="J35" s="74">
        <f t="shared" si="2"/>
        <v>0.89406108928885508</v>
      </c>
    </row>
    <row r="36" spans="1:10" ht="12" customHeight="1" x14ac:dyDescent="0.25">
      <c r="A36" s="11">
        <v>1998</v>
      </c>
      <c r="B36" s="3">
        <v>276.11500000000001</v>
      </c>
      <c r="C36" s="67">
        <v>207.06</v>
      </c>
      <c r="D36" s="67" t="s">
        <v>29</v>
      </c>
      <c r="E36" s="67" t="s">
        <v>29</v>
      </c>
      <c r="F36" s="67">
        <f t="shared" si="0"/>
        <v>207.06</v>
      </c>
      <c r="G36" s="67" t="s">
        <v>29</v>
      </c>
      <c r="H36" s="67" t="s">
        <v>29</v>
      </c>
      <c r="I36" s="67">
        <f t="shared" si="1"/>
        <v>207.06</v>
      </c>
      <c r="J36" s="74">
        <f t="shared" si="2"/>
        <v>0.74990493091646593</v>
      </c>
    </row>
    <row r="37" spans="1:10" ht="12" customHeight="1" x14ac:dyDescent="0.25">
      <c r="A37" s="11">
        <v>1999</v>
      </c>
      <c r="B37" s="3">
        <v>279.29500000000002</v>
      </c>
      <c r="C37" s="67">
        <v>234.4</v>
      </c>
      <c r="D37" s="67" t="s">
        <v>29</v>
      </c>
      <c r="E37" s="67" t="s">
        <v>29</v>
      </c>
      <c r="F37" s="67">
        <f t="shared" si="0"/>
        <v>234.4</v>
      </c>
      <c r="G37" s="67" t="s">
        <v>29</v>
      </c>
      <c r="H37" s="67" t="s">
        <v>29</v>
      </c>
      <c r="I37" s="67">
        <f t="shared" si="1"/>
        <v>234.4</v>
      </c>
      <c r="J37" s="74">
        <f t="shared" si="2"/>
        <v>0.83925598381639488</v>
      </c>
    </row>
    <row r="38" spans="1:10" ht="12" customHeight="1" x14ac:dyDescent="0.25">
      <c r="A38" s="11">
        <v>2000</v>
      </c>
      <c r="B38" s="3">
        <v>282.38499999999999</v>
      </c>
      <c r="C38" s="67">
        <v>226.32</v>
      </c>
      <c r="D38" s="67" t="s">
        <v>29</v>
      </c>
      <c r="E38" s="67" t="s">
        <v>29</v>
      </c>
      <c r="F38" s="67">
        <f t="shared" si="0"/>
        <v>226.32</v>
      </c>
      <c r="G38" s="67" t="s">
        <v>29</v>
      </c>
      <c r="H38" s="67" t="s">
        <v>29</v>
      </c>
      <c r="I38" s="67">
        <f t="shared" si="1"/>
        <v>226.32</v>
      </c>
      <c r="J38" s="74">
        <f t="shared" si="2"/>
        <v>0.80145900100926037</v>
      </c>
    </row>
    <row r="39" spans="1:10" ht="12" customHeight="1" x14ac:dyDescent="0.25">
      <c r="A39" s="12">
        <v>2001</v>
      </c>
      <c r="B39" s="79">
        <v>285.30901899999998</v>
      </c>
      <c r="C39" s="75">
        <v>222.36</v>
      </c>
      <c r="D39" s="75" t="s">
        <v>29</v>
      </c>
      <c r="E39" s="75" t="s">
        <v>29</v>
      </c>
      <c r="F39" s="75">
        <f t="shared" si="0"/>
        <v>222.36</v>
      </c>
      <c r="G39" s="75" t="s">
        <v>29</v>
      </c>
      <c r="H39" s="75" t="s">
        <v>29</v>
      </c>
      <c r="I39" s="75">
        <f t="shared" si="1"/>
        <v>222.36</v>
      </c>
      <c r="J39" s="172">
        <f t="shared" si="2"/>
        <v>0.7793654781028847</v>
      </c>
    </row>
    <row r="40" spans="1:10" ht="12" customHeight="1" x14ac:dyDescent="0.25">
      <c r="A40" s="12">
        <v>2002</v>
      </c>
      <c r="B40" s="79">
        <v>288.10481800000002</v>
      </c>
      <c r="C40" s="75">
        <v>134.44399999999999</v>
      </c>
      <c r="D40" s="75" t="s">
        <v>29</v>
      </c>
      <c r="E40" s="75" t="s">
        <v>29</v>
      </c>
      <c r="F40" s="75">
        <f t="shared" si="0"/>
        <v>134.44399999999999</v>
      </c>
      <c r="G40" s="75" t="s">
        <v>29</v>
      </c>
      <c r="H40" s="75" t="s">
        <v>29</v>
      </c>
      <c r="I40" s="75">
        <f t="shared" si="1"/>
        <v>134.44399999999999</v>
      </c>
      <c r="J40" s="172">
        <f t="shared" si="2"/>
        <v>0.46664960667197164</v>
      </c>
    </row>
    <row r="41" spans="1:10" ht="12" customHeight="1" x14ac:dyDescent="0.25">
      <c r="A41" s="12">
        <v>2003</v>
      </c>
      <c r="B41" s="79">
        <v>290.81963400000001</v>
      </c>
      <c r="C41" s="75">
        <v>160.22121739130432</v>
      </c>
      <c r="D41" s="75" t="s">
        <v>29</v>
      </c>
      <c r="E41" s="75" t="s">
        <v>29</v>
      </c>
      <c r="F41" s="75">
        <f t="shared" si="0"/>
        <v>160.22121739130432</v>
      </c>
      <c r="G41" s="75" t="s">
        <v>29</v>
      </c>
      <c r="H41" s="75" t="s">
        <v>29</v>
      </c>
      <c r="I41" s="75">
        <f t="shared" si="1"/>
        <v>160.22121739130432</v>
      </c>
      <c r="J41" s="172">
        <f t="shared" si="2"/>
        <v>0.55092985018784635</v>
      </c>
    </row>
    <row r="42" spans="1:10" ht="12" customHeight="1" x14ac:dyDescent="0.25">
      <c r="A42" s="12">
        <v>2004</v>
      </c>
      <c r="B42" s="80">
        <v>293.46318500000001</v>
      </c>
      <c r="C42" s="75">
        <v>188.72947826086951</v>
      </c>
      <c r="D42" s="75" t="s">
        <v>29</v>
      </c>
      <c r="E42" s="75" t="s">
        <v>29</v>
      </c>
      <c r="F42" s="75">
        <f t="shared" si="0"/>
        <v>188.72947826086951</v>
      </c>
      <c r="G42" s="75" t="s">
        <v>29</v>
      </c>
      <c r="H42" s="75" t="s">
        <v>29</v>
      </c>
      <c r="I42" s="75">
        <f t="shared" si="1"/>
        <v>188.72947826086951</v>
      </c>
      <c r="J42" s="172">
        <f t="shared" si="2"/>
        <v>0.64311125860938745</v>
      </c>
    </row>
    <row r="43" spans="1:10" ht="12" customHeight="1" x14ac:dyDescent="0.25">
      <c r="A43" s="12">
        <v>2005</v>
      </c>
      <c r="B43" s="80">
        <v>296.186216</v>
      </c>
      <c r="C43" s="75">
        <v>169.08513043478257</v>
      </c>
      <c r="D43" s="75" t="s">
        <v>29</v>
      </c>
      <c r="E43" s="75" t="s">
        <v>29</v>
      </c>
      <c r="F43" s="75">
        <f t="shared" si="0"/>
        <v>169.08513043478257</v>
      </c>
      <c r="G43" s="75" t="s">
        <v>29</v>
      </c>
      <c r="H43" s="75" t="s">
        <v>29</v>
      </c>
      <c r="I43" s="75">
        <f t="shared" si="1"/>
        <v>169.08513043478257</v>
      </c>
      <c r="J43" s="172">
        <f t="shared" si="2"/>
        <v>0.57087440704797199</v>
      </c>
    </row>
    <row r="44" spans="1:10" ht="12" customHeight="1" x14ac:dyDescent="0.25">
      <c r="A44" s="11">
        <v>2006</v>
      </c>
      <c r="B44" s="45">
        <v>298.99582500000002</v>
      </c>
      <c r="C44" s="67">
        <v>120.26173913043476</v>
      </c>
      <c r="D44" s="67" t="s">
        <v>29</v>
      </c>
      <c r="E44" s="67" t="s">
        <v>29</v>
      </c>
      <c r="F44" s="67">
        <f t="shared" si="0"/>
        <v>120.26173913043476</v>
      </c>
      <c r="G44" s="67" t="s">
        <v>29</v>
      </c>
      <c r="H44" s="67" t="s">
        <v>29</v>
      </c>
      <c r="I44" s="67">
        <f t="shared" si="1"/>
        <v>120.26173913043476</v>
      </c>
      <c r="J44" s="74">
        <f t="shared" si="2"/>
        <v>0.40221879061500193</v>
      </c>
    </row>
    <row r="45" spans="1:10" ht="12" customHeight="1" x14ac:dyDescent="0.25">
      <c r="A45" s="11">
        <v>2007</v>
      </c>
      <c r="B45" s="45">
        <v>302.003917</v>
      </c>
      <c r="C45" s="67">
        <v>126.60000000000001</v>
      </c>
      <c r="D45" s="67" t="s">
        <v>29</v>
      </c>
      <c r="E45" s="67" t="s">
        <v>29</v>
      </c>
      <c r="F45" s="67">
        <f t="shared" si="0"/>
        <v>126.60000000000001</v>
      </c>
      <c r="G45" s="67" t="s">
        <v>29</v>
      </c>
      <c r="H45" s="67" t="s">
        <v>29</v>
      </c>
      <c r="I45" s="67">
        <f t="shared" si="1"/>
        <v>126.60000000000001</v>
      </c>
      <c r="J45" s="74">
        <f t="shared" si="2"/>
        <v>0.41919986090776434</v>
      </c>
    </row>
    <row r="46" spans="1:10" ht="12" customHeight="1" x14ac:dyDescent="0.25">
      <c r="A46" s="11">
        <v>2008</v>
      </c>
      <c r="B46" s="45">
        <v>304.79776099999998</v>
      </c>
      <c r="C46" s="67">
        <v>163.87666666666667</v>
      </c>
      <c r="D46" s="67" t="s">
        <v>29</v>
      </c>
      <c r="E46" s="67" t="s">
        <v>29</v>
      </c>
      <c r="F46" s="67">
        <f t="shared" si="0"/>
        <v>163.87666666666667</v>
      </c>
      <c r="G46" s="67" t="s">
        <v>29</v>
      </c>
      <c r="H46" s="67" t="s">
        <v>29</v>
      </c>
      <c r="I46" s="67">
        <f t="shared" si="1"/>
        <v>163.87666666666667</v>
      </c>
      <c r="J46" s="74">
        <v>0.4989365172316122</v>
      </c>
    </row>
    <row r="47" spans="1:10" ht="12" customHeight="1" x14ac:dyDescent="0.25">
      <c r="A47" s="11">
        <v>2009</v>
      </c>
      <c r="B47" s="45">
        <v>307.43940600000002</v>
      </c>
      <c r="C47" s="67">
        <v>142.91856725146198</v>
      </c>
      <c r="D47" s="67" t="s">
        <v>29</v>
      </c>
      <c r="E47" s="67" t="s">
        <v>29</v>
      </c>
      <c r="F47" s="67">
        <f t="shared" si="0"/>
        <v>142.91856725146198</v>
      </c>
      <c r="G47" s="67" t="s">
        <v>29</v>
      </c>
      <c r="H47" s="67" t="s">
        <v>29</v>
      </c>
      <c r="I47" s="67">
        <f t="shared" si="1"/>
        <v>142.91856725146198</v>
      </c>
      <c r="J47" s="74">
        <v>0.46618387103460884</v>
      </c>
    </row>
    <row r="48" spans="1:10" ht="12" customHeight="1" x14ac:dyDescent="0.25">
      <c r="A48" s="11">
        <v>2010</v>
      </c>
      <c r="B48" s="45">
        <v>309.74127900000002</v>
      </c>
      <c r="C48" s="67">
        <v>136.01479532163739</v>
      </c>
      <c r="D48" s="67" t="s">
        <v>29</v>
      </c>
      <c r="E48" s="67" t="s">
        <v>29</v>
      </c>
      <c r="F48" s="67">
        <f t="shared" si="0"/>
        <v>136.01479532163739</v>
      </c>
      <c r="G48" s="67" t="s">
        <v>29</v>
      </c>
      <c r="H48" s="67" t="s">
        <v>29</v>
      </c>
      <c r="I48" s="67">
        <f t="shared" si="1"/>
        <v>136.01479532163739</v>
      </c>
      <c r="J48" s="74">
        <v>0.47529790762360219</v>
      </c>
    </row>
    <row r="49" spans="1:10" ht="12" customHeight="1" x14ac:dyDescent="0.25">
      <c r="A49" s="12">
        <v>2011</v>
      </c>
      <c r="B49" s="79">
        <v>311.97391399999998</v>
      </c>
      <c r="C49" s="75">
        <v>158</v>
      </c>
      <c r="D49" s="75" t="s">
        <v>29</v>
      </c>
      <c r="E49" s="75" t="s">
        <v>29</v>
      </c>
      <c r="F49" s="75">
        <f t="shared" si="0"/>
        <v>158</v>
      </c>
      <c r="G49" s="75" t="s">
        <v>29</v>
      </c>
      <c r="H49" s="75" t="s">
        <v>29</v>
      </c>
      <c r="I49" s="75">
        <f t="shared" si="1"/>
        <v>158</v>
      </c>
      <c r="J49" s="172">
        <v>0.51715296915346587</v>
      </c>
    </row>
    <row r="50" spans="1:10" ht="12" customHeight="1" x14ac:dyDescent="0.25">
      <c r="A50" s="12">
        <v>2012</v>
      </c>
      <c r="B50" s="79">
        <v>314.16755799999999</v>
      </c>
      <c r="C50" s="75">
        <v>174.4</v>
      </c>
      <c r="D50" s="75" t="s">
        <v>29</v>
      </c>
      <c r="E50" s="75" t="s">
        <v>29</v>
      </c>
      <c r="F50" s="75">
        <f t="shared" si="0"/>
        <v>174.4</v>
      </c>
      <c r="G50" s="75" t="s">
        <v>29</v>
      </c>
      <c r="H50" s="75" t="s">
        <v>29</v>
      </c>
      <c r="I50" s="75">
        <f t="shared" si="1"/>
        <v>174.4</v>
      </c>
      <c r="J50" s="172">
        <v>0.55626654093679151</v>
      </c>
    </row>
    <row r="51" spans="1:10" ht="12" customHeight="1" x14ac:dyDescent="0.25">
      <c r="A51" s="12">
        <v>2013</v>
      </c>
      <c r="B51" s="79">
        <v>316.29476599999998</v>
      </c>
      <c r="C51" s="75" t="s">
        <v>29</v>
      </c>
      <c r="D51" s="75" t="s">
        <v>29</v>
      </c>
      <c r="E51" s="75" t="s">
        <v>29</v>
      </c>
      <c r="F51" s="75" t="s">
        <v>29</v>
      </c>
      <c r="G51" s="75" t="s">
        <v>29</v>
      </c>
      <c r="H51" s="75" t="s">
        <v>29</v>
      </c>
      <c r="I51" s="75" t="s">
        <v>29</v>
      </c>
      <c r="J51" s="172">
        <v>0.53072767491026773</v>
      </c>
    </row>
    <row r="52" spans="1:10" ht="12" customHeight="1" x14ac:dyDescent="0.25">
      <c r="A52" s="13">
        <v>2014</v>
      </c>
      <c r="B52" s="80">
        <v>318.576955</v>
      </c>
      <c r="C52" s="76" t="s">
        <v>29</v>
      </c>
      <c r="D52" s="76" t="s">
        <v>29</v>
      </c>
      <c r="E52" s="76" t="s">
        <v>29</v>
      </c>
      <c r="F52" s="76" t="s">
        <v>29</v>
      </c>
      <c r="G52" s="76" t="s">
        <v>29</v>
      </c>
      <c r="H52" s="76" t="s">
        <v>29</v>
      </c>
      <c r="I52" s="76" t="s">
        <v>29</v>
      </c>
      <c r="J52" s="172">
        <v>0.54</v>
      </c>
    </row>
    <row r="53" spans="1:10" ht="12" customHeight="1" x14ac:dyDescent="0.25">
      <c r="A53" s="13">
        <v>2015</v>
      </c>
      <c r="B53" s="80">
        <v>320.87070299999999</v>
      </c>
      <c r="C53" s="76" t="s">
        <v>29</v>
      </c>
      <c r="D53" s="76" t="s">
        <v>29</v>
      </c>
      <c r="E53" s="76" t="s">
        <v>29</v>
      </c>
      <c r="F53" s="76" t="s">
        <v>29</v>
      </c>
      <c r="G53" s="76" t="s">
        <v>29</v>
      </c>
      <c r="H53" s="76" t="s">
        <v>29</v>
      </c>
      <c r="I53" s="76" t="s">
        <v>29</v>
      </c>
      <c r="J53" s="172">
        <v>0.54</v>
      </c>
    </row>
    <row r="54" spans="1:10" ht="12" customHeight="1" x14ac:dyDescent="0.25">
      <c r="A54" s="14">
        <v>2016</v>
      </c>
      <c r="B54" s="45">
        <v>323.16101099999997</v>
      </c>
      <c r="C54" s="77" t="s">
        <v>29</v>
      </c>
      <c r="D54" s="77" t="s">
        <v>29</v>
      </c>
      <c r="E54" s="77" t="s">
        <v>29</v>
      </c>
      <c r="F54" s="77" t="s">
        <v>29</v>
      </c>
      <c r="G54" s="77" t="s">
        <v>29</v>
      </c>
      <c r="H54" s="77" t="s">
        <v>29</v>
      </c>
      <c r="I54" s="77" t="s">
        <v>29</v>
      </c>
      <c r="J54" s="74">
        <v>0.55000000000000004</v>
      </c>
    </row>
    <row r="55" spans="1:10" ht="12" customHeight="1" x14ac:dyDescent="0.25">
      <c r="A55" s="15">
        <v>2017</v>
      </c>
      <c r="B55" s="45">
        <v>325.20603</v>
      </c>
      <c r="C55" s="78" t="s">
        <v>29</v>
      </c>
      <c r="D55" s="78" t="s">
        <v>29</v>
      </c>
      <c r="E55" s="78" t="s">
        <v>29</v>
      </c>
      <c r="F55" s="78" t="s">
        <v>29</v>
      </c>
      <c r="G55" s="78" t="s">
        <v>29</v>
      </c>
      <c r="H55" s="78" t="s">
        <v>29</v>
      </c>
      <c r="I55" s="78" t="s">
        <v>29</v>
      </c>
      <c r="J55" s="74">
        <v>0.55000000000000004</v>
      </c>
    </row>
    <row r="56" spans="1:10" ht="12" customHeight="1" x14ac:dyDescent="0.25">
      <c r="A56" s="14">
        <v>2018</v>
      </c>
      <c r="B56" s="45">
        <v>326.92397599999998</v>
      </c>
      <c r="C56" s="78" t="s">
        <v>29</v>
      </c>
      <c r="D56" s="78" t="s">
        <v>29</v>
      </c>
      <c r="E56" s="78" t="s">
        <v>29</v>
      </c>
      <c r="F56" s="78" t="s">
        <v>29</v>
      </c>
      <c r="G56" s="78" t="s">
        <v>29</v>
      </c>
      <c r="H56" s="78" t="s">
        <v>29</v>
      </c>
      <c r="I56" s="78" t="s">
        <v>29</v>
      </c>
      <c r="J56" s="74">
        <v>0.55000000000000004</v>
      </c>
    </row>
    <row r="57" spans="1:10" ht="12" customHeight="1" x14ac:dyDescent="0.25">
      <c r="A57" s="71">
        <v>2019</v>
      </c>
      <c r="B57" s="58">
        <v>328.475998</v>
      </c>
      <c r="C57" s="78" t="s">
        <v>29</v>
      </c>
      <c r="D57" s="78" t="s">
        <v>29</v>
      </c>
      <c r="E57" s="78" t="s">
        <v>29</v>
      </c>
      <c r="F57" s="78" t="s">
        <v>29</v>
      </c>
      <c r="G57" s="78" t="s">
        <v>29</v>
      </c>
      <c r="H57" s="78" t="s">
        <v>29</v>
      </c>
      <c r="I57" s="78" t="s">
        <v>29</v>
      </c>
      <c r="J57" s="74">
        <v>0.54</v>
      </c>
    </row>
    <row r="58" spans="1:10" ht="12" customHeight="1" thickBot="1" x14ac:dyDescent="0.3">
      <c r="A58" s="72">
        <v>2020</v>
      </c>
      <c r="B58" s="60">
        <v>330.11398000000003</v>
      </c>
      <c r="C58" s="10" t="s">
        <v>29</v>
      </c>
      <c r="D58" s="10" t="s">
        <v>29</v>
      </c>
      <c r="E58" s="10" t="s">
        <v>29</v>
      </c>
      <c r="F58" s="10" t="s">
        <v>29</v>
      </c>
      <c r="G58" s="10" t="s">
        <v>29</v>
      </c>
      <c r="H58" s="10" t="s">
        <v>29</v>
      </c>
      <c r="I58" s="10" t="s">
        <v>29</v>
      </c>
      <c r="J58" s="173">
        <v>0.54</v>
      </c>
    </row>
    <row r="59" spans="1:10" ht="12" customHeight="1" thickTop="1" x14ac:dyDescent="0.25">
      <c r="A59" s="372" t="s">
        <v>61</v>
      </c>
      <c r="B59" s="372"/>
      <c r="C59" s="372"/>
      <c r="D59" s="372"/>
      <c r="E59" s="372"/>
      <c r="F59" s="372"/>
      <c r="G59" s="372"/>
      <c r="H59" s="372"/>
      <c r="I59" s="372"/>
      <c r="J59" s="372"/>
    </row>
    <row r="60" spans="1:10" ht="12" customHeight="1" x14ac:dyDescent="0.25">
      <c r="A60" s="337"/>
      <c r="B60" s="337"/>
      <c r="C60" s="337"/>
      <c r="D60" s="337"/>
      <c r="E60" s="337"/>
      <c r="F60" s="337"/>
      <c r="G60" s="337"/>
      <c r="H60" s="337"/>
      <c r="I60" s="337"/>
      <c r="J60" s="337"/>
    </row>
    <row r="61" spans="1:10" ht="12" customHeight="1" x14ac:dyDescent="0.25">
      <c r="A61" s="368" t="s">
        <v>165</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ht="12" customHeight="1" x14ac:dyDescent="0.25">
      <c r="A63" s="337"/>
      <c r="B63" s="337"/>
      <c r="C63" s="337"/>
      <c r="D63" s="337"/>
      <c r="E63" s="337"/>
      <c r="F63" s="337"/>
      <c r="G63" s="337"/>
      <c r="H63" s="337"/>
      <c r="I63" s="337"/>
      <c r="J63" s="337"/>
    </row>
    <row r="64" spans="1:10" ht="12" customHeight="1" x14ac:dyDescent="0.25">
      <c r="A64" s="344" t="s">
        <v>45</v>
      </c>
      <c r="B64" s="344"/>
      <c r="C64" s="344"/>
      <c r="D64" s="344"/>
      <c r="E64" s="344"/>
      <c r="F64" s="344"/>
      <c r="G64" s="344"/>
      <c r="H64" s="344"/>
      <c r="I64" s="344"/>
      <c r="J64" s="344"/>
    </row>
  </sheetData>
  <mergeCells count="21">
    <mergeCell ref="A59:J59"/>
    <mergeCell ref="A60:J60"/>
    <mergeCell ref="A61:J62"/>
    <mergeCell ref="A63:J63"/>
    <mergeCell ref="A64:J64"/>
    <mergeCell ref="C7:I7"/>
    <mergeCell ref="A1:H1"/>
    <mergeCell ref="I1:J1"/>
    <mergeCell ref="A2:A6"/>
    <mergeCell ref="B2:B6"/>
    <mergeCell ref="C2:F2"/>
    <mergeCell ref="G2:H2"/>
    <mergeCell ref="I2:J2"/>
    <mergeCell ref="C3:C6"/>
    <mergeCell ref="D3:D6"/>
    <mergeCell ref="E3:E6"/>
    <mergeCell ref="F3:F6"/>
    <mergeCell ref="G3:G6"/>
    <mergeCell ref="H3:H6"/>
    <mergeCell ref="I3:I6"/>
    <mergeCell ref="J4:J6"/>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04D8-875B-47EA-9FC3-30DA0435FD0F}">
  <dimension ref="A1:J64"/>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73" t="s">
        <v>163</v>
      </c>
      <c r="B1" s="373"/>
      <c r="C1" s="373"/>
      <c r="D1" s="373"/>
      <c r="E1" s="373"/>
      <c r="F1" s="373"/>
      <c r="G1" s="373"/>
      <c r="H1" s="373"/>
      <c r="I1" s="330" t="s">
        <v>35</v>
      </c>
      <c r="J1" s="330"/>
    </row>
    <row r="2" spans="1:10" ht="12" customHeight="1" thickTop="1" x14ac:dyDescent="0.25">
      <c r="A2" s="374" t="s">
        <v>0</v>
      </c>
      <c r="B2" s="377" t="s">
        <v>23</v>
      </c>
      <c r="C2" s="63" t="s">
        <v>10</v>
      </c>
      <c r="D2" s="64"/>
      <c r="E2" s="64"/>
      <c r="F2" s="64"/>
      <c r="G2" s="345" t="s">
        <v>11</v>
      </c>
      <c r="H2" s="346"/>
      <c r="I2" s="345" t="s">
        <v>12</v>
      </c>
      <c r="J2" s="346"/>
    </row>
    <row r="3" spans="1:10" ht="12" customHeight="1" x14ac:dyDescent="0.25">
      <c r="A3" s="375"/>
      <c r="B3" s="378"/>
      <c r="C3" s="380" t="s">
        <v>13</v>
      </c>
      <c r="D3" s="380" t="s">
        <v>14</v>
      </c>
      <c r="E3" s="380" t="s">
        <v>30</v>
      </c>
      <c r="F3" s="380" t="s">
        <v>31</v>
      </c>
      <c r="G3" s="380" t="s">
        <v>17</v>
      </c>
      <c r="H3" s="380" t="s">
        <v>32</v>
      </c>
      <c r="I3" s="386" t="s">
        <v>33</v>
      </c>
      <c r="J3" s="229" t="s">
        <v>19</v>
      </c>
    </row>
    <row r="4" spans="1:10" ht="12" customHeight="1" x14ac:dyDescent="0.25">
      <c r="A4" s="375"/>
      <c r="B4" s="378"/>
      <c r="C4" s="381"/>
      <c r="D4" s="381"/>
      <c r="E4" s="381"/>
      <c r="F4" s="381"/>
      <c r="G4" s="381"/>
      <c r="H4" s="381"/>
      <c r="I4" s="387"/>
      <c r="J4" s="389" t="s">
        <v>20</v>
      </c>
    </row>
    <row r="5" spans="1:10" ht="12" customHeight="1" x14ac:dyDescent="0.25">
      <c r="A5" s="375"/>
      <c r="B5" s="378"/>
      <c r="C5" s="381"/>
      <c r="D5" s="381"/>
      <c r="E5" s="381"/>
      <c r="F5" s="381"/>
      <c r="G5" s="381"/>
      <c r="H5" s="381"/>
      <c r="I5" s="387"/>
      <c r="J5" s="351"/>
    </row>
    <row r="6" spans="1:10" ht="12" customHeight="1" x14ac:dyDescent="0.25">
      <c r="A6" s="376"/>
      <c r="B6" s="379"/>
      <c r="C6" s="382"/>
      <c r="D6" s="382"/>
      <c r="E6" s="382"/>
      <c r="F6" s="382"/>
      <c r="G6" s="382"/>
      <c r="H6" s="382"/>
      <c r="I6" s="388"/>
      <c r="J6" s="352"/>
    </row>
    <row r="7" spans="1:10" ht="12" customHeight="1" x14ac:dyDescent="0.25">
      <c r="A7" s="65"/>
      <c r="B7" s="66" t="s">
        <v>34</v>
      </c>
      <c r="C7" s="383" t="s">
        <v>27</v>
      </c>
      <c r="D7" s="384"/>
      <c r="E7" s="384"/>
      <c r="F7" s="384"/>
      <c r="G7" s="384"/>
      <c r="H7" s="384"/>
      <c r="I7" s="385"/>
      <c r="J7" s="226" t="s">
        <v>28</v>
      </c>
    </row>
    <row r="8" spans="1:10" ht="12" customHeight="1" x14ac:dyDescent="0.25">
      <c r="A8" s="3">
        <v>1970</v>
      </c>
      <c r="B8" s="3">
        <v>205.05199999999999</v>
      </c>
      <c r="C8" s="67">
        <v>216.1</v>
      </c>
      <c r="D8" s="67" t="s">
        <v>29</v>
      </c>
      <c r="E8" s="67">
        <v>68.536230000000003</v>
      </c>
      <c r="F8" s="67">
        <v>284.63623000000001</v>
      </c>
      <c r="G8" s="67">
        <v>2.3993200000000003</v>
      </c>
      <c r="H8" s="67">
        <v>84.35924</v>
      </c>
      <c r="I8" s="67">
        <v>197.87767000000002</v>
      </c>
      <c r="J8" s="74">
        <f>IF(I8=0,0,IF(B8=0,0,I8/B8))</f>
        <v>0.96501214326122164</v>
      </c>
    </row>
    <row r="9" spans="1:10" ht="12" customHeight="1" x14ac:dyDescent="0.25">
      <c r="A9" s="4">
        <v>1971</v>
      </c>
      <c r="B9" s="4">
        <v>207.661</v>
      </c>
      <c r="C9" s="75">
        <v>188.5</v>
      </c>
      <c r="D9" s="75" t="s">
        <v>29</v>
      </c>
      <c r="E9" s="75">
        <v>84.35924</v>
      </c>
      <c r="F9" s="75">
        <v>272.85924</v>
      </c>
      <c r="G9" s="75">
        <v>1.00149</v>
      </c>
      <c r="H9" s="75">
        <v>84.861980000000003</v>
      </c>
      <c r="I9" s="75">
        <v>186.99576999999999</v>
      </c>
      <c r="J9" s="84">
        <f t="shared" ref="J9:J58" si="0">IF(I9=0,0,IF(B9=0,0,I9/B9))</f>
        <v>0.90048574359171918</v>
      </c>
    </row>
    <row r="10" spans="1:10" ht="12" customHeight="1" x14ac:dyDescent="0.25">
      <c r="A10" s="4">
        <v>1972</v>
      </c>
      <c r="B10" s="4">
        <v>209.89599999999999</v>
      </c>
      <c r="C10" s="75">
        <v>226.9</v>
      </c>
      <c r="D10" s="75" t="s">
        <v>29</v>
      </c>
      <c r="E10" s="75">
        <v>84.861980000000003</v>
      </c>
      <c r="F10" s="75">
        <v>311.76197999999999</v>
      </c>
      <c r="G10" s="75">
        <v>1.6226</v>
      </c>
      <c r="H10" s="75">
        <v>115.46262</v>
      </c>
      <c r="I10" s="75">
        <v>194.67676</v>
      </c>
      <c r="J10" s="84">
        <f t="shared" si="0"/>
        <v>0.92749151960971155</v>
      </c>
    </row>
    <row r="11" spans="1:10" ht="12" customHeight="1" x14ac:dyDescent="0.25">
      <c r="A11" s="4">
        <v>1973</v>
      </c>
      <c r="B11" s="4">
        <v>211.90899999999999</v>
      </c>
      <c r="C11" s="75">
        <v>200.5</v>
      </c>
      <c r="D11" s="75" t="s">
        <v>29</v>
      </c>
      <c r="E11" s="75">
        <v>115.46262</v>
      </c>
      <c r="F11" s="75">
        <v>315.96262000000002</v>
      </c>
      <c r="G11" s="75">
        <v>2.5589200000000001</v>
      </c>
      <c r="H11" s="75">
        <v>99.063720000000004</v>
      </c>
      <c r="I11" s="75">
        <v>214.33998000000003</v>
      </c>
      <c r="J11" s="84">
        <f t="shared" si="0"/>
        <v>1.0114718110132181</v>
      </c>
    </row>
    <row r="12" spans="1:10" ht="12" customHeight="1" x14ac:dyDescent="0.25">
      <c r="A12" s="4">
        <v>1974</v>
      </c>
      <c r="B12" s="4">
        <v>213.85400000000001</v>
      </c>
      <c r="C12" s="75">
        <v>234.3</v>
      </c>
      <c r="D12" s="75">
        <v>11.7705</v>
      </c>
      <c r="E12" s="75">
        <v>99.063720000000004</v>
      </c>
      <c r="F12" s="75">
        <v>345.13422000000003</v>
      </c>
      <c r="G12" s="75">
        <v>4.0538400000000001</v>
      </c>
      <c r="H12" s="75">
        <v>127.55365</v>
      </c>
      <c r="I12" s="75">
        <v>213.52673000000001</v>
      </c>
      <c r="J12" s="84">
        <f t="shared" si="0"/>
        <v>0.99846965686870481</v>
      </c>
    </row>
    <row r="13" spans="1:10" ht="12" customHeight="1" x14ac:dyDescent="0.25">
      <c r="A13" s="4">
        <v>1975</v>
      </c>
      <c r="B13" s="4">
        <v>215.97300000000001</v>
      </c>
      <c r="C13" s="75">
        <v>190.5</v>
      </c>
      <c r="D13" s="75">
        <v>10.727646999999999</v>
      </c>
      <c r="E13" s="75">
        <v>127.55365</v>
      </c>
      <c r="F13" s="75">
        <v>328.781297</v>
      </c>
      <c r="G13" s="75">
        <v>3.3489399999999998</v>
      </c>
      <c r="H13" s="75">
        <v>106.45453000000001</v>
      </c>
      <c r="I13" s="75">
        <v>218.97782699999999</v>
      </c>
      <c r="J13" s="84">
        <f t="shared" si="0"/>
        <v>1.0139129752330152</v>
      </c>
    </row>
    <row r="14" spans="1:10" ht="12" customHeight="1" x14ac:dyDescent="0.25">
      <c r="A14" s="3">
        <v>1976</v>
      </c>
      <c r="B14" s="3">
        <v>218.035</v>
      </c>
      <c r="C14" s="67">
        <v>205.5</v>
      </c>
      <c r="D14" s="67">
        <v>8.0184370000000005</v>
      </c>
      <c r="E14" s="67">
        <v>106.45453000000001</v>
      </c>
      <c r="F14" s="67">
        <v>319.97296700000004</v>
      </c>
      <c r="G14" s="67">
        <v>6.8947200000000004</v>
      </c>
      <c r="H14" s="67">
        <v>68.778289999999998</v>
      </c>
      <c r="I14" s="67">
        <v>244.29995700000003</v>
      </c>
      <c r="J14" s="74">
        <f t="shared" si="0"/>
        <v>1.1204621138807991</v>
      </c>
    </row>
    <row r="15" spans="1:10" ht="12" customHeight="1" x14ac:dyDescent="0.25">
      <c r="A15" s="3">
        <v>1977</v>
      </c>
      <c r="B15" s="3">
        <v>220.23899999999998</v>
      </c>
      <c r="C15" s="67">
        <v>312.2</v>
      </c>
      <c r="D15" s="67">
        <v>14.061957</v>
      </c>
      <c r="E15" s="67">
        <v>68.778289999999998</v>
      </c>
      <c r="F15" s="67">
        <v>395.04024700000002</v>
      </c>
      <c r="G15" s="67">
        <v>8.72879</v>
      </c>
      <c r="H15" s="67">
        <v>145.40092000000001</v>
      </c>
      <c r="I15" s="67">
        <v>240.91053700000001</v>
      </c>
      <c r="J15" s="74">
        <f t="shared" si="0"/>
        <v>1.0938595661985391</v>
      </c>
    </row>
    <row r="16" spans="1:10" ht="12" customHeight="1" x14ac:dyDescent="0.25">
      <c r="A16" s="3">
        <v>1978</v>
      </c>
      <c r="B16" s="3">
        <v>222.58500000000001</v>
      </c>
      <c r="C16" s="67">
        <v>275.2</v>
      </c>
      <c r="D16" s="67">
        <v>20.56314873438</v>
      </c>
      <c r="E16" s="67">
        <v>145.40092000000001</v>
      </c>
      <c r="F16" s="67">
        <v>441.16406873437995</v>
      </c>
      <c r="G16" s="67" t="s">
        <v>29</v>
      </c>
      <c r="H16" s="67">
        <v>125.68367000000001</v>
      </c>
      <c r="I16" s="67">
        <v>315.48039873437995</v>
      </c>
      <c r="J16" s="74">
        <f t="shared" si="0"/>
        <v>1.4173479737375831</v>
      </c>
    </row>
    <row r="17" spans="1:10" ht="12" customHeight="1" x14ac:dyDescent="0.25">
      <c r="A17" s="3">
        <v>1979</v>
      </c>
      <c r="B17" s="3">
        <v>225.05500000000001</v>
      </c>
      <c r="C17" s="67">
        <v>304.60000000000002</v>
      </c>
      <c r="D17" s="67">
        <v>20.55142014534</v>
      </c>
      <c r="E17" s="67">
        <v>125.68367000000001</v>
      </c>
      <c r="F17" s="67">
        <v>450.83509014534002</v>
      </c>
      <c r="G17" s="67" t="s">
        <v>29</v>
      </c>
      <c r="H17" s="67">
        <v>137.4023</v>
      </c>
      <c r="I17" s="67">
        <v>313.43279014534005</v>
      </c>
      <c r="J17" s="74">
        <f t="shared" si="0"/>
        <v>1.3926941865114753</v>
      </c>
    </row>
    <row r="18" spans="1:10" ht="12" customHeight="1" x14ac:dyDescent="0.25">
      <c r="A18" s="3">
        <v>1980</v>
      </c>
      <c r="B18" s="3">
        <v>227.726</v>
      </c>
      <c r="C18" s="67">
        <v>295.8</v>
      </c>
      <c r="D18" s="67">
        <v>30.098491623899999</v>
      </c>
      <c r="E18" s="67">
        <v>137.4023</v>
      </c>
      <c r="F18" s="67">
        <v>463.30079162389995</v>
      </c>
      <c r="G18" s="67" t="s">
        <v>29</v>
      </c>
      <c r="H18" s="67">
        <v>131.87482</v>
      </c>
      <c r="I18" s="67">
        <v>331.42597162389995</v>
      </c>
      <c r="J18" s="74">
        <f t="shared" si="0"/>
        <v>1.4553716818628526</v>
      </c>
    </row>
    <row r="19" spans="1:10" ht="12" customHeight="1" x14ac:dyDescent="0.25">
      <c r="A19" s="4">
        <v>1981</v>
      </c>
      <c r="B19" s="4">
        <v>229.96600000000001</v>
      </c>
      <c r="C19" s="75">
        <v>300.48</v>
      </c>
      <c r="D19" s="75">
        <v>39.158826657299997</v>
      </c>
      <c r="E19" s="75">
        <v>131.87482</v>
      </c>
      <c r="F19" s="75">
        <v>471.5136466573</v>
      </c>
      <c r="G19" s="75" t="s">
        <v>29</v>
      </c>
      <c r="H19" s="75">
        <v>111.83438000000001</v>
      </c>
      <c r="I19" s="75">
        <v>359.67926665729999</v>
      </c>
      <c r="J19" s="84">
        <f t="shared" si="0"/>
        <v>1.5640541065083533</v>
      </c>
    </row>
    <row r="20" spans="1:10" ht="12" customHeight="1" x14ac:dyDescent="0.25">
      <c r="A20" s="4">
        <v>1982</v>
      </c>
      <c r="B20" s="4">
        <v>232.18799999999999</v>
      </c>
      <c r="C20" s="75">
        <v>340.44</v>
      </c>
      <c r="D20" s="75">
        <v>42.390052937820002</v>
      </c>
      <c r="E20" s="75">
        <v>111.83438000000001</v>
      </c>
      <c r="F20" s="75">
        <v>494.66443293782004</v>
      </c>
      <c r="G20" s="75" t="s">
        <v>29</v>
      </c>
      <c r="H20" s="75">
        <v>142.54541</v>
      </c>
      <c r="I20" s="75">
        <v>352.11902293782003</v>
      </c>
      <c r="J20" s="84">
        <f t="shared" si="0"/>
        <v>1.516525500619412</v>
      </c>
    </row>
    <row r="21" spans="1:10" ht="12" customHeight="1" x14ac:dyDescent="0.25">
      <c r="A21" s="4">
        <v>1983</v>
      </c>
      <c r="B21" s="4">
        <v>234.30699999999999</v>
      </c>
      <c r="C21" s="75">
        <v>274.44</v>
      </c>
      <c r="D21" s="75">
        <v>44.612620560899998</v>
      </c>
      <c r="E21" s="75">
        <v>142.54541</v>
      </c>
      <c r="F21" s="75">
        <v>461.59803056089999</v>
      </c>
      <c r="G21" s="75" t="s">
        <v>29</v>
      </c>
      <c r="H21" s="75">
        <v>94.166660000000007</v>
      </c>
      <c r="I21" s="75">
        <v>367.43137056089995</v>
      </c>
      <c r="J21" s="84">
        <f t="shared" si="0"/>
        <v>1.5681621571737079</v>
      </c>
    </row>
    <row r="22" spans="1:10" ht="12" customHeight="1" x14ac:dyDescent="0.25">
      <c r="A22" s="4">
        <v>1984</v>
      </c>
      <c r="B22" s="4">
        <v>236.34800000000001</v>
      </c>
      <c r="C22" s="75">
        <v>354.18</v>
      </c>
      <c r="D22" s="75">
        <v>86.993877056939994</v>
      </c>
      <c r="E22" s="75">
        <v>94.166660000000007</v>
      </c>
      <c r="F22" s="75">
        <v>535.34053705693998</v>
      </c>
      <c r="G22" s="75" t="s">
        <v>29</v>
      </c>
      <c r="H22" s="75">
        <v>123.32691000000001</v>
      </c>
      <c r="I22" s="75">
        <v>412.01362705693998</v>
      </c>
      <c r="J22" s="84">
        <f t="shared" si="0"/>
        <v>1.7432498986957365</v>
      </c>
    </row>
    <row r="23" spans="1:10" ht="12" customHeight="1" x14ac:dyDescent="0.25">
      <c r="A23" s="4">
        <v>1985</v>
      </c>
      <c r="B23" s="4">
        <v>238.46600000000001</v>
      </c>
      <c r="C23" s="75">
        <v>347.32</v>
      </c>
      <c r="D23" s="75">
        <v>102.61342551096</v>
      </c>
      <c r="E23" s="75">
        <v>123.32691000000001</v>
      </c>
      <c r="F23" s="75">
        <v>573.26033551095998</v>
      </c>
      <c r="G23" s="75" t="s">
        <v>29</v>
      </c>
      <c r="H23" s="75">
        <v>105.60865000000001</v>
      </c>
      <c r="I23" s="75">
        <v>467.65168551095996</v>
      </c>
      <c r="J23" s="84">
        <f t="shared" si="0"/>
        <v>1.9610832802620077</v>
      </c>
    </row>
    <row r="24" spans="1:10" ht="12" customHeight="1" x14ac:dyDescent="0.25">
      <c r="A24" s="3">
        <v>1986</v>
      </c>
      <c r="B24" s="3">
        <v>240.65100000000001</v>
      </c>
      <c r="C24" s="67">
        <v>308.7</v>
      </c>
      <c r="D24" s="67">
        <v>155.80257680736</v>
      </c>
      <c r="E24" s="67">
        <v>105.60865000000001</v>
      </c>
      <c r="F24" s="67">
        <v>570.11122680736003</v>
      </c>
      <c r="G24" s="67" t="s">
        <v>29</v>
      </c>
      <c r="H24" s="67">
        <v>140.6</v>
      </c>
      <c r="I24" s="67">
        <v>429.51122680736</v>
      </c>
      <c r="J24" s="74">
        <f t="shared" si="0"/>
        <v>1.7847888718823524</v>
      </c>
    </row>
    <row r="25" spans="1:10" ht="12" customHeight="1" x14ac:dyDescent="0.25">
      <c r="A25" s="3">
        <v>1987</v>
      </c>
      <c r="B25" s="3">
        <v>242.804</v>
      </c>
      <c r="C25" s="67">
        <v>291.08</v>
      </c>
      <c r="D25" s="67">
        <v>259.06</v>
      </c>
      <c r="E25" s="67">
        <v>140.6</v>
      </c>
      <c r="F25" s="67">
        <v>690.74</v>
      </c>
      <c r="G25" s="67" t="s">
        <v>29</v>
      </c>
      <c r="H25" s="67">
        <v>152.69999999999999</v>
      </c>
      <c r="I25" s="67">
        <v>538.04</v>
      </c>
      <c r="J25" s="74">
        <f t="shared" si="0"/>
        <v>2.2159437241561091</v>
      </c>
    </row>
    <row r="26" spans="1:10" ht="12" customHeight="1" x14ac:dyDescent="0.25">
      <c r="A26" s="3">
        <v>1988</v>
      </c>
      <c r="B26" s="3">
        <v>245.02099999999999</v>
      </c>
      <c r="C26" s="67">
        <v>276.95999999999998</v>
      </c>
      <c r="D26" s="67">
        <v>236.9</v>
      </c>
      <c r="E26" s="67">
        <v>152.69999999999999</v>
      </c>
      <c r="F26" s="67">
        <v>666.56</v>
      </c>
      <c r="G26" s="67" t="s">
        <v>29</v>
      </c>
      <c r="H26" s="67">
        <v>74.7</v>
      </c>
      <c r="I26" s="67">
        <v>591.8599999999999</v>
      </c>
      <c r="J26" s="74">
        <f t="shared" si="0"/>
        <v>2.4155480550646677</v>
      </c>
    </row>
    <row r="27" spans="1:10" ht="12" customHeight="1" x14ac:dyDescent="0.25">
      <c r="A27" s="3">
        <v>1989</v>
      </c>
      <c r="B27" s="3">
        <v>247.34200000000001</v>
      </c>
      <c r="C27" s="67">
        <v>276.89999999999998</v>
      </c>
      <c r="D27" s="67">
        <v>325.8</v>
      </c>
      <c r="E27" s="67">
        <v>74.7</v>
      </c>
      <c r="F27" s="67">
        <v>677.40000000000009</v>
      </c>
      <c r="G27" s="67" t="s">
        <v>29</v>
      </c>
      <c r="H27" s="67">
        <v>141</v>
      </c>
      <c r="I27" s="67">
        <v>536.40000000000009</v>
      </c>
      <c r="J27" s="74">
        <f t="shared" si="0"/>
        <v>2.1686571629565545</v>
      </c>
    </row>
    <row r="28" spans="1:10" ht="12" customHeight="1" x14ac:dyDescent="0.25">
      <c r="A28" s="3">
        <v>1990</v>
      </c>
      <c r="B28" s="3">
        <v>250.13200000000001</v>
      </c>
      <c r="C28" s="67">
        <v>245.2</v>
      </c>
      <c r="D28" s="67">
        <v>322.59415999999999</v>
      </c>
      <c r="E28" s="67">
        <v>141</v>
      </c>
      <c r="F28" s="67">
        <v>708.79415999999992</v>
      </c>
      <c r="G28" s="67" t="s">
        <v>29</v>
      </c>
      <c r="H28" s="67">
        <v>150.30862000000002</v>
      </c>
      <c r="I28" s="67">
        <v>558.4855399999999</v>
      </c>
      <c r="J28" s="74">
        <f t="shared" si="0"/>
        <v>2.2327632609981927</v>
      </c>
    </row>
    <row r="29" spans="1:10" ht="12" customHeight="1" x14ac:dyDescent="0.25">
      <c r="A29" s="4">
        <v>1991</v>
      </c>
      <c r="B29" s="4">
        <v>253.49299999999999</v>
      </c>
      <c r="C29" s="75">
        <v>182.2</v>
      </c>
      <c r="D29" s="75">
        <v>355.80590654000002</v>
      </c>
      <c r="E29" s="75">
        <v>150.30862000000002</v>
      </c>
      <c r="F29" s="75">
        <v>688.31452654000009</v>
      </c>
      <c r="G29" s="75" t="s">
        <v>29</v>
      </c>
      <c r="H29" s="75">
        <v>117.42038000000001</v>
      </c>
      <c r="I29" s="75">
        <v>570.89414654000007</v>
      </c>
      <c r="J29" s="84">
        <f t="shared" si="0"/>
        <v>2.2521101037898483</v>
      </c>
    </row>
    <row r="30" spans="1:10" ht="12" customHeight="1" x14ac:dyDescent="0.25">
      <c r="A30" s="4">
        <v>1992</v>
      </c>
      <c r="B30" s="4">
        <v>256.89400000000001</v>
      </c>
      <c r="C30" s="75">
        <v>184.58</v>
      </c>
      <c r="D30" s="75">
        <v>500.96875654000002</v>
      </c>
      <c r="E30" s="75">
        <v>117.42038000000001</v>
      </c>
      <c r="F30" s="75">
        <v>802.96913654000002</v>
      </c>
      <c r="G30" s="75" t="s">
        <v>29</v>
      </c>
      <c r="H30" s="75">
        <v>190.8</v>
      </c>
      <c r="I30" s="75">
        <v>612.16913653999995</v>
      </c>
      <c r="J30" s="84">
        <f t="shared" si="0"/>
        <v>2.3829639327504726</v>
      </c>
    </row>
    <row r="31" spans="1:10" ht="12" customHeight="1" x14ac:dyDescent="0.25">
      <c r="A31" s="4">
        <v>1993</v>
      </c>
      <c r="B31" s="4">
        <v>260.255</v>
      </c>
      <c r="C31" s="75">
        <v>137.41999999999999</v>
      </c>
      <c r="D31" s="75">
        <v>442.91660266000008</v>
      </c>
      <c r="E31" s="75">
        <v>190.8</v>
      </c>
      <c r="F31" s="75">
        <v>771.13660266000011</v>
      </c>
      <c r="G31" s="75" t="s">
        <v>29</v>
      </c>
      <c r="H31" s="75">
        <v>180</v>
      </c>
      <c r="I31" s="75">
        <v>591.13660266000011</v>
      </c>
      <c r="J31" s="84">
        <f t="shared" si="0"/>
        <v>2.2713746235807193</v>
      </c>
    </row>
    <row r="32" spans="1:10" ht="12" customHeight="1" x14ac:dyDescent="0.25">
      <c r="A32" s="4">
        <v>1994</v>
      </c>
      <c r="B32" s="4">
        <v>263.43599999999998</v>
      </c>
      <c r="C32" s="75">
        <v>156.22</v>
      </c>
      <c r="D32" s="75">
        <v>417.12236188000003</v>
      </c>
      <c r="E32" s="75">
        <v>180</v>
      </c>
      <c r="F32" s="75">
        <v>753.34236188</v>
      </c>
      <c r="G32" s="75" t="s">
        <v>29</v>
      </c>
      <c r="H32" s="75">
        <v>145.07107999999999</v>
      </c>
      <c r="I32" s="75">
        <v>608.27128188000006</v>
      </c>
      <c r="J32" s="84">
        <f t="shared" si="0"/>
        <v>2.3089907297408105</v>
      </c>
    </row>
    <row r="33" spans="1:10" ht="12" customHeight="1" x14ac:dyDescent="0.25">
      <c r="A33" s="4">
        <v>1995</v>
      </c>
      <c r="B33" s="4">
        <v>266.55700000000002</v>
      </c>
      <c r="C33" s="75">
        <v>197.18</v>
      </c>
      <c r="D33" s="75">
        <v>519.44706233000011</v>
      </c>
      <c r="E33" s="75">
        <v>145.07107999999999</v>
      </c>
      <c r="F33" s="75">
        <v>861.69814233000011</v>
      </c>
      <c r="G33" s="75" t="s">
        <v>29</v>
      </c>
      <c r="H33" s="75">
        <v>182.01050000000001</v>
      </c>
      <c r="I33" s="75">
        <v>679.68764233000013</v>
      </c>
      <c r="J33" s="84">
        <f t="shared" si="0"/>
        <v>2.5498772957753881</v>
      </c>
    </row>
    <row r="34" spans="1:10" ht="12" customHeight="1" x14ac:dyDescent="0.25">
      <c r="A34" s="3">
        <v>1996</v>
      </c>
      <c r="B34" s="3">
        <v>269.66699999999997</v>
      </c>
      <c r="C34" s="67">
        <v>126.5</v>
      </c>
      <c r="D34" s="67">
        <v>531.64367571000002</v>
      </c>
      <c r="E34" s="67">
        <v>182.01050000000001</v>
      </c>
      <c r="F34" s="67">
        <v>840.15417571</v>
      </c>
      <c r="G34" s="67" t="s">
        <v>29</v>
      </c>
      <c r="H34" s="67">
        <v>160.89143000000001</v>
      </c>
      <c r="I34" s="67">
        <v>679.26274570999999</v>
      </c>
      <c r="J34" s="74">
        <f t="shared" si="0"/>
        <v>2.518894583727338</v>
      </c>
    </row>
    <row r="35" spans="1:10" ht="12" customHeight="1" x14ac:dyDescent="0.25">
      <c r="A35" s="3">
        <v>1997</v>
      </c>
      <c r="B35" s="3">
        <v>272.91199999999998</v>
      </c>
      <c r="C35" s="67">
        <v>113.62</v>
      </c>
      <c r="D35" s="67">
        <v>498.04498562000003</v>
      </c>
      <c r="E35" s="67">
        <v>160.89143000000001</v>
      </c>
      <c r="F35" s="67">
        <v>772.55641562000005</v>
      </c>
      <c r="G35" s="67" t="s">
        <v>29</v>
      </c>
      <c r="H35" s="67">
        <v>149.37363000000002</v>
      </c>
      <c r="I35" s="67">
        <v>623.18278562</v>
      </c>
      <c r="J35" s="74">
        <f t="shared" si="0"/>
        <v>2.2834568858093451</v>
      </c>
    </row>
    <row r="36" spans="1:10" ht="12" customHeight="1" x14ac:dyDescent="0.25">
      <c r="A36" s="3">
        <v>1998</v>
      </c>
      <c r="B36" s="3">
        <v>276.11500000000001</v>
      </c>
      <c r="C36" s="67">
        <v>112.29600000000001</v>
      </c>
      <c r="D36" s="67">
        <v>463.70595901000007</v>
      </c>
      <c r="E36" s="67">
        <v>149.37363000000002</v>
      </c>
      <c r="F36" s="67">
        <v>725.37558901000011</v>
      </c>
      <c r="G36" s="67" t="s">
        <v>29</v>
      </c>
      <c r="H36" s="67">
        <v>151.29016000000001</v>
      </c>
      <c r="I36" s="67">
        <v>574.0854290100001</v>
      </c>
      <c r="J36" s="74">
        <f t="shared" si="0"/>
        <v>2.0791533564275757</v>
      </c>
    </row>
    <row r="37" spans="1:10" ht="12" customHeight="1" x14ac:dyDescent="0.25">
      <c r="A37" s="3">
        <v>1999</v>
      </c>
      <c r="B37" s="3">
        <v>279.29500000000002</v>
      </c>
      <c r="C37" s="67">
        <v>117.312</v>
      </c>
      <c r="D37" s="67">
        <v>530.30683951000015</v>
      </c>
      <c r="E37" s="67">
        <v>151.29016000000001</v>
      </c>
      <c r="F37" s="67">
        <v>798.90899951000017</v>
      </c>
      <c r="G37" s="67" t="s">
        <v>29</v>
      </c>
      <c r="H37" s="67">
        <v>209.30875</v>
      </c>
      <c r="I37" s="67">
        <v>589.60024951000014</v>
      </c>
      <c r="J37" s="74">
        <f t="shared" si="0"/>
        <v>2.1110304499185455</v>
      </c>
    </row>
    <row r="38" spans="1:10" ht="12" customHeight="1" x14ac:dyDescent="0.25">
      <c r="A38" s="3">
        <v>2000</v>
      </c>
      <c r="B38" s="3">
        <v>282.38499999999999</v>
      </c>
      <c r="C38" s="67">
        <v>81.34</v>
      </c>
      <c r="D38" s="67">
        <v>489.25639748999998</v>
      </c>
      <c r="E38" s="67">
        <v>209.30875</v>
      </c>
      <c r="F38" s="67">
        <v>779.90514748999999</v>
      </c>
      <c r="G38" s="67" t="s">
        <v>29</v>
      </c>
      <c r="H38" s="67">
        <v>143.58680000000001</v>
      </c>
      <c r="I38" s="67">
        <v>636.31834748999995</v>
      </c>
      <c r="J38" s="74">
        <f t="shared" si="0"/>
        <v>2.2533716291233596</v>
      </c>
    </row>
    <row r="39" spans="1:10" ht="12" customHeight="1" x14ac:dyDescent="0.25">
      <c r="A39" s="4">
        <v>2001</v>
      </c>
      <c r="B39" s="79">
        <v>285.30901899999998</v>
      </c>
      <c r="C39" s="75">
        <v>93.5</v>
      </c>
      <c r="D39" s="75">
        <v>496.67283526</v>
      </c>
      <c r="E39" s="75">
        <v>143.58680000000001</v>
      </c>
      <c r="F39" s="75">
        <v>733.7596352600001</v>
      </c>
      <c r="G39" s="75" t="s">
        <v>29</v>
      </c>
      <c r="H39" s="75">
        <v>152.31958</v>
      </c>
      <c r="I39" s="75">
        <v>581.44005526000012</v>
      </c>
      <c r="J39" s="84">
        <f t="shared" si="0"/>
        <v>2.0379308628165034</v>
      </c>
    </row>
    <row r="40" spans="1:10" ht="12" customHeight="1" x14ac:dyDescent="0.25">
      <c r="A40" s="4">
        <v>2002</v>
      </c>
      <c r="B40" s="79">
        <v>288.10481800000002</v>
      </c>
      <c r="C40" s="75">
        <v>78</v>
      </c>
      <c r="D40" s="75">
        <v>529.62458408999998</v>
      </c>
      <c r="E40" s="75">
        <v>152.31958</v>
      </c>
      <c r="F40" s="75">
        <v>759.94416408999996</v>
      </c>
      <c r="G40" s="75" t="s">
        <v>29</v>
      </c>
      <c r="H40" s="75">
        <v>155.68048999999999</v>
      </c>
      <c r="I40" s="75">
        <v>604.26367408999999</v>
      </c>
      <c r="J40" s="84">
        <f t="shared" si="0"/>
        <v>2.0973744149256119</v>
      </c>
    </row>
    <row r="41" spans="1:10" ht="12" customHeight="1" x14ac:dyDescent="0.25">
      <c r="A41" s="4">
        <v>2003</v>
      </c>
      <c r="B41" s="79">
        <v>290.81963400000001</v>
      </c>
      <c r="C41" s="75">
        <v>158.90800000000002</v>
      </c>
      <c r="D41" s="75">
        <v>541.98778129999994</v>
      </c>
      <c r="E41" s="75">
        <v>155.68048999999999</v>
      </c>
      <c r="F41" s="75">
        <v>856.57627129999992</v>
      </c>
      <c r="G41" s="75" t="s">
        <v>29</v>
      </c>
      <c r="H41" s="75">
        <v>102.64142000000001</v>
      </c>
      <c r="I41" s="75">
        <v>753.93485129999988</v>
      </c>
      <c r="J41" s="84">
        <f t="shared" si="0"/>
        <v>2.5924482502443418</v>
      </c>
    </row>
    <row r="42" spans="1:10" ht="12" customHeight="1" x14ac:dyDescent="0.25">
      <c r="A42" s="4">
        <v>2004</v>
      </c>
      <c r="B42" s="80">
        <v>293.46318500000001</v>
      </c>
      <c r="C42" s="75">
        <v>175.36</v>
      </c>
      <c r="D42" s="75">
        <v>628.95167734000006</v>
      </c>
      <c r="E42" s="75">
        <v>102.64142000000001</v>
      </c>
      <c r="F42" s="75">
        <v>906.95309734000011</v>
      </c>
      <c r="G42" s="75" t="s">
        <v>29</v>
      </c>
      <c r="H42" s="75">
        <v>124.34037000000001</v>
      </c>
      <c r="I42" s="75">
        <v>782.61272734000011</v>
      </c>
      <c r="J42" s="84">
        <f t="shared" si="0"/>
        <v>2.6668173976916392</v>
      </c>
    </row>
    <row r="43" spans="1:10" ht="12" customHeight="1" x14ac:dyDescent="0.25">
      <c r="A43" s="4">
        <v>2005</v>
      </c>
      <c r="B43" s="80">
        <v>296.186216</v>
      </c>
      <c r="C43" s="75">
        <v>177.23</v>
      </c>
      <c r="D43" s="75">
        <v>632.05446360000008</v>
      </c>
      <c r="E43" s="75">
        <v>124.34037000000001</v>
      </c>
      <c r="F43" s="75">
        <v>933.6248336000001</v>
      </c>
      <c r="G43" s="75" t="s">
        <v>29</v>
      </c>
      <c r="H43" s="75">
        <v>130.83875</v>
      </c>
      <c r="I43" s="75">
        <v>802.7860836000001</v>
      </c>
      <c r="J43" s="84">
        <f t="shared" si="0"/>
        <v>2.7104100063859828</v>
      </c>
    </row>
    <row r="44" spans="1:10" ht="12" customHeight="1" x14ac:dyDescent="0.25">
      <c r="A44" s="3">
        <v>2006</v>
      </c>
      <c r="B44" s="45">
        <v>298.99582500000002</v>
      </c>
      <c r="C44" s="67">
        <v>50.22</v>
      </c>
      <c r="D44" s="67">
        <v>591.64750351000009</v>
      </c>
      <c r="E44" s="67">
        <v>130.83875</v>
      </c>
      <c r="F44" s="67">
        <v>772.70625351000012</v>
      </c>
      <c r="G44" s="67" t="s">
        <v>29</v>
      </c>
      <c r="H44" s="67">
        <v>99.062390000000008</v>
      </c>
      <c r="I44" s="67">
        <v>673.64386351000007</v>
      </c>
      <c r="J44" s="74">
        <f t="shared" si="0"/>
        <v>2.2530209694734031</v>
      </c>
    </row>
    <row r="45" spans="1:10" ht="12" customHeight="1" x14ac:dyDescent="0.25">
      <c r="A45" s="3">
        <v>2007</v>
      </c>
      <c r="B45" s="45">
        <v>302.003917</v>
      </c>
      <c r="C45" s="67">
        <v>90.08</v>
      </c>
      <c r="D45" s="67">
        <v>699.55192636000004</v>
      </c>
      <c r="E45" s="67">
        <v>99.062390000000008</v>
      </c>
      <c r="F45" s="67">
        <v>888.69431636000013</v>
      </c>
      <c r="G45" s="67" t="s">
        <v>29</v>
      </c>
      <c r="H45" s="67">
        <v>80.465000000000003</v>
      </c>
      <c r="I45" s="67">
        <v>808.2293163600001</v>
      </c>
      <c r="J45" s="74">
        <f t="shared" si="0"/>
        <v>2.6762213033150828</v>
      </c>
    </row>
    <row r="46" spans="1:10" ht="12" customHeight="1" x14ac:dyDescent="0.25">
      <c r="A46" s="3">
        <v>2008</v>
      </c>
      <c r="B46" s="45">
        <v>304.79776099999998</v>
      </c>
      <c r="C46" s="67">
        <v>67.44</v>
      </c>
      <c r="D46" s="67">
        <v>783.07964831712025</v>
      </c>
      <c r="E46" s="67">
        <v>80.465000000000003</v>
      </c>
      <c r="F46" s="67">
        <v>930.98464831712033</v>
      </c>
      <c r="G46" s="67" t="s">
        <v>29</v>
      </c>
      <c r="H46" s="67">
        <v>109.27546000000001</v>
      </c>
      <c r="I46" s="67">
        <v>821.70918831712038</v>
      </c>
      <c r="J46" s="74">
        <f t="shared" si="0"/>
        <v>2.6959160907914952</v>
      </c>
    </row>
    <row r="47" spans="1:10" ht="12" customHeight="1" x14ac:dyDescent="0.25">
      <c r="A47" s="3">
        <v>2009</v>
      </c>
      <c r="B47" s="45">
        <v>307.43940600000002</v>
      </c>
      <c r="C47" s="67">
        <v>48</v>
      </c>
      <c r="D47" s="67">
        <v>705.91665956240672</v>
      </c>
      <c r="E47" s="67">
        <v>109.27546000000001</v>
      </c>
      <c r="F47" s="67">
        <v>863.19211956240679</v>
      </c>
      <c r="G47" s="67" t="s">
        <v>29</v>
      </c>
      <c r="H47" s="67">
        <v>94.433989999999994</v>
      </c>
      <c r="I47" s="67">
        <v>768.75812956240679</v>
      </c>
      <c r="J47" s="74">
        <f t="shared" si="0"/>
        <v>2.5005191740528105</v>
      </c>
    </row>
    <row r="48" spans="1:10" ht="12" customHeight="1" x14ac:dyDescent="0.25">
      <c r="A48" s="3">
        <v>2010</v>
      </c>
      <c r="B48" s="45">
        <v>309.74127900000002</v>
      </c>
      <c r="C48" s="67">
        <v>41</v>
      </c>
      <c r="D48" s="67">
        <v>697.72982448903576</v>
      </c>
      <c r="E48" s="67">
        <v>94.433989999999994</v>
      </c>
      <c r="F48" s="67">
        <v>833.16381448903576</v>
      </c>
      <c r="G48" s="67" t="s">
        <v>29</v>
      </c>
      <c r="H48" s="67">
        <v>74.128879999999995</v>
      </c>
      <c r="I48" s="67">
        <v>759.03493448903578</v>
      </c>
      <c r="J48" s="74">
        <f t="shared" si="0"/>
        <v>2.4505449739846776</v>
      </c>
    </row>
    <row r="49" spans="1:10" ht="12" customHeight="1" x14ac:dyDescent="0.25">
      <c r="A49" s="4">
        <v>2011</v>
      </c>
      <c r="B49" s="79">
        <v>311.97391399999998</v>
      </c>
      <c r="C49" s="75">
        <v>39.346000000000004</v>
      </c>
      <c r="D49" s="75">
        <v>807.78012825614724</v>
      </c>
      <c r="E49" s="75">
        <v>74.128879999999995</v>
      </c>
      <c r="F49" s="75">
        <v>921.25500825614722</v>
      </c>
      <c r="G49" s="75" t="s">
        <v>29</v>
      </c>
      <c r="H49" s="75">
        <v>93.08138000000001</v>
      </c>
      <c r="I49" s="75">
        <v>828.17362825614725</v>
      </c>
      <c r="J49" s="84">
        <f t="shared" si="0"/>
        <v>2.6546246051076801</v>
      </c>
    </row>
    <row r="50" spans="1:10" ht="12" customHeight="1" x14ac:dyDescent="0.25">
      <c r="A50" s="4">
        <v>2012</v>
      </c>
      <c r="B50" s="79">
        <v>314.16755799999999</v>
      </c>
      <c r="C50" s="75">
        <v>39.6</v>
      </c>
      <c r="D50" s="75">
        <v>777.76888057827409</v>
      </c>
      <c r="E50" s="75">
        <v>93.08138000000001</v>
      </c>
      <c r="F50" s="75">
        <v>910.45026057827408</v>
      </c>
      <c r="G50" s="75" t="s">
        <v>29</v>
      </c>
      <c r="H50" s="75">
        <v>105.93982</v>
      </c>
      <c r="I50" s="75">
        <v>804.51044057827403</v>
      </c>
      <c r="J50" s="84">
        <f t="shared" si="0"/>
        <v>2.5607686729330408</v>
      </c>
    </row>
    <row r="51" spans="1:10" ht="12" customHeight="1" x14ac:dyDescent="0.25">
      <c r="A51" s="4">
        <v>2013</v>
      </c>
      <c r="B51" s="79">
        <v>316.29476599999998</v>
      </c>
      <c r="C51" s="75">
        <v>69.600000000000009</v>
      </c>
      <c r="D51" s="75">
        <v>684.95800076893408</v>
      </c>
      <c r="E51" s="75">
        <v>105.93982</v>
      </c>
      <c r="F51" s="75">
        <v>860.49782076893416</v>
      </c>
      <c r="G51" s="75" t="s">
        <v>29</v>
      </c>
      <c r="H51" s="75">
        <v>75.199529999999996</v>
      </c>
      <c r="I51" s="75">
        <v>785.29829076893418</v>
      </c>
      <c r="J51" s="84">
        <f t="shared" si="0"/>
        <v>2.4828052031974952</v>
      </c>
    </row>
    <row r="52" spans="1:10" ht="12" customHeight="1" x14ac:dyDescent="0.25">
      <c r="A52" s="5">
        <v>2014</v>
      </c>
      <c r="B52" s="80">
        <v>318.576955</v>
      </c>
      <c r="C52" s="75">
        <v>69</v>
      </c>
      <c r="D52" s="75">
        <v>763.34173514925465</v>
      </c>
      <c r="E52" s="75">
        <v>75.199529999999996</v>
      </c>
      <c r="F52" s="75">
        <v>907.54126514925463</v>
      </c>
      <c r="G52" s="75" t="s">
        <v>29</v>
      </c>
      <c r="H52" s="75">
        <v>84.123830000000012</v>
      </c>
      <c r="I52" s="75">
        <v>823.41743514925463</v>
      </c>
      <c r="J52" s="84">
        <f t="shared" si="0"/>
        <v>2.584673568586449</v>
      </c>
    </row>
    <row r="53" spans="1:10" ht="12" customHeight="1" x14ac:dyDescent="0.25">
      <c r="A53" s="5">
        <v>2015</v>
      </c>
      <c r="B53" s="80">
        <v>320.87070299999999</v>
      </c>
      <c r="C53" s="75">
        <v>78.400000000000006</v>
      </c>
      <c r="D53" s="75">
        <v>753.39341127528928</v>
      </c>
      <c r="E53" s="75">
        <v>84.123830000000012</v>
      </c>
      <c r="F53" s="75">
        <v>915.91724127528926</v>
      </c>
      <c r="G53" s="75" t="s">
        <v>29</v>
      </c>
      <c r="H53" s="75">
        <v>85.679930000000013</v>
      </c>
      <c r="I53" s="75">
        <v>830.23731127528924</v>
      </c>
      <c r="J53" s="84">
        <f t="shared" si="0"/>
        <v>2.5874512802600407</v>
      </c>
    </row>
    <row r="54" spans="1:10" ht="12" customHeight="1" x14ac:dyDescent="0.25">
      <c r="A54" s="6">
        <v>2016</v>
      </c>
      <c r="B54" s="45">
        <v>323.16101099999997</v>
      </c>
      <c r="C54" s="67">
        <v>91.805999999999997</v>
      </c>
      <c r="D54" s="67">
        <v>760.59737975016174</v>
      </c>
      <c r="E54" s="67">
        <v>85.679930000000013</v>
      </c>
      <c r="F54" s="67">
        <v>938.08330975016179</v>
      </c>
      <c r="G54" s="67" t="s">
        <v>29</v>
      </c>
      <c r="H54" s="67">
        <v>86.164050000000003</v>
      </c>
      <c r="I54" s="67">
        <v>851.91925975016181</v>
      </c>
      <c r="J54" s="74">
        <f t="shared" si="0"/>
        <v>2.6362068156488156</v>
      </c>
    </row>
    <row r="55" spans="1:10" ht="12" customHeight="1" x14ac:dyDescent="0.25">
      <c r="A55" s="9">
        <v>2017</v>
      </c>
      <c r="B55" s="45">
        <v>325.20603</v>
      </c>
      <c r="C55" s="67">
        <v>47.6</v>
      </c>
      <c r="D55" s="67">
        <v>710.93394306900007</v>
      </c>
      <c r="E55" s="67">
        <v>86.164050000000003</v>
      </c>
      <c r="F55" s="67">
        <v>844.69799306900006</v>
      </c>
      <c r="G55" s="67" t="s">
        <v>29</v>
      </c>
      <c r="H55" s="67">
        <v>75.29795</v>
      </c>
      <c r="I55" s="67">
        <v>769.40004306900005</v>
      </c>
      <c r="J55" s="74">
        <f t="shared" si="0"/>
        <v>2.3658849224566962</v>
      </c>
    </row>
    <row r="56" spans="1:10" ht="12" customHeight="1" x14ac:dyDescent="0.25">
      <c r="A56" s="6">
        <v>2018</v>
      </c>
      <c r="B56" s="45">
        <v>326.92397599999998</v>
      </c>
      <c r="C56" s="67">
        <v>49.492000000000004</v>
      </c>
      <c r="D56" s="67">
        <v>778.68838058200004</v>
      </c>
      <c r="E56" s="67">
        <v>75.29795</v>
      </c>
      <c r="F56" s="67">
        <v>903.47833058200001</v>
      </c>
      <c r="G56" s="67" t="s">
        <v>29</v>
      </c>
      <c r="H56" s="67">
        <v>85.721159999999998</v>
      </c>
      <c r="I56" s="67">
        <v>817.75717058200007</v>
      </c>
      <c r="J56" s="74">
        <f t="shared" si="0"/>
        <v>2.5013679956651456</v>
      </c>
    </row>
    <row r="57" spans="1:10" ht="12" customHeight="1" x14ac:dyDescent="0.25">
      <c r="A57" s="57">
        <v>2019</v>
      </c>
      <c r="B57" s="68">
        <v>328.475998</v>
      </c>
      <c r="C57" s="67">
        <v>75.760000000000005</v>
      </c>
      <c r="D57" s="67">
        <v>805.71161464500005</v>
      </c>
      <c r="E57" s="67">
        <v>85.721159999999998</v>
      </c>
      <c r="F57" s="67">
        <v>967.1927746450001</v>
      </c>
      <c r="G57" s="67" t="s">
        <v>29</v>
      </c>
      <c r="H57" s="67">
        <v>101.13187000000001</v>
      </c>
      <c r="I57" s="67">
        <v>866.06090464500005</v>
      </c>
      <c r="J57" s="74">
        <f t="shared" si="0"/>
        <v>2.6366033132350815</v>
      </c>
    </row>
    <row r="58" spans="1:10" ht="12" customHeight="1" thickBot="1" x14ac:dyDescent="0.3">
      <c r="A58" s="59">
        <v>2020</v>
      </c>
      <c r="B58" s="69">
        <v>330.11398000000003</v>
      </c>
      <c r="C58" s="61">
        <v>50.120000000000005</v>
      </c>
      <c r="D58" s="56">
        <v>813.44154817800006</v>
      </c>
      <c r="E58" s="56">
        <v>101.13187000000001</v>
      </c>
      <c r="F58" s="56">
        <v>964.69341817800012</v>
      </c>
      <c r="G58" s="56" t="s">
        <v>29</v>
      </c>
      <c r="H58" s="56">
        <v>94.320940000000007</v>
      </c>
      <c r="I58" s="56">
        <v>870.37247817800016</v>
      </c>
      <c r="J58" s="62">
        <f t="shared" si="0"/>
        <v>2.6365816987756778</v>
      </c>
    </row>
    <row r="59" spans="1:10" ht="12" customHeight="1" thickTop="1" x14ac:dyDescent="0.25">
      <c r="A59" s="353" t="s">
        <v>61</v>
      </c>
      <c r="B59" s="354"/>
      <c r="C59" s="354"/>
      <c r="D59" s="354"/>
      <c r="E59" s="354"/>
      <c r="F59" s="354"/>
      <c r="G59" s="354"/>
      <c r="H59" s="354"/>
      <c r="I59" s="354"/>
      <c r="J59" s="354"/>
    </row>
    <row r="60" spans="1:10" ht="12" customHeight="1" x14ac:dyDescent="0.25">
      <c r="A60" s="362"/>
      <c r="B60" s="363"/>
      <c r="C60" s="363"/>
      <c r="D60" s="363"/>
      <c r="E60" s="363"/>
      <c r="F60" s="363"/>
      <c r="G60" s="363"/>
      <c r="H60" s="363"/>
      <c r="I60" s="363"/>
      <c r="J60" s="363"/>
    </row>
    <row r="61" spans="1:10" ht="12" customHeight="1" x14ac:dyDescent="0.25">
      <c r="A61" s="390" t="s">
        <v>137</v>
      </c>
      <c r="B61" s="391"/>
      <c r="C61" s="391"/>
      <c r="D61" s="391"/>
      <c r="E61" s="391"/>
      <c r="F61" s="391"/>
      <c r="G61" s="391"/>
      <c r="H61" s="391"/>
      <c r="I61" s="391"/>
      <c r="J61" s="391"/>
    </row>
    <row r="62" spans="1:10" ht="12" customHeight="1" x14ac:dyDescent="0.25">
      <c r="A62" s="390"/>
      <c r="B62" s="391"/>
      <c r="C62" s="391"/>
      <c r="D62" s="391"/>
      <c r="E62" s="391"/>
      <c r="F62" s="391"/>
      <c r="G62" s="391"/>
      <c r="H62" s="391"/>
      <c r="I62" s="391"/>
      <c r="J62" s="391"/>
    </row>
    <row r="63" spans="1:10" ht="12" customHeight="1" x14ac:dyDescent="0.25">
      <c r="A63" s="392"/>
      <c r="B63" s="393"/>
      <c r="C63" s="393"/>
      <c r="D63" s="393"/>
      <c r="E63" s="393"/>
      <c r="F63" s="393"/>
      <c r="G63" s="393"/>
      <c r="H63" s="393"/>
      <c r="I63" s="393"/>
      <c r="J63" s="393"/>
    </row>
    <row r="64" spans="1:10" ht="12" customHeight="1" x14ac:dyDescent="0.25">
      <c r="A64" s="394" t="s">
        <v>45</v>
      </c>
      <c r="B64" s="395"/>
      <c r="C64" s="395"/>
      <c r="D64" s="395"/>
      <c r="E64" s="395"/>
      <c r="F64" s="395"/>
      <c r="G64" s="395"/>
      <c r="H64" s="395"/>
      <c r="I64" s="395"/>
      <c r="J64" s="395"/>
    </row>
  </sheetData>
  <mergeCells count="20">
    <mergeCell ref="A59:J59"/>
    <mergeCell ref="A60:J60"/>
    <mergeCell ref="A61:J62"/>
    <mergeCell ref="A63:J63"/>
    <mergeCell ref="A64:J64"/>
    <mergeCell ref="C7:I7"/>
    <mergeCell ref="G3:G6"/>
    <mergeCell ref="H3:H6"/>
    <mergeCell ref="I3:I6"/>
    <mergeCell ref="J4:J6"/>
    <mergeCell ref="A1:H1"/>
    <mergeCell ref="I1:J1"/>
    <mergeCell ref="A2:A6"/>
    <mergeCell ref="B2:B6"/>
    <mergeCell ref="G2:H2"/>
    <mergeCell ref="I2:J2"/>
    <mergeCell ref="C3:C6"/>
    <mergeCell ref="D3:D6"/>
    <mergeCell ref="E3:E6"/>
    <mergeCell ref="F3:F6"/>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DA66-AE3D-44BA-9B86-392996ABB2B7}">
  <dimension ref="A1:J66"/>
  <sheetViews>
    <sheetView workbookViewId="0">
      <pane xSplit="1" ySplit="7" topLeftCell="B8" activePane="bottomRight" state="frozen"/>
      <selection pane="topRight" activeCell="B1" sqref="B1"/>
      <selection pane="bottomLeft" activeCell="A8" sqref="A8"/>
      <selection pane="bottomRight" sqref="A1:H1"/>
    </sheetView>
  </sheetViews>
  <sheetFormatPr defaultColWidth="12.7109375" defaultRowHeight="12" customHeight="1" x14ac:dyDescent="0.25"/>
  <cols>
    <col min="10" max="10" width="14.28515625" customWidth="1"/>
  </cols>
  <sheetData>
    <row r="1" spans="1:10" ht="12" customHeight="1" thickBot="1" x14ac:dyDescent="0.3">
      <c r="A1" s="324" t="s">
        <v>158</v>
      </c>
      <c r="B1" s="324"/>
      <c r="C1" s="324"/>
      <c r="D1" s="324"/>
      <c r="E1" s="324"/>
      <c r="F1" s="324"/>
      <c r="G1" s="324"/>
      <c r="H1" s="324"/>
      <c r="I1" s="330" t="s">
        <v>35</v>
      </c>
      <c r="J1" s="330"/>
    </row>
    <row r="2" spans="1:10" ht="12" customHeight="1" thickTop="1" x14ac:dyDescent="0.25">
      <c r="A2" s="325" t="s">
        <v>0</v>
      </c>
      <c r="B2" s="331" t="s">
        <v>37</v>
      </c>
      <c r="C2" s="327" t="s">
        <v>10</v>
      </c>
      <c r="D2" s="327"/>
      <c r="E2" s="327"/>
      <c r="F2" s="327"/>
      <c r="G2" s="328" t="s">
        <v>11</v>
      </c>
      <c r="H2" s="325"/>
      <c r="I2" s="328" t="s">
        <v>12</v>
      </c>
      <c r="J2" s="329"/>
    </row>
    <row r="3" spans="1:10" ht="12" customHeight="1" x14ac:dyDescent="0.25">
      <c r="A3" s="326"/>
      <c r="B3" s="332"/>
      <c r="C3" s="333" t="s">
        <v>39</v>
      </c>
      <c r="D3" s="311" t="s">
        <v>68</v>
      </c>
      <c r="E3" s="311" t="s">
        <v>69</v>
      </c>
      <c r="F3" s="311" t="s">
        <v>16</v>
      </c>
      <c r="G3" s="311" t="s">
        <v>70</v>
      </c>
      <c r="H3" s="311" t="s">
        <v>71</v>
      </c>
      <c r="I3" s="333" t="s">
        <v>72</v>
      </c>
      <c r="J3" s="8" t="s">
        <v>19</v>
      </c>
    </row>
    <row r="4" spans="1:10" ht="12" customHeight="1" x14ac:dyDescent="0.25">
      <c r="A4" s="326"/>
      <c r="B4" s="332"/>
      <c r="C4" s="292"/>
      <c r="D4" s="311"/>
      <c r="E4" s="311"/>
      <c r="F4" s="311"/>
      <c r="G4" s="311"/>
      <c r="H4" s="311"/>
      <c r="I4" s="292"/>
      <c r="J4" s="312" t="s">
        <v>20</v>
      </c>
    </row>
    <row r="5" spans="1:10" ht="12" customHeight="1" x14ac:dyDescent="0.25">
      <c r="A5" s="326"/>
      <c r="B5" s="332"/>
      <c r="C5" s="292"/>
      <c r="D5" s="311"/>
      <c r="E5" s="311"/>
      <c r="F5" s="311"/>
      <c r="G5" s="311"/>
      <c r="H5" s="311"/>
      <c r="I5" s="292"/>
      <c r="J5" s="312"/>
    </row>
    <row r="6" spans="1:10" ht="12" customHeight="1" x14ac:dyDescent="0.25">
      <c r="A6" s="326"/>
      <c r="B6" s="332"/>
      <c r="C6" s="293"/>
      <c r="D6" s="311"/>
      <c r="E6" s="311"/>
      <c r="F6" s="311"/>
      <c r="G6" s="311"/>
      <c r="H6" s="311"/>
      <c r="I6" s="293"/>
      <c r="J6" s="312"/>
    </row>
    <row r="7" spans="1:10" ht="12" customHeight="1" x14ac:dyDescent="0.25">
      <c r="A7" s="2"/>
      <c r="B7" s="73" t="s">
        <v>26</v>
      </c>
      <c r="C7" s="290" t="s">
        <v>27</v>
      </c>
      <c r="D7" s="290"/>
      <c r="E7" s="290"/>
      <c r="F7" s="290"/>
      <c r="G7" s="290"/>
      <c r="H7" s="290"/>
      <c r="I7" s="290"/>
      <c r="J7" s="73" t="s">
        <v>28</v>
      </c>
    </row>
    <row r="8" spans="1:10" ht="12" customHeight="1" x14ac:dyDescent="0.25">
      <c r="A8" s="3">
        <v>1970</v>
      </c>
      <c r="B8" s="3">
        <v>205.05199999999999</v>
      </c>
      <c r="C8" s="67">
        <v>532.20000000000005</v>
      </c>
      <c r="D8" s="67">
        <v>6.6923999999999997E-2</v>
      </c>
      <c r="E8" s="67">
        <v>362.62319999999994</v>
      </c>
      <c r="F8" s="67">
        <v>894.89012400000001</v>
      </c>
      <c r="G8" s="67" t="s">
        <v>29</v>
      </c>
      <c r="H8" s="67">
        <v>422.66907999999995</v>
      </c>
      <c r="I8" s="67">
        <v>472.22104400000006</v>
      </c>
      <c r="J8" s="74">
        <f>IF(I8=0,0,IF(B8=0,0,I8/B8))</f>
        <v>2.3029331291574824</v>
      </c>
    </row>
    <row r="9" spans="1:10" ht="12" customHeight="1" x14ac:dyDescent="0.25">
      <c r="A9" s="4">
        <v>1971</v>
      </c>
      <c r="B9" s="4">
        <v>207.661</v>
      </c>
      <c r="C9" s="75">
        <v>469.9</v>
      </c>
      <c r="D9" s="75">
        <v>0.215644</v>
      </c>
      <c r="E9" s="75">
        <v>422.66907999999995</v>
      </c>
      <c r="F9" s="75">
        <v>892.78472399999987</v>
      </c>
      <c r="G9" s="75" t="s">
        <v>29</v>
      </c>
      <c r="H9" s="75">
        <v>380.31956000000002</v>
      </c>
      <c r="I9" s="75">
        <v>512.46516399999985</v>
      </c>
      <c r="J9" s="84">
        <f t="shared" ref="J9:J58" si="0">IF(I9=0,0,IF(B9=0,0,I9/B9))</f>
        <v>2.4677968612305623</v>
      </c>
    </row>
    <row r="10" spans="1:10" ht="12" customHeight="1" x14ac:dyDescent="0.25">
      <c r="A10" s="4">
        <v>1972</v>
      </c>
      <c r="B10" s="4">
        <v>209.89599999999999</v>
      </c>
      <c r="C10" s="75">
        <v>396.2</v>
      </c>
      <c r="D10" s="75">
        <v>0.31788900000000003</v>
      </c>
      <c r="E10" s="75">
        <v>380.31956000000002</v>
      </c>
      <c r="F10" s="75">
        <v>776.83744899999999</v>
      </c>
      <c r="G10" s="75" t="s">
        <v>29</v>
      </c>
      <c r="H10" s="75">
        <v>317.88227999999998</v>
      </c>
      <c r="I10" s="75">
        <v>458.95516900000001</v>
      </c>
      <c r="J10" s="84">
        <f t="shared" si="0"/>
        <v>2.1865836843007966</v>
      </c>
    </row>
    <row r="11" spans="1:10" ht="12" customHeight="1" x14ac:dyDescent="0.25">
      <c r="A11" s="4">
        <v>1973</v>
      </c>
      <c r="B11" s="4">
        <v>211.90899999999999</v>
      </c>
      <c r="C11" s="75">
        <v>438.3</v>
      </c>
      <c r="D11" s="75">
        <v>0.29186299999999998</v>
      </c>
      <c r="E11" s="75">
        <v>317.88227999999998</v>
      </c>
      <c r="F11" s="75">
        <v>756.47414299999991</v>
      </c>
      <c r="G11" s="75" t="s">
        <v>29</v>
      </c>
      <c r="H11" s="75">
        <v>305.18612000000002</v>
      </c>
      <c r="I11" s="75">
        <v>451.2880229999999</v>
      </c>
      <c r="J11" s="84">
        <f t="shared" si="0"/>
        <v>2.1296312237800183</v>
      </c>
    </row>
    <row r="12" spans="1:10" ht="12" customHeight="1" x14ac:dyDescent="0.25">
      <c r="A12" s="4">
        <v>1974</v>
      </c>
      <c r="B12" s="4">
        <v>213.85400000000001</v>
      </c>
      <c r="C12" s="75">
        <v>562.9</v>
      </c>
      <c r="D12" s="75">
        <v>0.42757000000000001</v>
      </c>
      <c r="E12" s="75">
        <v>305.18612000000002</v>
      </c>
      <c r="F12" s="75">
        <v>868.51369</v>
      </c>
      <c r="G12" s="75" t="s">
        <v>29</v>
      </c>
      <c r="H12" s="75">
        <v>383.92839999999995</v>
      </c>
      <c r="I12" s="75">
        <v>484.58529000000004</v>
      </c>
      <c r="J12" s="84">
        <f t="shared" si="0"/>
        <v>2.2659631804876224</v>
      </c>
    </row>
    <row r="13" spans="1:10" ht="12" customHeight="1" x14ac:dyDescent="0.25">
      <c r="A13" s="4">
        <v>1975</v>
      </c>
      <c r="B13" s="4">
        <v>215.97300000000001</v>
      </c>
      <c r="C13" s="75">
        <v>479.5</v>
      </c>
      <c r="D13" s="75">
        <v>0.224939</v>
      </c>
      <c r="E13" s="75">
        <v>383.92839999999995</v>
      </c>
      <c r="F13" s="75">
        <v>863.65333899999996</v>
      </c>
      <c r="G13" s="75" t="s">
        <v>29</v>
      </c>
      <c r="H13" s="75">
        <v>420.19072</v>
      </c>
      <c r="I13" s="75">
        <v>443.46261899999996</v>
      </c>
      <c r="J13" s="84">
        <f t="shared" si="0"/>
        <v>2.0533243460988175</v>
      </c>
    </row>
    <row r="14" spans="1:10" ht="12" customHeight="1" x14ac:dyDescent="0.25">
      <c r="A14" s="3">
        <v>1976</v>
      </c>
      <c r="B14" s="3">
        <v>218.035</v>
      </c>
      <c r="C14" s="67">
        <v>464.1</v>
      </c>
      <c r="D14" s="67">
        <v>0.42199300000000001</v>
      </c>
      <c r="E14" s="67">
        <v>420.19072</v>
      </c>
      <c r="F14" s="67">
        <v>884.71271300000001</v>
      </c>
      <c r="G14" s="67" t="s">
        <v>29</v>
      </c>
      <c r="H14" s="67">
        <v>400.92907999999994</v>
      </c>
      <c r="I14" s="67">
        <v>483.78363300000007</v>
      </c>
      <c r="J14" s="74">
        <f t="shared" si="0"/>
        <v>2.2188347421285575</v>
      </c>
    </row>
    <row r="15" spans="1:10" ht="12" customHeight="1" x14ac:dyDescent="0.25">
      <c r="A15" s="3">
        <v>1977</v>
      </c>
      <c r="B15" s="3">
        <v>220.23899999999998</v>
      </c>
      <c r="C15" s="67">
        <v>469.5</v>
      </c>
      <c r="D15" s="67">
        <v>0.52795599999999998</v>
      </c>
      <c r="E15" s="67">
        <v>400.92907999999994</v>
      </c>
      <c r="F15" s="67">
        <v>870.95703600000002</v>
      </c>
      <c r="G15" s="67" t="s">
        <v>29</v>
      </c>
      <c r="H15" s="67">
        <v>389.10251999999997</v>
      </c>
      <c r="I15" s="67">
        <v>481.85451600000005</v>
      </c>
      <c r="J15" s="74">
        <f t="shared" si="0"/>
        <v>2.1878709765300428</v>
      </c>
    </row>
    <row r="16" spans="1:10" ht="12" customHeight="1" x14ac:dyDescent="0.25">
      <c r="A16" s="3">
        <v>1978</v>
      </c>
      <c r="B16" s="3">
        <v>222.58500000000001</v>
      </c>
      <c r="C16" s="67">
        <v>435.58</v>
      </c>
      <c r="D16" s="67">
        <v>0.23770653763999999</v>
      </c>
      <c r="E16" s="67">
        <v>389.10251999999997</v>
      </c>
      <c r="F16" s="67">
        <v>824.92022653764002</v>
      </c>
      <c r="G16" s="67" t="s">
        <v>29</v>
      </c>
      <c r="H16" s="67">
        <v>359.75351999999998</v>
      </c>
      <c r="I16" s="67">
        <v>465.16670653764004</v>
      </c>
      <c r="J16" s="74">
        <f t="shared" si="0"/>
        <v>2.089838518038682</v>
      </c>
    </row>
    <row r="17" spans="1:10" ht="12" customHeight="1" x14ac:dyDescent="0.25">
      <c r="A17" s="3">
        <v>1979</v>
      </c>
      <c r="B17" s="3">
        <v>225.05500000000001</v>
      </c>
      <c r="C17" s="67">
        <v>475.64</v>
      </c>
      <c r="D17" s="67">
        <v>0.42213402373999998</v>
      </c>
      <c r="E17" s="67">
        <v>359.75351999999998</v>
      </c>
      <c r="F17" s="67">
        <v>835.81565402373997</v>
      </c>
      <c r="G17" s="67" t="s">
        <v>29</v>
      </c>
      <c r="H17" s="67">
        <v>372.62359999999995</v>
      </c>
      <c r="I17" s="67">
        <v>463.19205402374001</v>
      </c>
      <c r="J17" s="74">
        <f t="shared" si="0"/>
        <v>2.0581282531991736</v>
      </c>
    </row>
    <row r="18" spans="1:10" ht="12" customHeight="1" x14ac:dyDescent="0.25">
      <c r="A18" s="3">
        <v>1980</v>
      </c>
      <c r="B18" s="3">
        <v>227.726</v>
      </c>
      <c r="C18" s="67">
        <v>418.04</v>
      </c>
      <c r="D18" s="67">
        <v>0.33196947498000001</v>
      </c>
      <c r="E18" s="67">
        <v>372.62359999999995</v>
      </c>
      <c r="F18" s="67">
        <v>790.9955694749799</v>
      </c>
      <c r="G18" s="67" t="s">
        <v>29</v>
      </c>
      <c r="H18" s="67">
        <v>338.79615999999999</v>
      </c>
      <c r="I18" s="67">
        <v>452.19940947497992</v>
      </c>
      <c r="J18" s="74">
        <f t="shared" si="0"/>
        <v>1.9857170875305408</v>
      </c>
    </row>
    <row r="19" spans="1:10" ht="12" customHeight="1" x14ac:dyDescent="0.25">
      <c r="A19" s="4">
        <v>1981</v>
      </c>
      <c r="B19" s="4">
        <v>229.96600000000001</v>
      </c>
      <c r="C19" s="75">
        <v>492.18</v>
      </c>
      <c r="D19" s="75">
        <v>0.34836302930000002</v>
      </c>
      <c r="E19" s="75">
        <v>338.79615999999999</v>
      </c>
      <c r="F19" s="75">
        <v>831.32452302930005</v>
      </c>
      <c r="G19" s="75" t="s">
        <v>29</v>
      </c>
      <c r="H19" s="75">
        <v>365.18851999999998</v>
      </c>
      <c r="I19" s="75">
        <v>466.13600302930007</v>
      </c>
      <c r="J19" s="84">
        <f t="shared" si="0"/>
        <v>2.0269779142538464</v>
      </c>
    </row>
    <row r="20" spans="1:10" ht="12" customHeight="1" x14ac:dyDescent="0.25">
      <c r="A20" s="4">
        <v>1982</v>
      </c>
      <c r="B20" s="4">
        <v>232.18799999999999</v>
      </c>
      <c r="C20" s="75">
        <v>440.16699999999997</v>
      </c>
      <c r="D20" s="75">
        <v>0.76639866445999993</v>
      </c>
      <c r="E20" s="75">
        <v>365.18851999999998</v>
      </c>
      <c r="F20" s="75">
        <v>806.12191866445994</v>
      </c>
      <c r="G20" s="75" t="s">
        <v>29</v>
      </c>
      <c r="H20" s="75">
        <v>412.10343999999992</v>
      </c>
      <c r="I20" s="75">
        <v>394.01847866446002</v>
      </c>
      <c r="J20" s="84">
        <f t="shared" si="0"/>
        <v>1.6969803722175998</v>
      </c>
    </row>
    <row r="21" spans="1:10" ht="12" customHeight="1" x14ac:dyDescent="0.25">
      <c r="A21" s="4">
        <v>1983</v>
      </c>
      <c r="B21" s="4">
        <v>234.30699999999999</v>
      </c>
      <c r="C21" s="75">
        <v>302.69200000000001</v>
      </c>
      <c r="D21" s="75">
        <v>1.8237829180999998</v>
      </c>
      <c r="E21" s="75">
        <v>412.10343999999992</v>
      </c>
      <c r="F21" s="75">
        <v>716.61922291809992</v>
      </c>
      <c r="G21" s="75" t="s">
        <v>29</v>
      </c>
      <c r="H21" s="75">
        <v>229.61787999999999</v>
      </c>
      <c r="I21" s="75">
        <v>487.00134291809991</v>
      </c>
      <c r="J21" s="84">
        <f t="shared" si="0"/>
        <v>2.0784754314557392</v>
      </c>
    </row>
    <row r="22" spans="1:10" ht="12" customHeight="1" x14ac:dyDescent="0.25">
      <c r="A22" s="4">
        <v>1984</v>
      </c>
      <c r="B22" s="4">
        <v>236.34800000000001</v>
      </c>
      <c r="C22" s="75">
        <v>433.61799999999999</v>
      </c>
      <c r="D22" s="75">
        <v>2.7254284056999998</v>
      </c>
      <c r="E22" s="75">
        <v>229.61787999999999</v>
      </c>
      <c r="F22" s="75">
        <v>665.96130840569992</v>
      </c>
      <c r="G22" s="75" t="s">
        <v>29</v>
      </c>
      <c r="H22" s="75">
        <v>264.70623999999998</v>
      </c>
      <c r="I22" s="75">
        <v>401.25506840569994</v>
      </c>
      <c r="J22" s="84">
        <f t="shared" si="0"/>
        <v>1.6977299084642135</v>
      </c>
    </row>
    <row r="23" spans="1:10" ht="12" customHeight="1" x14ac:dyDescent="0.25">
      <c r="A23" s="4">
        <v>1985</v>
      </c>
      <c r="B23" s="4">
        <v>238.46600000000001</v>
      </c>
      <c r="C23" s="75">
        <v>426.75099999999998</v>
      </c>
      <c r="D23" s="75">
        <v>3.1024801550599994</v>
      </c>
      <c r="E23" s="75">
        <v>264.70623999999998</v>
      </c>
      <c r="F23" s="75">
        <v>694.55972015505995</v>
      </c>
      <c r="G23" s="75" t="s">
        <v>29</v>
      </c>
      <c r="H23" s="75">
        <v>314.83868000000001</v>
      </c>
      <c r="I23" s="75">
        <v>379.72104015505994</v>
      </c>
      <c r="J23" s="84">
        <f t="shared" si="0"/>
        <v>1.5923487631572633</v>
      </c>
    </row>
    <row r="24" spans="1:10" ht="12" customHeight="1" x14ac:dyDescent="0.25">
      <c r="A24" s="3">
        <v>1986</v>
      </c>
      <c r="B24" s="3">
        <v>240.65100000000001</v>
      </c>
      <c r="C24" s="67">
        <v>315.38</v>
      </c>
      <c r="D24" s="67">
        <v>3.2090382581400001</v>
      </c>
      <c r="E24" s="67">
        <v>314.83868000000001</v>
      </c>
      <c r="F24" s="67">
        <v>633.42771825813998</v>
      </c>
      <c r="G24" s="67" t="s">
        <v>29</v>
      </c>
      <c r="H24" s="67">
        <v>260.27127999999999</v>
      </c>
      <c r="I24" s="67">
        <v>373.15643825813999</v>
      </c>
      <c r="J24" s="74">
        <f t="shared" si="0"/>
        <v>1.5506124564541182</v>
      </c>
    </row>
    <row r="25" spans="1:10" ht="12" customHeight="1" x14ac:dyDescent="0.25">
      <c r="A25" s="3">
        <v>1987</v>
      </c>
      <c r="B25" s="3">
        <v>242.804</v>
      </c>
      <c r="C25" s="67">
        <v>379.04700000000003</v>
      </c>
      <c r="D25" s="67">
        <v>2.7746090686599998</v>
      </c>
      <c r="E25" s="67">
        <v>260.27127999999999</v>
      </c>
      <c r="F25" s="67">
        <v>642.09288906866004</v>
      </c>
      <c r="G25" s="67" t="s">
        <v>29</v>
      </c>
      <c r="H25" s="67">
        <v>250.92308</v>
      </c>
      <c r="I25" s="67">
        <v>391.16980906866002</v>
      </c>
      <c r="J25" s="74">
        <f t="shared" si="0"/>
        <v>1.6110517498420949</v>
      </c>
    </row>
    <row r="26" spans="1:10" ht="12" customHeight="1" x14ac:dyDescent="0.25">
      <c r="A26" s="3">
        <v>1988</v>
      </c>
      <c r="B26" s="3">
        <v>245.02099999999999</v>
      </c>
      <c r="C26" s="67">
        <v>324.47500000000002</v>
      </c>
      <c r="D26" s="67">
        <v>2.2172282217799997</v>
      </c>
      <c r="E26" s="67">
        <v>250.92308</v>
      </c>
      <c r="F26" s="67">
        <v>577.61530822177997</v>
      </c>
      <c r="G26" s="67" t="s">
        <v>29</v>
      </c>
      <c r="H26" s="67">
        <v>226.29174696000001</v>
      </c>
      <c r="I26" s="67">
        <v>351.32356126177996</v>
      </c>
      <c r="J26" s="74">
        <f t="shared" si="0"/>
        <v>1.4338508179371563</v>
      </c>
    </row>
    <row r="27" spans="1:10" ht="12" customHeight="1" x14ac:dyDescent="0.25">
      <c r="A27" s="3">
        <v>1989</v>
      </c>
      <c r="B27" s="3">
        <v>247.34200000000001</v>
      </c>
      <c r="C27" s="67">
        <v>374.49900000000002</v>
      </c>
      <c r="D27" s="67">
        <v>7.8900923529999991</v>
      </c>
      <c r="E27" s="67">
        <v>226.29174696000001</v>
      </c>
      <c r="F27" s="67">
        <v>608.68083931299998</v>
      </c>
      <c r="G27" s="67">
        <v>2.1844411131399997</v>
      </c>
      <c r="H27" s="67">
        <v>289.19330639999998</v>
      </c>
      <c r="I27" s="67">
        <v>317.30309179986</v>
      </c>
      <c r="J27" s="74">
        <f t="shared" si="0"/>
        <v>1.2828516458986343</v>
      </c>
    </row>
    <row r="28" spans="1:10" ht="12" customHeight="1" x14ac:dyDescent="0.25">
      <c r="A28" s="3">
        <v>1990</v>
      </c>
      <c r="B28" s="3">
        <v>250.13200000000001</v>
      </c>
      <c r="C28" s="67">
        <v>315.38</v>
      </c>
      <c r="D28" s="67">
        <v>3.6292848019999999</v>
      </c>
      <c r="E28" s="67">
        <v>289.19330639999998</v>
      </c>
      <c r="F28" s="67">
        <v>608.20259120199989</v>
      </c>
      <c r="G28" s="67">
        <v>5.0706288490000002</v>
      </c>
      <c r="H28" s="67">
        <v>304.47670032000002</v>
      </c>
      <c r="I28" s="67">
        <v>298.65526203299993</v>
      </c>
      <c r="J28" s="74">
        <f t="shared" si="0"/>
        <v>1.1939906210840674</v>
      </c>
    </row>
    <row r="29" spans="1:10" ht="12" customHeight="1" x14ac:dyDescent="0.25">
      <c r="A29" s="4">
        <v>1991</v>
      </c>
      <c r="B29" s="4">
        <v>253.49299999999999</v>
      </c>
      <c r="C29" s="75">
        <v>324.47500000000002</v>
      </c>
      <c r="D29" s="75">
        <v>1.648457096</v>
      </c>
      <c r="E29" s="75">
        <v>304.47670032000002</v>
      </c>
      <c r="F29" s="75">
        <v>630.600157416</v>
      </c>
      <c r="G29" s="75">
        <v>6.7254976360000001</v>
      </c>
      <c r="H29" s="75">
        <v>260.01413927999999</v>
      </c>
      <c r="I29" s="75">
        <v>363.86052050000001</v>
      </c>
      <c r="J29" s="84">
        <f t="shared" si="0"/>
        <v>1.4353868568362835</v>
      </c>
    </row>
    <row r="30" spans="1:10" ht="12" customHeight="1" x14ac:dyDescent="0.25">
      <c r="A30" s="4">
        <v>1992</v>
      </c>
      <c r="B30" s="4">
        <v>256.89400000000001</v>
      </c>
      <c r="C30" s="75">
        <v>331.04</v>
      </c>
      <c r="D30" s="75">
        <v>2.0242558049999997</v>
      </c>
      <c r="E30" s="75">
        <v>260.01413927999999</v>
      </c>
      <c r="F30" s="75">
        <v>593.07839508500001</v>
      </c>
      <c r="G30" s="75">
        <v>14.288777788999999</v>
      </c>
      <c r="H30" s="75">
        <v>284.06388384000002</v>
      </c>
      <c r="I30" s="75">
        <v>294.72573345599994</v>
      </c>
      <c r="J30" s="84">
        <f t="shared" si="0"/>
        <v>1.1472659285775453</v>
      </c>
    </row>
    <row r="31" spans="1:10" ht="12" customHeight="1" x14ac:dyDescent="0.25">
      <c r="A31" s="4">
        <v>1993</v>
      </c>
      <c r="B31" s="4">
        <v>260.255</v>
      </c>
      <c r="C31" s="75">
        <v>269.04000000000002</v>
      </c>
      <c r="D31" s="75">
        <v>3.9127581349999998</v>
      </c>
      <c r="E31" s="75">
        <v>284.06388384000002</v>
      </c>
      <c r="F31" s="75">
        <v>557.01664197500008</v>
      </c>
      <c r="G31" s="75">
        <v>15.522187108999999</v>
      </c>
      <c r="H31" s="75">
        <v>189.39887999999999</v>
      </c>
      <c r="I31" s="75">
        <v>352.09557486600011</v>
      </c>
      <c r="J31" s="84">
        <f t="shared" si="0"/>
        <v>1.3528868796603335</v>
      </c>
    </row>
    <row r="32" spans="1:10" ht="12" customHeight="1" x14ac:dyDescent="0.25">
      <c r="A32" s="4">
        <v>1994</v>
      </c>
      <c r="B32" s="4">
        <v>263.43599999999998</v>
      </c>
      <c r="C32" s="75">
        <v>369.92</v>
      </c>
      <c r="D32" s="75">
        <v>12.025843115000001</v>
      </c>
      <c r="E32" s="75">
        <v>189.39887999999999</v>
      </c>
      <c r="F32" s="75">
        <v>571.34472311499997</v>
      </c>
      <c r="G32" s="75">
        <v>16.140767499999999</v>
      </c>
      <c r="H32" s="75">
        <v>232.365816</v>
      </c>
      <c r="I32" s="75">
        <v>322.83813961499993</v>
      </c>
      <c r="J32" s="84">
        <f t="shared" si="0"/>
        <v>1.2254898328816106</v>
      </c>
    </row>
    <row r="33" spans="1:10" ht="12" customHeight="1" x14ac:dyDescent="0.25">
      <c r="A33" s="4">
        <v>1995</v>
      </c>
      <c r="B33" s="4">
        <v>266.55700000000002</v>
      </c>
      <c r="C33" s="75">
        <v>347.74</v>
      </c>
      <c r="D33" s="75">
        <v>3.4946578809999997</v>
      </c>
      <c r="E33" s="75">
        <v>232.365816</v>
      </c>
      <c r="F33" s="75">
        <v>583.60047388099997</v>
      </c>
      <c r="G33" s="75">
        <v>14.673218989</v>
      </c>
      <c r="H33" s="75">
        <v>203.07394872</v>
      </c>
      <c r="I33" s="75">
        <v>365.85330617199998</v>
      </c>
      <c r="J33" s="84">
        <f t="shared" si="0"/>
        <v>1.3725143446692452</v>
      </c>
    </row>
    <row r="34" spans="1:10" ht="12" customHeight="1" x14ac:dyDescent="0.25">
      <c r="A34" s="3">
        <v>1996</v>
      </c>
      <c r="B34" s="3">
        <v>269.66699999999997</v>
      </c>
      <c r="C34" s="67">
        <v>283.83999999999997</v>
      </c>
      <c r="D34" s="67">
        <v>2.918988787</v>
      </c>
      <c r="E34" s="67">
        <v>203.07394872</v>
      </c>
      <c r="F34" s="67">
        <v>489.832937507</v>
      </c>
      <c r="G34" s="67">
        <v>20.382291644000002</v>
      </c>
      <c r="H34" s="67">
        <v>202.80863376000002</v>
      </c>
      <c r="I34" s="67">
        <v>266.64201210299996</v>
      </c>
      <c r="J34" s="74">
        <f t="shared" si="0"/>
        <v>0.9887825062132185</v>
      </c>
    </row>
    <row r="35" spans="1:10" ht="12" customHeight="1" x14ac:dyDescent="0.25">
      <c r="A35" s="3">
        <v>1997</v>
      </c>
      <c r="B35" s="3">
        <v>272.91199999999998</v>
      </c>
      <c r="C35" s="67">
        <v>367.34</v>
      </c>
      <c r="D35" s="67">
        <v>3.6708743500000001</v>
      </c>
      <c r="E35" s="67">
        <v>202.80863376000002</v>
      </c>
      <c r="F35" s="67">
        <v>573.81950811000002</v>
      </c>
      <c r="G35" s="67">
        <v>35.964632275</v>
      </c>
      <c r="H35" s="67">
        <v>145.84418135999999</v>
      </c>
      <c r="I35" s="67">
        <v>392.01069447500004</v>
      </c>
      <c r="J35" s="74">
        <f t="shared" si="0"/>
        <v>1.4363996250622915</v>
      </c>
    </row>
    <row r="36" spans="1:10" ht="12" customHeight="1" x14ac:dyDescent="0.25">
      <c r="A36" s="3">
        <v>1998</v>
      </c>
      <c r="B36" s="3">
        <v>276.11500000000001</v>
      </c>
      <c r="C36" s="67">
        <v>345.1</v>
      </c>
      <c r="D36" s="67">
        <v>4.8697118470000005</v>
      </c>
      <c r="E36" s="67">
        <v>145.84418135999999</v>
      </c>
      <c r="F36" s="67">
        <v>495.81389320700004</v>
      </c>
      <c r="G36" s="67">
        <v>14.634867819</v>
      </c>
      <c r="H36" s="67">
        <v>99.673117200000007</v>
      </c>
      <c r="I36" s="67">
        <v>381.50590818800003</v>
      </c>
      <c r="J36" s="74">
        <f t="shared" si="0"/>
        <v>1.3816920782572479</v>
      </c>
    </row>
    <row r="37" spans="1:10" ht="12" customHeight="1" x14ac:dyDescent="0.25">
      <c r="A37" s="3">
        <v>1999</v>
      </c>
      <c r="B37" s="3">
        <v>279.29500000000002</v>
      </c>
      <c r="C37" s="67">
        <v>355.76</v>
      </c>
      <c r="D37" s="67">
        <v>5.8884921809999993</v>
      </c>
      <c r="E37" s="67">
        <v>99.673117200000007</v>
      </c>
      <c r="F37" s="67">
        <v>461.32160938100003</v>
      </c>
      <c r="G37" s="67">
        <v>13.565727174999999</v>
      </c>
      <c r="H37" s="67">
        <v>102.75197964379021</v>
      </c>
      <c r="I37" s="67">
        <v>345.00390256220982</v>
      </c>
      <c r="J37" s="74">
        <f t="shared" si="0"/>
        <v>1.2352670207565828</v>
      </c>
    </row>
    <row r="38" spans="1:10" ht="12" customHeight="1" x14ac:dyDescent="0.25">
      <c r="A38" s="3">
        <v>2000</v>
      </c>
      <c r="B38" s="3">
        <v>282.38499999999999</v>
      </c>
      <c r="C38" s="67">
        <v>416.54</v>
      </c>
      <c r="D38" s="67">
        <v>5.8218637619999996</v>
      </c>
      <c r="E38" s="67">
        <v>102.75197964379021</v>
      </c>
      <c r="F38" s="67">
        <v>525.11384340579025</v>
      </c>
      <c r="G38" s="67">
        <v>17.022894603000001</v>
      </c>
      <c r="H38" s="67">
        <v>120.3066944030368</v>
      </c>
      <c r="I38" s="67">
        <v>387.78425439975342</v>
      </c>
      <c r="J38" s="74">
        <f t="shared" si="0"/>
        <v>1.373246646952754</v>
      </c>
    </row>
    <row r="39" spans="1:10" ht="12" customHeight="1" x14ac:dyDescent="0.25">
      <c r="A39" s="4">
        <v>2001</v>
      </c>
      <c r="B39" s="79">
        <v>285.30901899999998</v>
      </c>
      <c r="C39" s="75">
        <v>348.72</v>
      </c>
      <c r="D39" s="75">
        <v>5.7917163590000005</v>
      </c>
      <c r="E39" s="75">
        <v>120.3066944030368</v>
      </c>
      <c r="F39" s="75">
        <v>474.81841076203682</v>
      </c>
      <c r="G39" s="75">
        <v>18.601189321</v>
      </c>
      <c r="H39" s="75">
        <v>95.718659605864971</v>
      </c>
      <c r="I39" s="75">
        <v>360.49856183517187</v>
      </c>
      <c r="J39" s="84">
        <f t="shared" si="0"/>
        <v>1.2635372099301632</v>
      </c>
    </row>
    <row r="40" spans="1:10" ht="12" customHeight="1" x14ac:dyDescent="0.25">
      <c r="A40" s="4">
        <v>2002</v>
      </c>
      <c r="B40" s="79">
        <v>288.10481800000002</v>
      </c>
      <c r="C40" s="75">
        <v>350.24099731722066</v>
      </c>
      <c r="D40" s="75">
        <v>8.7730801730000003</v>
      </c>
      <c r="E40" s="75">
        <v>95.718659605864971</v>
      </c>
      <c r="F40" s="75">
        <v>454.7327370960856</v>
      </c>
      <c r="G40" s="75">
        <v>19.183983218399998</v>
      </c>
      <c r="H40" s="75">
        <v>96.136151646666988</v>
      </c>
      <c r="I40" s="75">
        <v>339.41260223101864</v>
      </c>
      <c r="J40" s="84">
        <f t="shared" si="0"/>
        <v>1.1780872134912324</v>
      </c>
    </row>
    <row r="41" spans="1:10" ht="12" customHeight="1" x14ac:dyDescent="0.25">
      <c r="A41" s="4">
        <v>2003</v>
      </c>
      <c r="B41" s="79">
        <v>290.81963400000001</v>
      </c>
      <c r="C41" s="75">
        <v>315.92582728459229</v>
      </c>
      <c r="D41" s="75">
        <v>8.2296665879999988</v>
      </c>
      <c r="E41" s="75">
        <v>96.136151646666988</v>
      </c>
      <c r="F41" s="75">
        <v>420.29164551925925</v>
      </c>
      <c r="G41" s="75">
        <v>16.081482130999998</v>
      </c>
      <c r="H41" s="75">
        <v>86.717127559518175</v>
      </c>
      <c r="I41" s="75">
        <v>317.49303582874109</v>
      </c>
      <c r="J41" s="84">
        <f t="shared" si="0"/>
        <v>1.0917180228235246</v>
      </c>
    </row>
    <row r="42" spans="1:10" ht="12" customHeight="1" x14ac:dyDescent="0.25">
      <c r="A42" s="4">
        <v>2004</v>
      </c>
      <c r="B42" s="80">
        <v>293.46318500000001</v>
      </c>
      <c r="C42" s="75">
        <v>329.15570006336651</v>
      </c>
      <c r="D42" s="75">
        <v>10.073352146000001</v>
      </c>
      <c r="E42" s="75">
        <v>86.717127559518175</v>
      </c>
      <c r="F42" s="75">
        <v>425.94617976888469</v>
      </c>
      <c r="G42" s="75">
        <v>17.419900783999999</v>
      </c>
      <c r="H42" s="75">
        <v>90.348538689193532</v>
      </c>
      <c r="I42" s="75">
        <v>318.17774029569114</v>
      </c>
      <c r="J42" s="84">
        <f t="shared" si="0"/>
        <v>1.0842168849755076</v>
      </c>
    </row>
    <row r="43" spans="1:10" ht="12" customHeight="1" x14ac:dyDescent="0.25">
      <c r="A43" s="4">
        <v>2005</v>
      </c>
      <c r="B43" s="80">
        <v>296.186216</v>
      </c>
      <c r="C43" s="75">
        <v>381.84000000000003</v>
      </c>
      <c r="D43" s="75">
        <v>9.2466288199999997</v>
      </c>
      <c r="E43" s="75">
        <v>90.348538689193532</v>
      </c>
      <c r="F43" s="75">
        <v>481.43516750919355</v>
      </c>
      <c r="G43" s="75">
        <v>17.367629422</v>
      </c>
      <c r="H43" s="75">
        <v>104.80962658839036</v>
      </c>
      <c r="I43" s="75">
        <v>359.2579114988032</v>
      </c>
      <c r="J43" s="84">
        <f t="shared" si="0"/>
        <v>1.212946086251371</v>
      </c>
    </row>
    <row r="44" spans="1:10" ht="12" customHeight="1" x14ac:dyDescent="0.25">
      <c r="A44" s="3">
        <v>2006</v>
      </c>
      <c r="B44" s="81">
        <v>298.99582500000002</v>
      </c>
      <c r="C44" s="67">
        <v>363.38171759747104</v>
      </c>
      <c r="D44" s="67">
        <v>10.469707677000001</v>
      </c>
      <c r="E44" s="67">
        <v>104.80962658839036</v>
      </c>
      <c r="F44" s="67">
        <v>478.66105186286137</v>
      </c>
      <c r="G44" s="67">
        <v>17.663361000999998</v>
      </c>
      <c r="H44" s="67">
        <v>99.743091688767166</v>
      </c>
      <c r="I44" s="67">
        <v>361.25459917309422</v>
      </c>
      <c r="J44" s="74">
        <f t="shared" si="0"/>
        <v>1.2082262325003843</v>
      </c>
    </row>
    <row r="45" spans="1:10" ht="12" customHeight="1" x14ac:dyDescent="0.25">
      <c r="A45" s="3">
        <v>2007</v>
      </c>
      <c r="B45" s="82">
        <v>302.003917</v>
      </c>
      <c r="C45" s="67">
        <v>294.00792922923051</v>
      </c>
      <c r="D45" s="67">
        <v>8.7241494339999992</v>
      </c>
      <c r="E45" s="67">
        <v>99.743091688767166</v>
      </c>
      <c r="F45" s="67">
        <v>402.47517035199769</v>
      </c>
      <c r="G45" s="67">
        <v>17.93489667255</v>
      </c>
      <c r="H45" s="67">
        <v>80.700977573176061</v>
      </c>
      <c r="I45" s="67">
        <v>303.8392961062716</v>
      </c>
      <c r="J45" s="74">
        <f t="shared" si="0"/>
        <v>1.0060773354349295</v>
      </c>
    </row>
    <row r="46" spans="1:10" ht="12" customHeight="1" x14ac:dyDescent="0.25">
      <c r="A46" s="3">
        <v>2008</v>
      </c>
      <c r="B46" s="82">
        <v>304.79776099999998</v>
      </c>
      <c r="C46" s="67">
        <v>295.21398550886499</v>
      </c>
      <c r="D46" s="67">
        <v>8.3026959144615198</v>
      </c>
      <c r="E46" s="67">
        <v>80.700977573176061</v>
      </c>
      <c r="F46" s="67">
        <v>384.21765899650256</v>
      </c>
      <c r="G46" s="67">
        <v>17.667181850286539</v>
      </c>
      <c r="H46" s="67">
        <v>81.032022797126075</v>
      </c>
      <c r="I46" s="67">
        <v>285.51845434909001</v>
      </c>
      <c r="J46" s="74">
        <f t="shared" si="0"/>
        <v>0.93674721694917573</v>
      </c>
    </row>
    <row r="47" spans="1:10" ht="12" customHeight="1" x14ac:dyDescent="0.25">
      <c r="A47" s="3">
        <v>2009</v>
      </c>
      <c r="B47" s="82">
        <v>307.43940600000002</v>
      </c>
      <c r="C47" s="67">
        <v>306.83647370357227</v>
      </c>
      <c r="D47" s="67">
        <v>7.8088769760687393</v>
      </c>
      <c r="E47" s="67">
        <v>81.032022797126075</v>
      </c>
      <c r="F47" s="67">
        <v>395.67737347676712</v>
      </c>
      <c r="G47" s="67">
        <v>19.602383560322423</v>
      </c>
      <c r="H47" s="67">
        <v>84.222229815026878</v>
      </c>
      <c r="I47" s="67">
        <v>291.8527601014178</v>
      </c>
      <c r="J47" s="74">
        <f t="shared" si="0"/>
        <v>0.94930173037550625</v>
      </c>
    </row>
    <row r="48" spans="1:10" ht="12" customHeight="1" x14ac:dyDescent="0.25">
      <c r="A48" s="3">
        <v>2010</v>
      </c>
      <c r="B48" s="82">
        <v>309.74127900000002</v>
      </c>
      <c r="C48" s="67">
        <v>320.39690516706145</v>
      </c>
      <c r="D48" s="67">
        <v>10.837795154506319</v>
      </c>
      <c r="E48" s="67">
        <v>84.222229815026878</v>
      </c>
      <c r="F48" s="67">
        <v>415.45693013659462</v>
      </c>
      <c r="G48" s="67">
        <v>18.445683056223277</v>
      </c>
      <c r="H48" s="67">
        <v>87.944374582640961</v>
      </c>
      <c r="I48" s="67">
        <v>309.0668724977304</v>
      </c>
      <c r="J48" s="74">
        <f t="shared" si="0"/>
        <v>0.99782267799614266</v>
      </c>
    </row>
    <row r="49" spans="1:10" ht="12" customHeight="1" x14ac:dyDescent="0.25">
      <c r="A49" s="4">
        <v>2011</v>
      </c>
      <c r="B49" s="79">
        <v>311.97391399999998</v>
      </c>
      <c r="C49" s="75">
        <v>331.43563450026028</v>
      </c>
      <c r="D49" s="75">
        <v>15.425174771151859</v>
      </c>
      <c r="E49" s="75">
        <v>87.944374582640961</v>
      </c>
      <c r="F49" s="75">
        <v>434.8051838540531</v>
      </c>
      <c r="G49" s="75">
        <v>25.228729272329439</v>
      </c>
      <c r="H49" s="75">
        <v>90.974348130260069</v>
      </c>
      <c r="I49" s="75">
        <v>318.60210645146361</v>
      </c>
      <c r="J49" s="84">
        <f t="shared" si="0"/>
        <v>1.021245982930046</v>
      </c>
    </row>
    <row r="50" spans="1:10" ht="12" customHeight="1" x14ac:dyDescent="0.25">
      <c r="A50" s="4">
        <v>2012</v>
      </c>
      <c r="B50" s="79">
        <v>314.16755799999999</v>
      </c>
      <c r="C50" s="75">
        <v>340.50158184016658</v>
      </c>
      <c r="D50" s="75">
        <v>55.122994431525015</v>
      </c>
      <c r="E50" s="75">
        <v>90.974348130260069</v>
      </c>
      <c r="F50" s="75">
        <v>486.59892440195165</v>
      </c>
      <c r="G50" s="75">
        <v>30.849124124118298</v>
      </c>
      <c r="H50" s="75">
        <v>93.462821195851916</v>
      </c>
      <c r="I50" s="75">
        <v>362.28697908198143</v>
      </c>
      <c r="J50" s="84">
        <f t="shared" si="0"/>
        <v>1.1531648314940954</v>
      </c>
    </row>
    <row r="51" spans="1:10" ht="12" customHeight="1" x14ac:dyDescent="0.25">
      <c r="A51" s="4">
        <v>2013</v>
      </c>
      <c r="B51" s="79">
        <v>316.29476599999998</v>
      </c>
      <c r="C51" s="75">
        <v>325.84358993294313</v>
      </c>
      <c r="D51" s="75">
        <v>17.052034216371439</v>
      </c>
      <c r="E51" s="75">
        <v>93.462821195851916</v>
      </c>
      <c r="F51" s="75">
        <v>436.3584453451665</v>
      </c>
      <c r="G51" s="75">
        <v>32.951970419019077</v>
      </c>
      <c r="H51" s="75">
        <v>89.439411761712648</v>
      </c>
      <c r="I51" s="75">
        <v>313.96706316443476</v>
      </c>
      <c r="J51" s="84">
        <f t="shared" si="0"/>
        <v>0.99264071655373132</v>
      </c>
    </row>
    <row r="52" spans="1:10" ht="12" customHeight="1" x14ac:dyDescent="0.25">
      <c r="A52" s="5">
        <v>2014</v>
      </c>
      <c r="B52" s="80">
        <v>318.576955</v>
      </c>
      <c r="C52" s="76">
        <v>311.04692474713352</v>
      </c>
      <c r="D52" s="76">
        <v>16.221934298212499</v>
      </c>
      <c r="E52" s="76">
        <v>89.439411761712648</v>
      </c>
      <c r="F52" s="76">
        <v>416.70827080705862</v>
      </c>
      <c r="G52" s="76">
        <v>30.239087180762453</v>
      </c>
      <c r="H52" s="76">
        <v>85.377938493123338</v>
      </c>
      <c r="I52" s="76">
        <v>301.09124513317283</v>
      </c>
      <c r="J52" s="84">
        <f t="shared" si="0"/>
        <v>0.94511307364706543</v>
      </c>
    </row>
    <row r="53" spans="1:10" ht="12" customHeight="1" x14ac:dyDescent="0.25">
      <c r="A53" s="5">
        <v>2015</v>
      </c>
      <c r="B53" s="80">
        <v>320.87070299999999</v>
      </c>
      <c r="C53" s="76">
        <v>295.66927089796724</v>
      </c>
      <c r="D53" s="76">
        <v>23.003763292910399</v>
      </c>
      <c r="E53" s="76">
        <v>85.377938493123338</v>
      </c>
      <c r="F53" s="76">
        <v>404.05097268400095</v>
      </c>
      <c r="G53" s="76">
        <v>31.845569437962279</v>
      </c>
      <c r="H53" s="76">
        <v>81.156992134081221</v>
      </c>
      <c r="I53" s="76">
        <v>291.04841111195742</v>
      </c>
      <c r="J53" s="84">
        <f t="shared" si="0"/>
        <v>0.90705822747537479</v>
      </c>
    </row>
    <row r="54" spans="1:10" ht="12" customHeight="1" x14ac:dyDescent="0.25">
      <c r="A54" s="6">
        <v>2016</v>
      </c>
      <c r="B54" s="81">
        <v>323.16101099999997</v>
      </c>
      <c r="C54" s="77">
        <v>327.81600000000003</v>
      </c>
      <c r="D54" s="77">
        <v>48.864656708539094</v>
      </c>
      <c r="E54" s="77">
        <v>81.156992134081221</v>
      </c>
      <c r="F54" s="77">
        <v>457.83764884262035</v>
      </c>
      <c r="G54" s="77">
        <v>30.370874963940938</v>
      </c>
      <c r="H54" s="77">
        <v>89.358829317645927</v>
      </c>
      <c r="I54" s="77">
        <v>338.10794456103349</v>
      </c>
      <c r="J54" s="74">
        <f t="shared" si="0"/>
        <v>1.04625227998508</v>
      </c>
    </row>
    <row r="55" spans="1:10" ht="12" customHeight="1" x14ac:dyDescent="0.25">
      <c r="A55" s="9">
        <v>2017</v>
      </c>
      <c r="B55" s="82">
        <v>325.20603</v>
      </c>
      <c r="C55" s="78">
        <v>403.02600000000001</v>
      </c>
      <c r="D55" s="78">
        <v>65.507143052499714</v>
      </c>
      <c r="E55" s="78">
        <v>89.358829317645927</v>
      </c>
      <c r="F55" s="78">
        <v>557.8919723701456</v>
      </c>
      <c r="G55" s="78">
        <v>22.885627178700002</v>
      </c>
      <c r="H55" s="78">
        <v>85.040741246742584</v>
      </c>
      <c r="I55" s="78">
        <v>449.96560394470299</v>
      </c>
      <c r="J55" s="74">
        <f t="shared" si="0"/>
        <v>1.3836324127959836</v>
      </c>
    </row>
    <row r="56" spans="1:10" ht="12" customHeight="1" x14ac:dyDescent="0.25">
      <c r="A56" s="6">
        <v>2018</v>
      </c>
      <c r="B56" s="82">
        <v>326.92397599999998</v>
      </c>
      <c r="C56" s="78">
        <v>192.14400000000001</v>
      </c>
      <c r="D56" s="78">
        <v>33.787808154099991</v>
      </c>
      <c r="E56" s="78">
        <v>85.040741246742584</v>
      </c>
      <c r="F56" s="78">
        <v>310.97254940084258</v>
      </c>
      <c r="G56" s="78">
        <v>31.733847388099996</v>
      </c>
      <c r="H56" s="78">
        <v>83.995644097585057</v>
      </c>
      <c r="I56" s="78">
        <v>195.24305791515752</v>
      </c>
      <c r="J56" s="74">
        <f t="shared" si="0"/>
        <v>0.59721241710078043</v>
      </c>
    </row>
    <row r="57" spans="1:10" ht="12" customHeight="1" x14ac:dyDescent="0.25">
      <c r="A57" s="57">
        <v>2019</v>
      </c>
      <c r="B57" s="82">
        <v>328.475998</v>
      </c>
      <c r="C57" s="78">
        <v>268.84800000000001</v>
      </c>
      <c r="D57" s="78">
        <v>28.337053773600001</v>
      </c>
      <c r="E57" s="78">
        <v>83.995644097585057</v>
      </c>
      <c r="F57" s="78">
        <v>381.18069787118509</v>
      </c>
      <c r="G57" s="78">
        <v>34.2431103443</v>
      </c>
      <c r="H57" s="78">
        <v>64.678305494144382</v>
      </c>
      <c r="I57" s="78">
        <v>282.25928203274066</v>
      </c>
      <c r="J57" s="74">
        <f t="shared" si="0"/>
        <v>0.85929956450803036</v>
      </c>
    </row>
    <row r="58" spans="1:10" ht="12" customHeight="1" thickBot="1" x14ac:dyDescent="0.3">
      <c r="A58" s="59">
        <v>2020</v>
      </c>
      <c r="B58" s="69">
        <v>330.11398000000003</v>
      </c>
      <c r="C58" s="10">
        <v>448.48200000000003</v>
      </c>
      <c r="D58" s="10">
        <v>26.3224580762</v>
      </c>
      <c r="E58" s="10" t="s">
        <v>29</v>
      </c>
      <c r="F58" s="10">
        <v>474.80445807620004</v>
      </c>
      <c r="G58" s="10">
        <v>30.171840856299994</v>
      </c>
      <c r="H58" s="10" t="s">
        <v>29</v>
      </c>
      <c r="I58" s="10">
        <v>444.63261721990006</v>
      </c>
      <c r="J58" s="83">
        <f t="shared" si="0"/>
        <v>1.3469063540414132</v>
      </c>
    </row>
    <row r="59" spans="1:10" ht="12" customHeight="1" thickTop="1" x14ac:dyDescent="0.25">
      <c r="A59" s="372" t="s">
        <v>61</v>
      </c>
      <c r="B59" s="372"/>
      <c r="C59" s="372"/>
      <c r="D59" s="372"/>
      <c r="E59" s="372"/>
      <c r="F59" s="372"/>
      <c r="G59" s="372"/>
      <c r="H59" s="372"/>
      <c r="I59" s="372"/>
      <c r="J59" s="372"/>
    </row>
    <row r="60" spans="1:10" ht="12" customHeight="1" x14ac:dyDescent="0.25">
      <c r="A60" s="337"/>
      <c r="B60" s="337"/>
      <c r="C60" s="337"/>
      <c r="D60" s="337"/>
      <c r="E60" s="337"/>
      <c r="F60" s="337"/>
      <c r="G60" s="337"/>
      <c r="H60" s="337"/>
      <c r="I60" s="337"/>
      <c r="J60" s="337"/>
    </row>
    <row r="61" spans="1:10" ht="12" customHeight="1" x14ac:dyDescent="0.25">
      <c r="A61" s="368" t="s">
        <v>138</v>
      </c>
      <c r="B61" s="368"/>
      <c r="C61" s="368"/>
      <c r="D61" s="368"/>
      <c r="E61" s="368"/>
      <c r="F61" s="368"/>
      <c r="G61" s="368"/>
      <c r="H61" s="368"/>
      <c r="I61" s="368"/>
      <c r="J61" s="368"/>
    </row>
    <row r="62" spans="1:10" ht="12" customHeight="1" x14ac:dyDescent="0.25">
      <c r="A62" s="368"/>
      <c r="B62" s="368"/>
      <c r="C62" s="368"/>
      <c r="D62" s="368"/>
      <c r="E62" s="368"/>
      <c r="F62" s="368"/>
      <c r="G62" s="368"/>
      <c r="H62" s="368"/>
      <c r="I62" s="368"/>
      <c r="J62" s="368"/>
    </row>
    <row r="63" spans="1:10" s="285" customFormat="1" ht="12" customHeight="1" x14ac:dyDescent="0.25">
      <c r="A63" s="368"/>
      <c r="B63" s="368"/>
      <c r="C63" s="368"/>
      <c r="D63" s="368"/>
      <c r="E63" s="368"/>
      <c r="F63" s="368"/>
      <c r="G63" s="368"/>
      <c r="H63" s="368"/>
      <c r="I63" s="368"/>
      <c r="J63" s="368"/>
    </row>
    <row r="64" spans="1:10" ht="12" customHeight="1" x14ac:dyDescent="0.25">
      <c r="A64" s="368"/>
      <c r="B64" s="368"/>
      <c r="C64" s="368"/>
      <c r="D64" s="368"/>
      <c r="E64" s="368"/>
      <c r="F64" s="368"/>
      <c r="G64" s="368"/>
      <c r="H64" s="368"/>
      <c r="I64" s="368"/>
      <c r="J64" s="368"/>
    </row>
    <row r="65" spans="1:10" ht="12" customHeight="1" x14ac:dyDescent="0.25">
      <c r="A65" s="337"/>
      <c r="B65" s="337"/>
      <c r="C65" s="337"/>
      <c r="D65" s="337"/>
      <c r="E65" s="337"/>
      <c r="F65" s="337"/>
      <c r="G65" s="337"/>
      <c r="H65" s="337"/>
      <c r="I65" s="337"/>
      <c r="J65" s="337"/>
    </row>
    <row r="66" spans="1:10" ht="12" customHeight="1" x14ac:dyDescent="0.25">
      <c r="A66" s="344" t="s">
        <v>45</v>
      </c>
      <c r="B66" s="344"/>
      <c r="C66" s="344"/>
      <c r="D66" s="344"/>
      <c r="E66" s="344"/>
      <c r="F66" s="344"/>
      <c r="G66" s="344"/>
      <c r="H66" s="344"/>
      <c r="I66" s="344"/>
      <c r="J66" s="344"/>
    </row>
  </sheetData>
  <mergeCells count="21">
    <mergeCell ref="A59:J59"/>
    <mergeCell ref="A60:J60"/>
    <mergeCell ref="A61:J64"/>
    <mergeCell ref="A65:J65"/>
    <mergeCell ref="A66:J66"/>
    <mergeCell ref="C7:I7"/>
    <mergeCell ref="A1:H1"/>
    <mergeCell ref="I1:J1"/>
    <mergeCell ref="C2:F2"/>
    <mergeCell ref="G3:G6"/>
    <mergeCell ref="H3:H6"/>
    <mergeCell ref="I3:I6"/>
    <mergeCell ref="J4:J6"/>
    <mergeCell ref="A2:A6"/>
    <mergeCell ref="B2:B6"/>
    <mergeCell ref="G2:H2"/>
    <mergeCell ref="I2:J2"/>
    <mergeCell ref="C3:C6"/>
    <mergeCell ref="D3:D6"/>
    <mergeCell ref="E3:E6"/>
    <mergeCell ref="F3:F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TableOfContents</vt:lpstr>
      <vt:lpstr>FarmPcc</vt:lpstr>
      <vt:lpstr>Total</vt:lpstr>
      <vt:lpstr>AsparagusCanning</vt:lpstr>
      <vt:lpstr>AsparagusFreezing</vt:lpstr>
      <vt:lpstr>AsparagusProc</vt:lpstr>
      <vt:lpstr>Beets</vt:lpstr>
      <vt:lpstr>Broccoli</vt:lpstr>
      <vt:lpstr>Cabbage</vt:lpstr>
      <vt:lpstr>CarrotsCanning</vt:lpstr>
      <vt:lpstr>CarrotsFreezing</vt:lpstr>
      <vt:lpstr>CarrotsProc</vt:lpstr>
      <vt:lpstr>Cauliflower</vt:lpstr>
      <vt:lpstr>Cucumbers</vt:lpstr>
      <vt:lpstr>GreenLimaBeansCanning</vt:lpstr>
      <vt:lpstr>GreenLimaBeansFreezing</vt:lpstr>
      <vt:lpstr>GreenLimaBeansProc</vt:lpstr>
      <vt:lpstr>Mushrooms</vt:lpstr>
      <vt:lpstr>DryOnionsProc</vt:lpstr>
      <vt:lpstr>GreenPeasCanning</vt:lpstr>
      <vt:lpstr>GreenPeasFreezing</vt:lpstr>
      <vt:lpstr>GreenPeasProc</vt:lpstr>
      <vt:lpstr>ChilePeppers</vt:lpstr>
      <vt:lpstr>SnapBeansCanning</vt:lpstr>
      <vt:lpstr>SnapBeansFreezing</vt:lpstr>
      <vt:lpstr>SnapBeansProc</vt:lpstr>
      <vt:lpstr>SpinachCanning</vt:lpstr>
      <vt:lpstr>SpinachFreezing</vt:lpstr>
      <vt:lpstr>SpinachProc</vt:lpstr>
      <vt:lpstr>SweetCornCanning</vt:lpstr>
      <vt:lpstr>SweetCornFreezing</vt:lpstr>
      <vt:lpstr>SweetCornProc</vt:lpstr>
      <vt:lpstr>Tomatoes</vt:lpstr>
      <vt:lpstr>OtherVegCanning</vt:lpstr>
      <vt:lpstr>MiscVegFreezing</vt:lpstr>
      <vt:lpstr>MiscVegDehydrated</vt:lpstr>
      <vt:lpstr>Other&amp;MiscProc</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(processed)</dc:title>
  <dc:subject>Agricultural Economics</dc:subject>
  <dc:creator>Andrzej Blazejczyk; Linda Kantor</dc:creator>
  <cp:keywords>Canned vegetables, frozen vegetables, dehydrated vegetables, food consumption, food availability, per capita, asparagus, beets, broccoli, cabbage, carrots, cauliflower, cucumbers, green lima beans, mushrooms, onions, green peas, Chile peppers, snap beans, spinach, sweet corn, tomatoes, miscellaneous vegetables, U.S. Department of Agriculture, USDA, Economic Research Service, ERS</cp:keywords>
  <dc:description>Vegetables for processing, farm weight: Per capita availability</dc:description>
  <cp:lastModifiedBy>Martin, Anikka - REE-ERS, Kansas City, MO</cp:lastModifiedBy>
  <dcterms:created xsi:type="dcterms:W3CDTF">2022-01-31T16:18:32Z</dcterms:created>
  <dcterms:modified xsi:type="dcterms:W3CDTF">2022-09-21T19:54:24Z</dcterms:modified>
  <cp:category>Food Availability</cp:category>
</cp:coreProperties>
</file>