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ink/ink72.xml" ContentType="application/inkml+xml"/>
  <Override PartName="/xl/ink/ink73.xml" ContentType="application/inkml+xml"/>
  <Override PartName="/xl/ink/ink74.xml" ContentType="application/inkml+xml"/>
  <Override PartName="/xl/ink/ink75.xml" ContentType="application/inkml+xml"/>
  <Override PartName="/xl/ink/ink76.xml" ContentType="application/inkml+xml"/>
  <Override PartName="/xl/ink/ink77.xml" ContentType="application/inkml+xml"/>
  <Override PartName="/xl/ink/ink78.xml" ContentType="application/inkml+xml"/>
  <Override PartName="/xl/ink/ink79.xml" ContentType="application/inkml+xml"/>
  <Override PartName="/xl/ink/ink80.xml" ContentType="application/inkml+xml"/>
  <Override PartName="/xl/ink/ink81.xml" ContentType="application/inkml+xml"/>
  <Override PartName="/xl/ink/ink82.xml" ContentType="application/inkml+xml"/>
  <Override PartName="/xl/ink/ink83.xml" ContentType="application/inkml+xml"/>
  <Override PartName="/xl/ink/ink84.xml" ContentType="application/inkml+xml"/>
  <Override PartName="/xl/ink/ink85.xml" ContentType="application/inkml+xml"/>
  <Override PartName="/xl/ink/ink86.xml" ContentType="application/inkml+xml"/>
  <Override PartName="/xl/ink/ink87.xml" ContentType="application/inkml+xml"/>
  <Override PartName="/xl/ink/ink88.xml" ContentType="application/inkml+xml"/>
  <Override PartName="/xl/ink/ink89.xml" ContentType="application/inkml+xml"/>
  <Override PartName="/xl/ink/ink90.xml" ContentType="application/inkml+xml"/>
  <Override PartName="/xl/ink/ink91.xml" ContentType="application/inkml+xml"/>
  <Override PartName="/xl/ink/ink92.xml" ContentType="application/inkml+xml"/>
  <Override PartName="/xl/ink/ink93.xml" ContentType="application/inkml+xml"/>
  <Override PartName="/xl/ink/ink94.xml" ContentType="application/inkml+xml"/>
  <Override PartName="/xl/ink/ink95.xml" ContentType="application/inkml+xml"/>
  <Override PartName="/xl/ink/ink96.xml" ContentType="application/inkml+xml"/>
  <Override PartName="/xl/ink/ink97.xml" ContentType="application/inkml+xml"/>
  <Override PartName="/xl/ink/ink98.xml" ContentType="application/inkml+xml"/>
  <Override PartName="/xl/ink/ink99.xml" ContentType="application/inkml+xml"/>
  <Override PartName="/xl/ink/ink100.xml" ContentType="application/inkml+xml"/>
  <Override PartName="/xl/ink/ink101.xml" ContentType="application/inkml+xml"/>
  <Override PartName="/xl/ink/ink102.xml" ContentType="application/inkml+xml"/>
  <Override PartName="/xl/ink/ink103.xml" ContentType="application/inkml+xml"/>
  <Override PartName="/xl/ink/ink104.xml" ContentType="application/inkml+xml"/>
  <Override PartName="/xl/ink/ink105.xml" ContentType="application/inkml+xml"/>
  <Override PartName="/xl/ink/ink106.xml" ContentType="application/inkml+xml"/>
  <Override PartName="/xl/ink/ink107.xml" ContentType="application/inkml+xml"/>
  <Override PartName="/xl/ink/ink108.xml" ContentType="application/inkml+xml"/>
  <Override PartName="/xl/ink/ink109.xml" ContentType="application/inkml+xml"/>
  <Override PartName="/xl/ink/ink110.xml" ContentType="application/inkml+xml"/>
  <Override PartName="/xl/ink/ink111.xml" ContentType="application/inkml+xml"/>
  <Override PartName="/xl/ink/ink112.xml" ContentType="application/inkml+xml"/>
  <Override PartName="/xl/ink/ink113.xml" ContentType="application/inkml+xml"/>
  <Override PartName="/xl/ink/ink114.xml" ContentType="application/inkml+xml"/>
  <Override PartName="/xl/ink/ink115.xml" ContentType="application/inkml+xml"/>
  <Override PartName="/xl/ink/ink116.xml" ContentType="application/inkml+xml"/>
  <Override PartName="/xl/ink/ink117.xml" ContentType="application/inkml+xml"/>
  <Override PartName="/xl/ink/ink118.xml" ContentType="application/inkml+xml"/>
  <Override PartName="/xl/ink/ink119.xml" ContentType="application/inkml+xml"/>
  <Override PartName="/xl/ink/ink120.xml" ContentType="application/inkml+xml"/>
  <Override PartName="/xl/ink/ink121.xml" ContentType="application/inkml+xml"/>
  <Override PartName="/xl/ink/ink122.xml" ContentType="application/inkml+xml"/>
  <Override PartName="/xl/ink/ink123.xml" ContentType="application/inkml+xml"/>
  <Override PartName="/xl/ink/ink124.xml" ContentType="application/inkml+xml"/>
  <Override PartName="/xl/ink/ink125.xml" ContentType="application/inkml+xml"/>
  <Override PartName="/xl/ink/ink126.xml" ContentType="application/inkml+xml"/>
  <Override PartName="/xl/ink/ink127.xml" ContentType="application/inkml+xml"/>
  <Override PartName="/xl/ink/ink128.xml" ContentType="application/inkml+xml"/>
  <Override PartName="/xl/ink/ink129.xml" ContentType="application/inkml+xml"/>
  <Override PartName="/xl/ink/ink130.xml" ContentType="application/inkml+xml"/>
  <Override PartName="/xl/ink/ink131.xml" ContentType="application/inkml+xml"/>
  <Override PartName="/xl/ink/ink132.xml" ContentType="application/inkml+xml"/>
  <Override PartName="/xl/ink/ink133.xml" ContentType="application/inkml+xml"/>
  <Override PartName="/xl/ink/ink134.xml" ContentType="application/inkml+xml"/>
  <Override PartName="/xl/ink/ink135.xml" ContentType="application/inkml+xml"/>
  <Override PartName="/xl/ink/ink136.xml" ContentType="application/inkml+xml"/>
  <Override PartName="/xl/ink/ink137.xml" ContentType="application/inkml+xml"/>
  <Override PartName="/xl/ink/ink138.xml" ContentType="application/inkml+xml"/>
  <Override PartName="/xl/ink/ink139.xml" ContentType="application/inkml+xml"/>
  <Override PartName="/xl/ink/ink140.xml" ContentType="application/inkml+xml"/>
  <Override PartName="/xl/ink/ink141.xml" ContentType="application/inkml+xml"/>
  <Override PartName="/xl/ink/ink142.xml" ContentType="application/inkml+xml"/>
  <Override PartName="/xl/ink/ink143.xml" ContentType="application/inkml+xml"/>
  <Override PartName="/xl/ink/ink144.xml" ContentType="application/inkml+xml"/>
  <Override PartName="/xl/ink/ink145.xml" ContentType="application/inkml+xml"/>
  <Override PartName="/xl/ink/ink146.xml" ContentType="application/inkml+xml"/>
  <Override PartName="/xl/ink/ink147.xml" ContentType="application/inkml+xml"/>
  <Override PartName="/xl/ink/ink148.xml" ContentType="application/inkml+xml"/>
  <Override PartName="/xl/ink/ink149.xml" ContentType="application/inkml+xml"/>
  <Override PartName="/xl/ink/ink150.xml" ContentType="application/inkml+xml"/>
  <Override PartName="/xl/ink/ink151.xml" ContentType="application/inkml+xml"/>
  <Override PartName="/xl/ink/ink152.xml" ContentType="application/inkml+xml"/>
  <Override PartName="/xl/ink/ink153.xml" ContentType="application/inkml+xml"/>
  <Override PartName="/xl/ink/ink154.xml" ContentType="application/inkml+xml"/>
  <Override PartName="/xl/ink/ink155.xml" ContentType="application/inkml+xml"/>
  <Override PartName="/xl/ink/ink156.xml" ContentType="application/inkml+xml"/>
  <Override PartName="/xl/ink/ink157.xml" ContentType="application/inkml+xml"/>
  <Override PartName="/xl/ink/ink158.xml" ContentType="application/inkml+xml"/>
  <Override PartName="/xl/ink/ink159.xml" ContentType="application/inkml+xml"/>
  <Override PartName="/xl/ink/ink160.xml" ContentType="application/inkml+xml"/>
  <Override PartName="/xl/ink/ink161.xml" ContentType="application/inkml+xml"/>
  <Override PartName="/xl/ink/ink162.xml" ContentType="application/inkml+xml"/>
  <Override PartName="/xl/ink/ink163.xml" ContentType="application/inkml+xml"/>
  <Override PartName="/xl/ink/ink164.xml" ContentType="application/inkml+xml"/>
  <Override PartName="/xl/ink/ink165.xml" ContentType="application/inkml+xml"/>
  <Override PartName="/xl/ink/ink166.xml" ContentType="application/inkml+xml"/>
  <Override PartName="/xl/ink/ink167.xml" ContentType="application/inkml+xml"/>
  <Override PartName="/xl/ink/ink168.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Tibo Declercq\Documents\Maze Bingo\"/>
    </mc:Choice>
  </mc:AlternateContent>
  <xr:revisionPtr revIDLastSave="0" documentId="13_ncr:1_{1A146F29-1FB1-44D1-96A2-86DA08B1D060}" xr6:coauthVersionLast="47" xr6:coauthVersionMax="47" xr10:uidLastSave="{00000000-0000-0000-0000-000000000000}"/>
  <bookViews>
    <workbookView xWindow="-120" yWindow="-120" windowWidth="38640" windowHeight="21120" activeTab="3" xr2:uid="{00000000-000D-0000-FFFF-FFFF00000000}"/>
  </bookViews>
  <sheets>
    <sheet name="README" sheetId="1" r:id="rId1"/>
    <sheet name="Settings" sheetId="2" r:id="rId2"/>
    <sheet name="Planner" sheetId="3" r:id="rId3"/>
    <sheet name="Sheet1" sheetId="15" r:id="rId4"/>
    <sheet name="Maze" sheetId="4" r:id="rId5"/>
    <sheet name="npc_kill" sheetId="5" r:id="rId6"/>
    <sheet name="npc_damage" sheetId="6" r:id="rId7"/>
    <sheet name="xp_gain" sheetId="7" r:id="rId8"/>
    <sheet name="item_drop" sheetId="8" r:id="rId9"/>
    <sheet name="agility_lap" sheetId="9" r:id="rId10"/>
    <sheet name="minigame_completion" sheetId="10" r:id="rId11"/>
    <sheet name="clue_completion" sheetId="11" r:id="rId12"/>
    <sheet name="gp_value" sheetId="12" r:id="rId13"/>
    <sheet name="Lookup" sheetId="13" r:id="rId14"/>
    <sheet name="Calc" sheetId="14" r:id="rId15"/>
  </sheets>
  <definedNames>
    <definedName name="cfg_arm1">Settings!$B$7</definedName>
    <definedName name="cfg_arm2">Settings!$B$8</definedName>
    <definedName name="cfg_arm3">Settings!$B$9</definedName>
    <definedName name="cfg_base">Settings!$B$16</definedName>
    <definedName name="cfg_concurrent">Settings!$B$6</definedName>
    <definedName name="cfg_days">Settings!$B$25</definedName>
    <definedName name="cfg_exp">Settings!$B$18</definedName>
    <definedName name="cfg_hoursday">Settings!$B$26</definedName>
    <definedName name="cfg_mend">Settings!$B$20</definedName>
    <definedName name="cfg_mkey">Settings!$B$19</definedName>
    <definedName name="cfg_mskip">Settings!$B$21</definedName>
    <definedName name="cfg_overhead">Settings!$B$11</definedName>
    <definedName name="cfg_pct">Settings!$B$12</definedName>
    <definedName name="cfg_ratemult">Settings!$B$10</definedName>
    <definedName name="cfg_roster">Settings!$B$5</definedName>
    <definedName name="cfg_slope">Settings!$B$17</definedName>
    <definedName name="cfg_window">Settings!$B$27</definedName>
    <definedName name="list_agility_lap">agility_lap!$A$5:$A$53</definedName>
    <definedName name="list_clue_completion">clue_completion!$A$5:$A$40</definedName>
    <definedName name="list_gp_value">gp_value!$A$5:$A$92</definedName>
    <definedName name="list_item_drop">item_drop!$A$5:$A$329</definedName>
    <definedName name="list_minigame_completion">minigame_completion!$A$5:$A$47</definedName>
    <definedName name="list_npc_damage">npc_damage!$A$5:$A$109</definedName>
    <definedName name="list_npc_kill">npc_kill!$A$5:$A$109</definedName>
    <definedName name="list_xp_gain">xp_gain!$A$5:$A$58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0" i="5" l="1"/>
  <c r="G90" i="5" s="1"/>
  <c r="F89" i="5"/>
  <c r="G89" i="5" s="1"/>
  <c r="F88" i="5"/>
  <c r="G88" i="5" s="1"/>
  <c r="F87" i="5"/>
  <c r="G87" i="5" s="1"/>
  <c r="F86" i="5"/>
  <c r="G86" i="5" s="1"/>
  <c r="F85" i="5"/>
  <c r="G85" i="5" s="1"/>
  <c r="F84" i="5"/>
  <c r="G84" i="5" s="1"/>
  <c r="F83" i="5"/>
  <c r="G83" i="5" s="1"/>
  <c r="F82" i="5"/>
  <c r="G82" i="5" s="1"/>
  <c r="F81" i="5"/>
  <c r="G81" i="5" s="1"/>
  <c r="F312" i="8"/>
  <c r="G312" i="8" s="1"/>
  <c r="F311" i="8"/>
  <c r="G311" i="8" s="1"/>
  <c r="F310" i="8"/>
  <c r="G310" i="8" s="1"/>
  <c r="F309" i="8"/>
  <c r="G309" i="8" s="1"/>
  <c r="F308" i="8"/>
  <c r="G308" i="8" s="1"/>
  <c r="F307" i="8"/>
  <c r="G307" i="8" s="1"/>
  <c r="F306" i="8"/>
  <c r="G306" i="8" s="1"/>
  <c r="F305" i="8"/>
  <c r="G305" i="8" s="1"/>
  <c r="F304" i="8"/>
  <c r="G304" i="8" s="1"/>
  <c r="F303" i="8"/>
  <c r="G303" i="8" s="1"/>
  <c r="F302" i="8"/>
  <c r="G302" i="8" s="1"/>
  <c r="G324" i="13"/>
  <c r="F324" i="13"/>
  <c r="E324" i="13"/>
  <c r="D324" i="13"/>
  <c r="C324" i="13"/>
  <c r="A324" i="13"/>
  <c r="F534" i="13"/>
  <c r="E534" i="13"/>
  <c r="D534" i="13"/>
  <c r="C534" i="13"/>
  <c r="A534" i="13"/>
  <c r="G60" i="8"/>
  <c r="F60" i="8"/>
  <c r="F271" i="8"/>
  <c r="G271" i="8" s="1"/>
  <c r="F123" i="8"/>
  <c r="G123" i="8" s="1"/>
  <c r="F301" i="8"/>
  <c r="G301" i="8" s="1"/>
  <c r="F300" i="8"/>
  <c r="G300" i="8" s="1"/>
  <c r="F80" i="5"/>
  <c r="G80" i="5" s="1"/>
  <c r="K80" i="6"/>
  <c r="J80" i="6"/>
  <c r="F80" i="6"/>
  <c r="G80" i="6"/>
  <c r="AJ6" i="3" a="1"/>
  <c r="AJ6" i="3" s="1"/>
  <c r="AT6" i="3" s="1"/>
  <c r="AJ7" i="3" a="1"/>
  <c r="AJ7" i="3" s="1"/>
  <c r="AJ8" i="3" a="1"/>
  <c r="AJ8" i="3" s="1"/>
  <c r="AJ9" i="3" a="1"/>
  <c r="AJ9" i="3" s="1"/>
  <c r="AJ10" i="3" a="1"/>
  <c r="AJ10" i="3" s="1"/>
  <c r="AJ11" i="3" a="1"/>
  <c r="AJ11" i="3" s="1"/>
  <c r="AJ12" i="3" a="1"/>
  <c r="AJ12" i="3" s="1"/>
  <c r="AJ13" i="3" a="1"/>
  <c r="AJ13" i="3" s="1"/>
  <c r="AK13" i="3" s="1"/>
  <c r="AJ14" i="3" a="1"/>
  <c r="AJ14" i="3" s="1"/>
  <c r="AJ15" i="3" a="1"/>
  <c r="AJ15" i="3" s="1"/>
  <c r="AJ16" i="3" a="1"/>
  <c r="AJ16" i="3" s="1"/>
  <c r="AJ17" i="3" a="1"/>
  <c r="AJ17" i="3" s="1"/>
  <c r="AJ18" i="3" a="1"/>
  <c r="AJ18" i="3" s="1"/>
  <c r="AJ19" i="3" a="1"/>
  <c r="AJ19" i="3" s="1"/>
  <c r="AJ20" i="3" a="1"/>
  <c r="AJ20" i="3" s="1"/>
  <c r="AJ21" i="3" a="1"/>
  <c r="AJ21" i="3" s="1"/>
  <c r="AJ22" i="3" a="1"/>
  <c r="AJ22" i="3" s="1"/>
  <c r="AJ23" i="3" a="1"/>
  <c r="AJ23" i="3" s="1"/>
  <c r="AJ24" i="3" a="1"/>
  <c r="AJ24" i="3" s="1"/>
  <c r="AJ25" i="3" a="1"/>
  <c r="AJ25" i="3" s="1"/>
  <c r="AJ26" i="3" a="1"/>
  <c r="AJ26" i="3" s="1"/>
  <c r="AJ27" i="3" a="1"/>
  <c r="AJ27" i="3" s="1"/>
  <c r="AJ28" i="3" a="1"/>
  <c r="AJ28" i="3" s="1"/>
  <c r="AJ29" i="3" a="1"/>
  <c r="AJ29" i="3" s="1"/>
  <c r="AJ30" i="3" a="1"/>
  <c r="AJ30" i="3" s="1"/>
  <c r="AJ31" i="3" a="1"/>
  <c r="AJ31" i="3" s="1"/>
  <c r="AJ32" i="3" a="1"/>
  <c r="AJ32" i="3" s="1"/>
  <c r="AJ33" i="3" a="1"/>
  <c r="AJ33" i="3" s="1"/>
  <c r="AJ34" i="3" a="1"/>
  <c r="AJ34" i="3" s="1"/>
  <c r="AJ35" i="3" a="1"/>
  <c r="AJ35" i="3" s="1"/>
  <c r="AJ36" i="3" a="1"/>
  <c r="AJ36" i="3" s="1"/>
  <c r="AJ37" i="3" a="1"/>
  <c r="AJ37" i="3" s="1"/>
  <c r="AJ38" i="3" a="1"/>
  <c r="AJ38" i="3" s="1"/>
  <c r="AJ39" i="3" a="1"/>
  <c r="AJ39" i="3" s="1"/>
  <c r="AJ40" i="3" a="1"/>
  <c r="AJ40" i="3" s="1"/>
  <c r="AJ41" i="3" a="1"/>
  <c r="AJ41" i="3" s="1"/>
  <c r="AJ42" i="3" a="1"/>
  <c r="AJ42" i="3" s="1"/>
  <c r="AJ43" i="3" a="1"/>
  <c r="AJ43" i="3" s="1"/>
  <c r="AJ44" i="3" a="1"/>
  <c r="AJ44" i="3" s="1"/>
  <c r="AT44" i="3" s="1"/>
  <c r="AJ45" i="3" a="1"/>
  <c r="AJ45" i="3" s="1"/>
  <c r="AJ46" i="3" a="1"/>
  <c r="AJ46" i="3" s="1"/>
  <c r="AJ47" i="3" a="1"/>
  <c r="AJ47" i="3" s="1"/>
  <c r="AJ48" i="3" a="1"/>
  <c r="AJ48" i="3" s="1"/>
  <c r="AJ49" i="3" a="1"/>
  <c r="AJ49" i="3" s="1"/>
  <c r="AJ50" i="3" a="1"/>
  <c r="AJ50" i="3" s="1"/>
  <c r="AJ51" i="3" a="1"/>
  <c r="AJ51" i="3" s="1"/>
  <c r="AJ52" i="3" a="1"/>
  <c r="AJ52" i="3" s="1"/>
  <c r="AJ53" i="3" a="1"/>
  <c r="AJ53" i="3" s="1"/>
  <c r="AJ54" i="3" a="1"/>
  <c r="AJ54" i="3" s="1"/>
  <c r="AJ55" i="3" a="1"/>
  <c r="AJ55" i="3" s="1"/>
  <c r="AT55" i="3" s="1"/>
  <c r="AJ56" i="3" a="1"/>
  <c r="AJ56" i="3" s="1"/>
  <c r="AJ57" i="3" a="1"/>
  <c r="AJ57" i="3" s="1"/>
  <c r="AJ58" i="3" a="1"/>
  <c r="AJ58" i="3" s="1"/>
  <c r="AJ59" i="3" a="1"/>
  <c r="AJ59" i="3" s="1"/>
  <c r="AJ60" i="3" a="1"/>
  <c r="AJ60" i="3" s="1"/>
  <c r="AJ61" i="3" a="1"/>
  <c r="AJ61" i="3" s="1"/>
  <c r="AJ62" i="3" a="1"/>
  <c r="AJ62" i="3" s="1"/>
  <c r="AJ63" i="3" a="1"/>
  <c r="AJ63" i="3" s="1"/>
  <c r="AJ64" i="3" a="1"/>
  <c r="AJ64" i="3" s="1"/>
  <c r="AJ65" i="3" a="1"/>
  <c r="AJ65" i="3" s="1"/>
  <c r="AJ66" i="3" a="1"/>
  <c r="AJ66" i="3" s="1"/>
  <c r="AJ67" i="3" a="1"/>
  <c r="AJ67" i="3" s="1"/>
  <c r="AJ68" i="3" a="1"/>
  <c r="AJ68" i="3" s="1"/>
  <c r="AJ69" i="3" a="1"/>
  <c r="AJ69" i="3" s="1"/>
  <c r="AJ70" i="3" a="1"/>
  <c r="AJ70" i="3" s="1"/>
  <c r="AJ71" i="3" a="1"/>
  <c r="AJ71" i="3" s="1"/>
  <c r="AJ72" i="3" a="1"/>
  <c r="AJ72" i="3" s="1"/>
  <c r="AJ73" i="3" a="1"/>
  <c r="AJ73" i="3" s="1"/>
  <c r="AJ74" i="3" a="1"/>
  <c r="AJ74" i="3" s="1"/>
  <c r="AJ75" i="3" a="1"/>
  <c r="AJ75" i="3" s="1"/>
  <c r="AJ76" i="3" a="1"/>
  <c r="AJ76" i="3" s="1"/>
  <c r="AJ77" i="3" a="1"/>
  <c r="AJ77" i="3" s="1"/>
  <c r="AJ78" i="3" a="1"/>
  <c r="AJ78" i="3" s="1"/>
  <c r="AJ79" i="3" a="1"/>
  <c r="AJ79" i="3" s="1"/>
  <c r="AJ80" i="3" a="1"/>
  <c r="AJ80" i="3" s="1"/>
  <c r="AJ81" i="3" a="1"/>
  <c r="AJ81" i="3" s="1"/>
  <c r="AJ82" i="3" a="1"/>
  <c r="AJ82" i="3" s="1"/>
  <c r="AK82" i="3" s="1"/>
  <c r="AJ83" i="3" a="1"/>
  <c r="AJ83" i="3" s="1"/>
  <c r="AJ84" i="3" a="1"/>
  <c r="AJ84" i="3" s="1"/>
  <c r="AJ85" i="3" a="1"/>
  <c r="AJ85" i="3" s="1"/>
  <c r="AT85" i="3" s="1"/>
  <c r="AJ5" i="3" a="1"/>
  <c r="AJ5" i="3" s="1"/>
  <c r="FT85" i="14"/>
  <c r="FS85" i="14"/>
  <c r="FR85" i="14"/>
  <c r="FQ85" i="14"/>
  <c r="FP85" i="14"/>
  <c r="FO85" i="14"/>
  <c r="FN85" i="14"/>
  <c r="FM85" i="14"/>
  <c r="FL85" i="14"/>
  <c r="FK85" i="14"/>
  <c r="FJ85" i="14"/>
  <c r="FI85" i="14"/>
  <c r="FH85" i="14"/>
  <c r="FG85" i="14"/>
  <c r="FF85" i="14"/>
  <c r="FE85" i="14"/>
  <c r="FD85" i="14"/>
  <c r="FC85" i="14"/>
  <c r="FB85" i="14"/>
  <c r="FA85" i="14"/>
  <c r="EZ85" i="14"/>
  <c r="EY85" i="14"/>
  <c r="EX85" i="14"/>
  <c r="EW85" i="14"/>
  <c r="AY85" i="14"/>
  <c r="BX85" i="14" s="1"/>
  <c r="AX85" i="14"/>
  <c r="BW85" i="14" s="1"/>
  <c r="AW85" i="14"/>
  <c r="BV85" i="14" s="1"/>
  <c r="AV85" i="14"/>
  <c r="BU85" i="14" s="1"/>
  <c r="AU85" i="14"/>
  <c r="BT85" i="14" s="1"/>
  <c r="AT85" i="14"/>
  <c r="BS85" i="14" s="1"/>
  <c r="AS85" i="14"/>
  <c r="BR85" i="14" s="1"/>
  <c r="AR85" i="14"/>
  <c r="BQ85" i="14" s="1"/>
  <c r="AQ85" i="14"/>
  <c r="BP85" i="14" s="1"/>
  <c r="AP85" i="14"/>
  <c r="BO85" i="14" s="1"/>
  <c r="AO85" i="14"/>
  <c r="BN85" i="14" s="1"/>
  <c r="AN85" i="14"/>
  <c r="BM85" i="14" s="1"/>
  <c r="AM85" i="14"/>
  <c r="BL85" i="14" s="1"/>
  <c r="AL85" i="14"/>
  <c r="BK85" i="14" s="1"/>
  <c r="AK85" i="14"/>
  <c r="BJ85" i="14" s="1"/>
  <c r="AJ85" i="14"/>
  <c r="BI85" i="14" s="1"/>
  <c r="AI85" i="14"/>
  <c r="BH85" i="14" s="1"/>
  <c r="AH85" i="14"/>
  <c r="BG85" i="14" s="1"/>
  <c r="AG85" i="14"/>
  <c r="BF85" i="14" s="1"/>
  <c r="AF85" i="14"/>
  <c r="BE85" i="14" s="1"/>
  <c r="AE85" i="14"/>
  <c r="BD85" i="14" s="1"/>
  <c r="AD85" i="14"/>
  <c r="BC85" i="14" s="1"/>
  <c r="AC85" i="14"/>
  <c r="BB85" i="14" s="1"/>
  <c r="Z85" i="14"/>
  <c r="CW85" i="14" s="1"/>
  <c r="DV85" i="14" s="1"/>
  <c r="EU85" i="14" s="1"/>
  <c r="Y85" i="14"/>
  <c r="CV85" i="14" s="1"/>
  <c r="DU85" i="14" s="1"/>
  <c r="ET85" i="14" s="1"/>
  <c r="X85" i="14"/>
  <c r="CU85" i="14" s="1"/>
  <c r="DT85" i="14" s="1"/>
  <c r="ES85" i="14" s="1"/>
  <c r="W85" i="14"/>
  <c r="CT85" i="14" s="1"/>
  <c r="DS85" i="14" s="1"/>
  <c r="ER85" i="14" s="1"/>
  <c r="V85" i="14"/>
  <c r="CS85" i="14" s="1"/>
  <c r="DR85" i="14" s="1"/>
  <c r="EQ85" i="14" s="1"/>
  <c r="U85" i="14"/>
  <c r="CR85" i="14" s="1"/>
  <c r="DQ85" i="14" s="1"/>
  <c r="EP85" i="14" s="1"/>
  <c r="T85" i="14"/>
  <c r="CQ85" i="14" s="1"/>
  <c r="DP85" i="14" s="1"/>
  <c r="EO85" i="14" s="1"/>
  <c r="S85" i="14"/>
  <c r="CP85" i="14" s="1"/>
  <c r="DO85" i="14" s="1"/>
  <c r="EN85" i="14" s="1"/>
  <c r="R85" i="14"/>
  <c r="CO85" i="14" s="1"/>
  <c r="DN85" i="14" s="1"/>
  <c r="EM85" i="14" s="1"/>
  <c r="Q85" i="14"/>
  <c r="CN85" i="14" s="1"/>
  <c r="DM85" i="14" s="1"/>
  <c r="EL85" i="14" s="1"/>
  <c r="P85" i="14"/>
  <c r="CM85" i="14" s="1"/>
  <c r="DL85" i="14" s="1"/>
  <c r="EK85" i="14" s="1"/>
  <c r="O85" i="14"/>
  <c r="CL85" i="14" s="1"/>
  <c r="DK85" i="14" s="1"/>
  <c r="EJ85" i="14" s="1"/>
  <c r="N85" i="14"/>
  <c r="CK85" i="14" s="1"/>
  <c r="DJ85" i="14" s="1"/>
  <c r="EI85" i="14" s="1"/>
  <c r="M85" i="14"/>
  <c r="CJ85" i="14" s="1"/>
  <c r="DI85" i="14" s="1"/>
  <c r="EH85" i="14" s="1"/>
  <c r="L85" i="14"/>
  <c r="CI85" i="14" s="1"/>
  <c r="DH85" i="14" s="1"/>
  <c r="EG85" i="14" s="1"/>
  <c r="K85" i="14"/>
  <c r="CH85" i="14" s="1"/>
  <c r="DG85" i="14" s="1"/>
  <c r="EF85" i="14" s="1"/>
  <c r="J85" i="14"/>
  <c r="CG85" i="14" s="1"/>
  <c r="DF85" i="14" s="1"/>
  <c r="EE85" i="14" s="1"/>
  <c r="I85" i="14"/>
  <c r="CF85" i="14" s="1"/>
  <c r="DE85" i="14" s="1"/>
  <c r="ED85" i="14" s="1"/>
  <c r="H85" i="14"/>
  <c r="CE85" i="14" s="1"/>
  <c r="DD85" i="14" s="1"/>
  <c r="EC85" i="14" s="1"/>
  <c r="G85" i="14"/>
  <c r="CD85" i="14" s="1"/>
  <c r="DC85" i="14" s="1"/>
  <c r="EB85" i="14" s="1"/>
  <c r="F85" i="14"/>
  <c r="CC85" i="14" s="1"/>
  <c r="DB85" i="14" s="1"/>
  <c r="EA85" i="14" s="1"/>
  <c r="E85" i="14"/>
  <c r="CB85" i="14" s="1"/>
  <c r="DA85" i="14" s="1"/>
  <c r="DZ85" i="14" s="1"/>
  <c r="D85" i="14"/>
  <c r="CA85" i="14" s="1"/>
  <c r="CZ85" i="14" s="1"/>
  <c r="DY85" i="14" s="1"/>
  <c r="A85" i="14"/>
  <c r="FT84" i="14"/>
  <c r="FS84" i="14"/>
  <c r="FR84" i="14"/>
  <c r="FQ84" i="14"/>
  <c r="FP84" i="14"/>
  <c r="FO84" i="14"/>
  <c r="FN84" i="14"/>
  <c r="FM84" i="14"/>
  <c r="FL84" i="14"/>
  <c r="FK84" i="14"/>
  <c r="FJ84" i="14"/>
  <c r="FI84" i="14"/>
  <c r="FH84" i="14"/>
  <c r="FG84" i="14"/>
  <c r="FF84" i="14"/>
  <c r="FE84" i="14"/>
  <c r="FD84" i="14"/>
  <c r="FC84" i="14"/>
  <c r="FB84" i="14"/>
  <c r="FA84" i="14"/>
  <c r="EZ84" i="14"/>
  <c r="EY84" i="14"/>
  <c r="EX84" i="14"/>
  <c r="EW84" i="14"/>
  <c r="AY84" i="14"/>
  <c r="BX84" i="14" s="1"/>
  <c r="AX84" i="14"/>
  <c r="BW84" i="14" s="1"/>
  <c r="AW84" i="14"/>
  <c r="BV84" i="14" s="1"/>
  <c r="AV84" i="14"/>
  <c r="BU84" i="14" s="1"/>
  <c r="AU84" i="14"/>
  <c r="BT84" i="14" s="1"/>
  <c r="AT84" i="14"/>
  <c r="BS84" i="14" s="1"/>
  <c r="AS84" i="14"/>
  <c r="BR84" i="14" s="1"/>
  <c r="AR84" i="14"/>
  <c r="BQ84" i="14" s="1"/>
  <c r="AQ84" i="14"/>
  <c r="BP84" i="14" s="1"/>
  <c r="AP84" i="14"/>
  <c r="BO84" i="14" s="1"/>
  <c r="AO84" i="14"/>
  <c r="BN84" i="14" s="1"/>
  <c r="AN84" i="14"/>
  <c r="BM84" i="14" s="1"/>
  <c r="AM84" i="14"/>
  <c r="BL84" i="14" s="1"/>
  <c r="AL84" i="14"/>
  <c r="BK84" i="14" s="1"/>
  <c r="AK84" i="14"/>
  <c r="BJ84" i="14" s="1"/>
  <c r="Z84" i="14"/>
  <c r="CW84" i="14" s="1"/>
  <c r="DV84" i="14" s="1"/>
  <c r="EU84" i="14" s="1"/>
  <c r="Y84" i="14"/>
  <c r="CV84" i="14" s="1"/>
  <c r="DU84" i="14" s="1"/>
  <c r="ET84" i="14" s="1"/>
  <c r="X84" i="14"/>
  <c r="CU84" i="14" s="1"/>
  <c r="DT84" i="14" s="1"/>
  <c r="ES84" i="14" s="1"/>
  <c r="W84" i="14"/>
  <c r="CT84" i="14" s="1"/>
  <c r="DS84" i="14" s="1"/>
  <c r="ER84" i="14" s="1"/>
  <c r="V84" i="14"/>
  <c r="CS84" i="14" s="1"/>
  <c r="DR84" i="14" s="1"/>
  <c r="EQ84" i="14" s="1"/>
  <c r="U84" i="14"/>
  <c r="CR84" i="14" s="1"/>
  <c r="DQ84" i="14" s="1"/>
  <c r="EP84" i="14" s="1"/>
  <c r="T84" i="14"/>
  <c r="CQ84" i="14" s="1"/>
  <c r="DP84" i="14" s="1"/>
  <c r="EO84" i="14" s="1"/>
  <c r="S84" i="14"/>
  <c r="CP84" i="14" s="1"/>
  <c r="DO84" i="14" s="1"/>
  <c r="EN84" i="14" s="1"/>
  <c r="R84" i="14"/>
  <c r="CO84" i="14" s="1"/>
  <c r="DN84" i="14" s="1"/>
  <c r="EM84" i="14" s="1"/>
  <c r="Q84" i="14"/>
  <c r="CN84" i="14" s="1"/>
  <c r="DM84" i="14" s="1"/>
  <c r="EL84" i="14" s="1"/>
  <c r="P84" i="14"/>
  <c r="CM84" i="14" s="1"/>
  <c r="DL84" i="14" s="1"/>
  <c r="EK84" i="14" s="1"/>
  <c r="O84" i="14"/>
  <c r="CL84" i="14" s="1"/>
  <c r="DK84" i="14" s="1"/>
  <c r="EJ84" i="14" s="1"/>
  <c r="N84" i="14"/>
  <c r="CK84" i="14" s="1"/>
  <c r="DJ84" i="14" s="1"/>
  <c r="EI84" i="14" s="1"/>
  <c r="M84" i="14"/>
  <c r="CJ84" i="14" s="1"/>
  <c r="DI84" i="14" s="1"/>
  <c r="EH84" i="14" s="1"/>
  <c r="L84" i="14"/>
  <c r="CI84" i="14" s="1"/>
  <c r="DH84" i="14" s="1"/>
  <c r="EG84" i="14" s="1"/>
  <c r="A84" i="14"/>
  <c r="FT83" i="14"/>
  <c r="FS83" i="14"/>
  <c r="FR83" i="14"/>
  <c r="FQ83" i="14"/>
  <c r="FP83" i="14"/>
  <c r="FO83" i="14"/>
  <c r="FN83" i="14"/>
  <c r="FM83" i="14"/>
  <c r="FL83" i="14"/>
  <c r="FK83" i="14"/>
  <c r="FJ83" i="14"/>
  <c r="FI83" i="14"/>
  <c r="FH83" i="14"/>
  <c r="FG83" i="14"/>
  <c r="FF83" i="14"/>
  <c r="FE83" i="14"/>
  <c r="FD83" i="14"/>
  <c r="FC83" i="14"/>
  <c r="FB83" i="14"/>
  <c r="FA83" i="14"/>
  <c r="EZ83" i="14"/>
  <c r="EY83" i="14"/>
  <c r="EX83" i="14"/>
  <c r="EW83" i="14"/>
  <c r="AY83" i="14"/>
  <c r="BX83" i="14" s="1"/>
  <c r="AX83" i="14"/>
  <c r="BW83" i="14" s="1"/>
  <c r="AW83" i="14"/>
  <c r="BV83" i="14" s="1"/>
  <c r="AV83" i="14"/>
  <c r="BU83" i="14" s="1"/>
  <c r="AU83" i="14"/>
  <c r="BT83" i="14" s="1"/>
  <c r="AT83" i="14"/>
  <c r="BS83" i="14" s="1"/>
  <c r="AS83" i="14"/>
  <c r="BR83" i="14" s="1"/>
  <c r="AR83" i="14"/>
  <c r="BQ83" i="14" s="1"/>
  <c r="AQ83" i="14"/>
  <c r="BP83" i="14" s="1"/>
  <c r="AP83" i="14"/>
  <c r="BO83" i="14" s="1"/>
  <c r="AO83" i="14"/>
  <c r="BN83" i="14" s="1"/>
  <c r="AN83" i="14"/>
  <c r="BM83" i="14" s="1"/>
  <c r="AM83" i="14"/>
  <c r="BL83" i="14" s="1"/>
  <c r="AL83" i="14"/>
  <c r="BK83" i="14" s="1"/>
  <c r="AK83" i="14"/>
  <c r="BJ83" i="14" s="1"/>
  <c r="AJ83" i="14"/>
  <c r="BI83" i="14" s="1"/>
  <c r="AI83" i="14"/>
  <c r="BH83" i="14" s="1"/>
  <c r="AH83" i="14"/>
  <c r="BG83" i="14" s="1"/>
  <c r="AG83" i="14"/>
  <c r="AF83" i="14"/>
  <c r="AE83" i="14"/>
  <c r="AD83" i="14"/>
  <c r="AC83" i="14"/>
  <c r="Z83" i="14"/>
  <c r="CW83" i="14" s="1"/>
  <c r="DV83" i="14" s="1"/>
  <c r="EU83" i="14" s="1"/>
  <c r="Y83" i="14"/>
  <c r="CV83" i="14" s="1"/>
  <c r="DU83" i="14" s="1"/>
  <c r="ET83" i="14" s="1"/>
  <c r="X83" i="14"/>
  <c r="CU83" i="14" s="1"/>
  <c r="DT83" i="14" s="1"/>
  <c r="ES83" i="14" s="1"/>
  <c r="W83" i="14"/>
  <c r="CT83" i="14" s="1"/>
  <c r="DS83" i="14" s="1"/>
  <c r="ER83" i="14" s="1"/>
  <c r="V83" i="14"/>
  <c r="CS83" i="14" s="1"/>
  <c r="DR83" i="14" s="1"/>
  <c r="EQ83" i="14" s="1"/>
  <c r="U83" i="14"/>
  <c r="CR83" i="14" s="1"/>
  <c r="DQ83" i="14" s="1"/>
  <c r="EP83" i="14" s="1"/>
  <c r="T83" i="14"/>
  <c r="CQ83" i="14" s="1"/>
  <c r="DP83" i="14" s="1"/>
  <c r="EO83" i="14" s="1"/>
  <c r="S83" i="14"/>
  <c r="CP83" i="14" s="1"/>
  <c r="DO83" i="14" s="1"/>
  <c r="EN83" i="14" s="1"/>
  <c r="R83" i="14"/>
  <c r="CO83" i="14" s="1"/>
  <c r="DN83" i="14" s="1"/>
  <c r="EM83" i="14" s="1"/>
  <c r="Q83" i="14"/>
  <c r="CN83" i="14" s="1"/>
  <c r="DM83" i="14" s="1"/>
  <c r="EL83" i="14" s="1"/>
  <c r="P83" i="14"/>
  <c r="CM83" i="14" s="1"/>
  <c r="DL83" i="14" s="1"/>
  <c r="EK83" i="14" s="1"/>
  <c r="O83" i="14"/>
  <c r="CL83" i="14" s="1"/>
  <c r="DK83" i="14" s="1"/>
  <c r="EJ83" i="14" s="1"/>
  <c r="N83" i="14"/>
  <c r="CK83" i="14" s="1"/>
  <c r="DJ83" i="14" s="1"/>
  <c r="EI83" i="14" s="1"/>
  <c r="M83" i="14"/>
  <c r="CJ83" i="14" s="1"/>
  <c r="DI83" i="14" s="1"/>
  <c r="EH83" i="14" s="1"/>
  <c r="L83" i="14"/>
  <c r="CI83" i="14" s="1"/>
  <c r="DH83" i="14" s="1"/>
  <c r="EG83" i="14" s="1"/>
  <c r="K83" i="14"/>
  <c r="CH83" i="14" s="1"/>
  <c r="DG83" i="14" s="1"/>
  <c r="EF83" i="14" s="1"/>
  <c r="J83" i="14"/>
  <c r="CG83" i="14" s="1"/>
  <c r="DF83" i="14" s="1"/>
  <c r="EE83" i="14" s="1"/>
  <c r="I83" i="14"/>
  <c r="CF83" i="14" s="1"/>
  <c r="DE83" i="14" s="1"/>
  <c r="ED83" i="14" s="1"/>
  <c r="H83" i="14"/>
  <c r="CE83" i="14" s="1"/>
  <c r="G83" i="14"/>
  <c r="CD83" i="14" s="1"/>
  <c r="F83" i="14"/>
  <c r="CC83" i="14" s="1"/>
  <c r="E83" i="14"/>
  <c r="CB83" i="14" s="1"/>
  <c r="D83" i="14"/>
  <c r="CA83" i="14" s="1"/>
  <c r="A83" i="14"/>
  <c r="FT82" i="14"/>
  <c r="FS82" i="14"/>
  <c r="FR82" i="14"/>
  <c r="FQ82" i="14"/>
  <c r="FP82" i="14"/>
  <c r="FO82" i="14"/>
  <c r="FN82" i="14"/>
  <c r="FM82" i="14"/>
  <c r="FL82" i="14"/>
  <c r="FK82" i="14"/>
  <c r="FJ82" i="14"/>
  <c r="FI82" i="14"/>
  <c r="FH82" i="14"/>
  <c r="FG82" i="14"/>
  <c r="FF82" i="14"/>
  <c r="FE82" i="14"/>
  <c r="FD82" i="14"/>
  <c r="FC82" i="14"/>
  <c r="FB82" i="14"/>
  <c r="FA82" i="14"/>
  <c r="EZ82" i="14"/>
  <c r="EY82" i="14"/>
  <c r="EX82" i="14"/>
  <c r="EW82" i="14"/>
  <c r="AY82" i="14"/>
  <c r="BX82" i="14" s="1"/>
  <c r="AX82" i="14"/>
  <c r="BW82" i="14" s="1"/>
  <c r="AW82" i="14"/>
  <c r="BV82" i="14" s="1"/>
  <c r="AV82" i="14"/>
  <c r="BU82" i="14" s="1"/>
  <c r="AU82" i="14"/>
  <c r="BT82" i="14" s="1"/>
  <c r="AT82" i="14"/>
  <c r="BS82" i="14" s="1"/>
  <c r="AS82" i="14"/>
  <c r="BR82" i="14" s="1"/>
  <c r="AR82" i="14"/>
  <c r="BQ82" i="14" s="1"/>
  <c r="AQ82" i="14"/>
  <c r="BP82" i="14" s="1"/>
  <c r="AP82" i="14"/>
  <c r="BO82" i="14" s="1"/>
  <c r="AO82" i="14"/>
  <c r="BN82" i="14" s="1"/>
  <c r="AN82" i="14"/>
  <c r="BM82" i="14" s="1"/>
  <c r="AM82" i="14"/>
  <c r="BL82" i="14" s="1"/>
  <c r="AL82" i="14"/>
  <c r="BK82" i="14" s="1"/>
  <c r="AK82" i="14"/>
  <c r="BJ82" i="14" s="1"/>
  <c r="AJ82" i="14"/>
  <c r="BI82" i="14" s="1"/>
  <c r="AI82" i="14"/>
  <c r="BH82" i="14" s="1"/>
  <c r="AH82" i="14"/>
  <c r="BG82" i="14" s="1"/>
  <c r="Z82" i="14"/>
  <c r="CW82" i="14" s="1"/>
  <c r="DV82" i="14" s="1"/>
  <c r="EU82" i="14" s="1"/>
  <c r="Y82" i="14"/>
  <c r="CV82" i="14" s="1"/>
  <c r="DU82" i="14" s="1"/>
  <c r="ET82" i="14" s="1"/>
  <c r="X82" i="14"/>
  <c r="CU82" i="14" s="1"/>
  <c r="DT82" i="14" s="1"/>
  <c r="ES82" i="14" s="1"/>
  <c r="W82" i="14"/>
  <c r="CT82" i="14" s="1"/>
  <c r="DS82" i="14" s="1"/>
  <c r="ER82" i="14" s="1"/>
  <c r="V82" i="14"/>
  <c r="CS82" i="14" s="1"/>
  <c r="DR82" i="14" s="1"/>
  <c r="EQ82" i="14" s="1"/>
  <c r="U82" i="14"/>
  <c r="CR82" i="14" s="1"/>
  <c r="DQ82" i="14" s="1"/>
  <c r="EP82" i="14" s="1"/>
  <c r="T82" i="14"/>
  <c r="CQ82" i="14" s="1"/>
  <c r="DP82" i="14" s="1"/>
  <c r="EO82" i="14" s="1"/>
  <c r="S82" i="14"/>
  <c r="CP82" i="14" s="1"/>
  <c r="DO82" i="14" s="1"/>
  <c r="EN82" i="14" s="1"/>
  <c r="R82" i="14"/>
  <c r="CO82" i="14" s="1"/>
  <c r="DN82" i="14" s="1"/>
  <c r="EM82" i="14" s="1"/>
  <c r="Q82" i="14"/>
  <c r="CN82" i="14" s="1"/>
  <c r="DM82" i="14" s="1"/>
  <c r="EL82" i="14" s="1"/>
  <c r="P82" i="14"/>
  <c r="CM82" i="14" s="1"/>
  <c r="DL82" i="14" s="1"/>
  <c r="EK82" i="14" s="1"/>
  <c r="O82" i="14"/>
  <c r="CL82" i="14" s="1"/>
  <c r="DK82" i="14" s="1"/>
  <c r="EJ82" i="14" s="1"/>
  <c r="N82" i="14"/>
  <c r="CK82" i="14" s="1"/>
  <c r="DJ82" i="14" s="1"/>
  <c r="EI82" i="14" s="1"/>
  <c r="M82" i="14"/>
  <c r="CJ82" i="14" s="1"/>
  <c r="DI82" i="14" s="1"/>
  <c r="EH82" i="14" s="1"/>
  <c r="L82" i="14"/>
  <c r="CI82" i="14" s="1"/>
  <c r="DH82" i="14" s="1"/>
  <c r="EG82" i="14" s="1"/>
  <c r="K82" i="14"/>
  <c r="CH82" i="14" s="1"/>
  <c r="DG82" i="14" s="1"/>
  <c r="EF82" i="14" s="1"/>
  <c r="J82" i="14"/>
  <c r="CG82" i="14" s="1"/>
  <c r="DF82" i="14" s="1"/>
  <c r="EE82" i="14" s="1"/>
  <c r="I82" i="14"/>
  <c r="CF82" i="14" s="1"/>
  <c r="DE82" i="14" s="1"/>
  <c r="ED82" i="14" s="1"/>
  <c r="A82" i="14"/>
  <c r="FT81" i="14"/>
  <c r="FS81" i="14"/>
  <c r="FR81" i="14"/>
  <c r="FQ81" i="14"/>
  <c r="FP81" i="14"/>
  <c r="FO81" i="14"/>
  <c r="FN81" i="14"/>
  <c r="FM81" i="14"/>
  <c r="FL81" i="14"/>
  <c r="FK81" i="14"/>
  <c r="FJ81" i="14"/>
  <c r="FI81" i="14"/>
  <c r="FH81" i="14"/>
  <c r="FG81" i="14"/>
  <c r="FF81" i="14"/>
  <c r="FE81" i="14"/>
  <c r="FD81" i="14"/>
  <c r="FC81" i="14"/>
  <c r="FB81" i="14"/>
  <c r="FA81" i="14"/>
  <c r="EZ81" i="14"/>
  <c r="EY81" i="14"/>
  <c r="EX81" i="14"/>
  <c r="EW81" i="14"/>
  <c r="AY81" i="14"/>
  <c r="BX81" i="14" s="1"/>
  <c r="AX81" i="14"/>
  <c r="BW81" i="14" s="1"/>
  <c r="AW81" i="14"/>
  <c r="BV81" i="14" s="1"/>
  <c r="AV81" i="14"/>
  <c r="BU81" i="14" s="1"/>
  <c r="AU81" i="14"/>
  <c r="BT81" i="14" s="1"/>
  <c r="AT81" i="14"/>
  <c r="BS81" i="14" s="1"/>
  <c r="AS81" i="14"/>
  <c r="BR81" i="14" s="1"/>
  <c r="AR81" i="14"/>
  <c r="BQ81" i="14" s="1"/>
  <c r="AQ81" i="14"/>
  <c r="BP81" i="14" s="1"/>
  <c r="AP81" i="14"/>
  <c r="BO81" i="14" s="1"/>
  <c r="AO81" i="14"/>
  <c r="BN81" i="14" s="1"/>
  <c r="AN81" i="14"/>
  <c r="BM81" i="14" s="1"/>
  <c r="AM81" i="14"/>
  <c r="BL81" i="14" s="1"/>
  <c r="AL81" i="14"/>
  <c r="BK81" i="14" s="1"/>
  <c r="AK81" i="14"/>
  <c r="BJ81" i="14" s="1"/>
  <c r="AJ81" i="14"/>
  <c r="BI81" i="14" s="1"/>
  <c r="AI81" i="14"/>
  <c r="BH81" i="14" s="1"/>
  <c r="AH81" i="14"/>
  <c r="BG81" i="14" s="1"/>
  <c r="AG81" i="14"/>
  <c r="BF81" i="14" s="1"/>
  <c r="AF81" i="14"/>
  <c r="BE81" i="14" s="1"/>
  <c r="Z81" i="14"/>
  <c r="CW81" i="14" s="1"/>
  <c r="DV81" i="14" s="1"/>
  <c r="EU81" i="14" s="1"/>
  <c r="Y81" i="14"/>
  <c r="CV81" i="14" s="1"/>
  <c r="DU81" i="14" s="1"/>
  <c r="ET81" i="14" s="1"/>
  <c r="X81" i="14"/>
  <c r="CU81" i="14" s="1"/>
  <c r="DT81" i="14" s="1"/>
  <c r="ES81" i="14" s="1"/>
  <c r="W81" i="14"/>
  <c r="CT81" i="14" s="1"/>
  <c r="DS81" i="14" s="1"/>
  <c r="ER81" i="14" s="1"/>
  <c r="V81" i="14"/>
  <c r="CS81" i="14" s="1"/>
  <c r="DR81" i="14" s="1"/>
  <c r="EQ81" i="14" s="1"/>
  <c r="U81" i="14"/>
  <c r="CR81" i="14" s="1"/>
  <c r="DQ81" i="14" s="1"/>
  <c r="EP81" i="14" s="1"/>
  <c r="T81" i="14"/>
  <c r="CQ81" i="14" s="1"/>
  <c r="DP81" i="14" s="1"/>
  <c r="EO81" i="14" s="1"/>
  <c r="S81" i="14"/>
  <c r="CP81" i="14" s="1"/>
  <c r="DO81" i="14" s="1"/>
  <c r="EN81" i="14" s="1"/>
  <c r="R81" i="14"/>
  <c r="CO81" i="14" s="1"/>
  <c r="DN81" i="14" s="1"/>
  <c r="EM81" i="14" s="1"/>
  <c r="Q81" i="14"/>
  <c r="CN81" i="14" s="1"/>
  <c r="DM81" i="14" s="1"/>
  <c r="EL81" i="14" s="1"/>
  <c r="P81" i="14"/>
  <c r="CM81" i="14" s="1"/>
  <c r="DL81" i="14" s="1"/>
  <c r="EK81" i="14" s="1"/>
  <c r="O81" i="14"/>
  <c r="CL81" i="14" s="1"/>
  <c r="DK81" i="14" s="1"/>
  <c r="EJ81" i="14" s="1"/>
  <c r="N81" i="14"/>
  <c r="CK81" i="14" s="1"/>
  <c r="DJ81" i="14" s="1"/>
  <c r="EI81" i="14" s="1"/>
  <c r="M81" i="14"/>
  <c r="CJ81" i="14" s="1"/>
  <c r="DI81" i="14" s="1"/>
  <c r="EH81" i="14" s="1"/>
  <c r="L81" i="14"/>
  <c r="CI81" i="14" s="1"/>
  <c r="DH81" i="14" s="1"/>
  <c r="EG81" i="14" s="1"/>
  <c r="K81" i="14"/>
  <c r="CH81" i="14" s="1"/>
  <c r="DG81" i="14" s="1"/>
  <c r="EF81" i="14" s="1"/>
  <c r="J81" i="14"/>
  <c r="CG81" i="14" s="1"/>
  <c r="DF81" i="14" s="1"/>
  <c r="EE81" i="14" s="1"/>
  <c r="I81" i="14"/>
  <c r="CF81" i="14" s="1"/>
  <c r="DE81" i="14" s="1"/>
  <c r="ED81" i="14" s="1"/>
  <c r="H81" i="14"/>
  <c r="CE81" i="14" s="1"/>
  <c r="DD81" i="14" s="1"/>
  <c r="EC81" i="14" s="1"/>
  <c r="G81" i="14"/>
  <c r="CD81" i="14" s="1"/>
  <c r="DC81" i="14" s="1"/>
  <c r="EB81" i="14" s="1"/>
  <c r="A81" i="14"/>
  <c r="FT80" i="14"/>
  <c r="FS80" i="14"/>
  <c r="FR80" i="14"/>
  <c r="FQ80" i="14"/>
  <c r="FP80" i="14"/>
  <c r="FO80" i="14"/>
  <c r="FN80" i="14"/>
  <c r="FM80" i="14"/>
  <c r="FL80" i="14"/>
  <c r="FK80" i="14"/>
  <c r="FJ80" i="14"/>
  <c r="FI80" i="14"/>
  <c r="FH80" i="14"/>
  <c r="FG80" i="14"/>
  <c r="FF80" i="14"/>
  <c r="FE80" i="14"/>
  <c r="FD80" i="14"/>
  <c r="FC80" i="14"/>
  <c r="FB80" i="14"/>
  <c r="FA80" i="14"/>
  <c r="EZ80" i="14"/>
  <c r="EY80" i="14"/>
  <c r="EX80" i="14"/>
  <c r="EW80" i="14"/>
  <c r="AY80" i="14"/>
  <c r="BX80" i="14" s="1"/>
  <c r="AX80" i="14"/>
  <c r="BW80" i="14" s="1"/>
  <c r="AW80" i="14"/>
  <c r="BV80" i="14" s="1"/>
  <c r="AV80" i="14"/>
  <c r="BU80" i="14" s="1"/>
  <c r="AU80" i="14"/>
  <c r="BT80" i="14" s="1"/>
  <c r="AT80" i="14"/>
  <c r="BS80" i="14" s="1"/>
  <c r="AS80" i="14"/>
  <c r="BR80" i="14" s="1"/>
  <c r="AR80" i="14"/>
  <c r="BQ80" i="14" s="1"/>
  <c r="AQ80" i="14"/>
  <c r="BP80" i="14" s="1"/>
  <c r="AP80" i="14"/>
  <c r="BO80" i="14" s="1"/>
  <c r="AO80" i="14"/>
  <c r="BN80" i="14" s="1"/>
  <c r="AN80" i="14"/>
  <c r="BM80" i="14" s="1"/>
  <c r="AM80" i="14"/>
  <c r="BL80" i="14" s="1"/>
  <c r="AL80" i="14"/>
  <c r="BK80" i="14" s="1"/>
  <c r="Z80" i="14"/>
  <c r="CW80" i="14" s="1"/>
  <c r="DV80" i="14" s="1"/>
  <c r="EU80" i="14" s="1"/>
  <c r="Y80" i="14"/>
  <c r="CV80" i="14" s="1"/>
  <c r="DU80" i="14" s="1"/>
  <c r="ET80" i="14" s="1"/>
  <c r="X80" i="14"/>
  <c r="CU80" i="14" s="1"/>
  <c r="DT80" i="14" s="1"/>
  <c r="ES80" i="14" s="1"/>
  <c r="W80" i="14"/>
  <c r="CT80" i="14" s="1"/>
  <c r="DS80" i="14" s="1"/>
  <c r="ER80" i="14" s="1"/>
  <c r="V80" i="14"/>
  <c r="CS80" i="14" s="1"/>
  <c r="DR80" i="14" s="1"/>
  <c r="EQ80" i="14" s="1"/>
  <c r="U80" i="14"/>
  <c r="CR80" i="14" s="1"/>
  <c r="DQ80" i="14" s="1"/>
  <c r="EP80" i="14" s="1"/>
  <c r="T80" i="14"/>
  <c r="CQ80" i="14" s="1"/>
  <c r="DP80" i="14" s="1"/>
  <c r="EO80" i="14" s="1"/>
  <c r="S80" i="14"/>
  <c r="CP80" i="14" s="1"/>
  <c r="DO80" i="14" s="1"/>
  <c r="EN80" i="14" s="1"/>
  <c r="R80" i="14"/>
  <c r="CO80" i="14" s="1"/>
  <c r="DN80" i="14" s="1"/>
  <c r="EM80" i="14" s="1"/>
  <c r="Q80" i="14"/>
  <c r="CN80" i="14" s="1"/>
  <c r="DM80" i="14" s="1"/>
  <c r="EL80" i="14" s="1"/>
  <c r="P80" i="14"/>
  <c r="CM80" i="14" s="1"/>
  <c r="DL80" i="14" s="1"/>
  <c r="EK80" i="14" s="1"/>
  <c r="O80" i="14"/>
  <c r="CL80" i="14" s="1"/>
  <c r="DK80" i="14" s="1"/>
  <c r="EJ80" i="14" s="1"/>
  <c r="N80" i="14"/>
  <c r="CK80" i="14" s="1"/>
  <c r="DJ80" i="14" s="1"/>
  <c r="EI80" i="14" s="1"/>
  <c r="M80" i="14"/>
  <c r="CJ80" i="14" s="1"/>
  <c r="DI80" i="14" s="1"/>
  <c r="EH80" i="14" s="1"/>
  <c r="A80" i="14"/>
  <c r="FT79" i="14"/>
  <c r="FS79" i="14"/>
  <c r="FR79" i="14"/>
  <c r="FQ79" i="14"/>
  <c r="FP79" i="14"/>
  <c r="FO79" i="14"/>
  <c r="FN79" i="14"/>
  <c r="FM79" i="14"/>
  <c r="FL79" i="14"/>
  <c r="FK79" i="14"/>
  <c r="FJ79" i="14"/>
  <c r="FI79" i="14"/>
  <c r="FH79" i="14"/>
  <c r="FG79" i="14"/>
  <c r="FF79" i="14"/>
  <c r="FE79" i="14"/>
  <c r="FD79" i="14"/>
  <c r="FC79" i="14"/>
  <c r="FB79" i="14"/>
  <c r="FA79" i="14"/>
  <c r="EZ79" i="14"/>
  <c r="EY79" i="14"/>
  <c r="EX79" i="14"/>
  <c r="EW79" i="14"/>
  <c r="AY79" i="14"/>
  <c r="BX79" i="14" s="1"/>
  <c r="AX79" i="14"/>
  <c r="BW79" i="14" s="1"/>
  <c r="AW79" i="14"/>
  <c r="BV79" i="14" s="1"/>
  <c r="AV79" i="14"/>
  <c r="BU79" i="14" s="1"/>
  <c r="AU79" i="14"/>
  <c r="BT79" i="14" s="1"/>
  <c r="AT79" i="14"/>
  <c r="BS79" i="14" s="1"/>
  <c r="AS79" i="14"/>
  <c r="BR79" i="14" s="1"/>
  <c r="AR79" i="14"/>
  <c r="BQ79" i="14" s="1"/>
  <c r="AQ79" i="14"/>
  <c r="BP79" i="14" s="1"/>
  <c r="AP79" i="14"/>
  <c r="BO79" i="14" s="1"/>
  <c r="AO79" i="14"/>
  <c r="BN79" i="14" s="1"/>
  <c r="AN79" i="14"/>
  <c r="BM79" i="14" s="1"/>
  <c r="AM79" i="14"/>
  <c r="BL79" i="14" s="1"/>
  <c r="AL79" i="14"/>
  <c r="BK79" i="14" s="1"/>
  <c r="AK79" i="14"/>
  <c r="BJ79" i="14" s="1"/>
  <c r="AJ79" i="14"/>
  <c r="BI79" i="14" s="1"/>
  <c r="AI79" i="14"/>
  <c r="BH79" i="14" s="1"/>
  <c r="AH79" i="14"/>
  <c r="BG79" i="14" s="1"/>
  <c r="AG79" i="14"/>
  <c r="BF79" i="14" s="1"/>
  <c r="AF79" i="14"/>
  <c r="BE79" i="14" s="1"/>
  <c r="AE79" i="14"/>
  <c r="BD79" i="14" s="1"/>
  <c r="AD79" i="14"/>
  <c r="AC79" i="14"/>
  <c r="Z79" i="14"/>
  <c r="CW79" i="14" s="1"/>
  <c r="DV79" i="14" s="1"/>
  <c r="EU79" i="14" s="1"/>
  <c r="Y79" i="14"/>
  <c r="CV79" i="14" s="1"/>
  <c r="DU79" i="14" s="1"/>
  <c r="ET79" i="14" s="1"/>
  <c r="X79" i="14"/>
  <c r="CU79" i="14" s="1"/>
  <c r="DT79" i="14" s="1"/>
  <c r="ES79" i="14" s="1"/>
  <c r="W79" i="14"/>
  <c r="CT79" i="14" s="1"/>
  <c r="DS79" i="14" s="1"/>
  <c r="ER79" i="14" s="1"/>
  <c r="V79" i="14"/>
  <c r="CS79" i="14" s="1"/>
  <c r="DR79" i="14" s="1"/>
  <c r="EQ79" i="14" s="1"/>
  <c r="U79" i="14"/>
  <c r="CR79" i="14" s="1"/>
  <c r="DQ79" i="14" s="1"/>
  <c r="EP79" i="14" s="1"/>
  <c r="T79" i="14"/>
  <c r="CQ79" i="14" s="1"/>
  <c r="DP79" i="14" s="1"/>
  <c r="EO79" i="14" s="1"/>
  <c r="S79" i="14"/>
  <c r="CP79" i="14" s="1"/>
  <c r="DO79" i="14" s="1"/>
  <c r="EN79" i="14" s="1"/>
  <c r="R79" i="14"/>
  <c r="CO79" i="14" s="1"/>
  <c r="DN79" i="14" s="1"/>
  <c r="EM79" i="14" s="1"/>
  <c r="Q79" i="14"/>
  <c r="CN79" i="14" s="1"/>
  <c r="DM79" i="14" s="1"/>
  <c r="EL79" i="14" s="1"/>
  <c r="P79" i="14"/>
  <c r="CM79" i="14" s="1"/>
  <c r="DL79" i="14" s="1"/>
  <c r="EK79" i="14" s="1"/>
  <c r="O79" i="14"/>
  <c r="CL79" i="14" s="1"/>
  <c r="DK79" i="14" s="1"/>
  <c r="EJ79" i="14" s="1"/>
  <c r="N79" i="14"/>
  <c r="CK79" i="14" s="1"/>
  <c r="DJ79" i="14" s="1"/>
  <c r="EI79" i="14" s="1"/>
  <c r="M79" i="14"/>
  <c r="CJ79" i="14" s="1"/>
  <c r="DI79" i="14" s="1"/>
  <c r="EH79" i="14" s="1"/>
  <c r="L79" i="14"/>
  <c r="CI79" i="14" s="1"/>
  <c r="DH79" i="14" s="1"/>
  <c r="EG79" i="14" s="1"/>
  <c r="K79" i="14"/>
  <c r="CH79" i="14" s="1"/>
  <c r="DG79" i="14" s="1"/>
  <c r="EF79" i="14" s="1"/>
  <c r="J79" i="14"/>
  <c r="CG79" i="14" s="1"/>
  <c r="DF79" i="14" s="1"/>
  <c r="EE79" i="14" s="1"/>
  <c r="I79" i="14"/>
  <c r="CF79" i="14" s="1"/>
  <c r="DE79" i="14" s="1"/>
  <c r="ED79" i="14" s="1"/>
  <c r="H79" i="14"/>
  <c r="CE79" i="14" s="1"/>
  <c r="DD79" i="14" s="1"/>
  <c r="EC79" i="14" s="1"/>
  <c r="G79" i="14"/>
  <c r="CD79" i="14" s="1"/>
  <c r="DC79" i="14" s="1"/>
  <c r="EB79" i="14" s="1"/>
  <c r="F79" i="14"/>
  <c r="CC79" i="14" s="1"/>
  <c r="DB79" i="14" s="1"/>
  <c r="EA79" i="14" s="1"/>
  <c r="E79" i="14"/>
  <c r="CB79" i="14" s="1"/>
  <c r="D79" i="14"/>
  <c r="CA79" i="14" s="1"/>
  <c r="A79" i="14"/>
  <c r="FT78" i="14"/>
  <c r="FS78" i="14"/>
  <c r="FR78" i="14"/>
  <c r="FQ78" i="14"/>
  <c r="FP78" i="14"/>
  <c r="FO78" i="14"/>
  <c r="FN78" i="14"/>
  <c r="FM78" i="14"/>
  <c r="FL78" i="14"/>
  <c r="FK78" i="14"/>
  <c r="FJ78" i="14"/>
  <c r="FI78" i="14"/>
  <c r="FH78" i="14"/>
  <c r="FG78" i="14"/>
  <c r="FF78" i="14"/>
  <c r="FE78" i="14"/>
  <c r="FD78" i="14"/>
  <c r="FC78" i="14"/>
  <c r="FB78" i="14"/>
  <c r="FA78" i="14"/>
  <c r="EZ78" i="14"/>
  <c r="EY78" i="14"/>
  <c r="EX78" i="14"/>
  <c r="EW78" i="14"/>
  <c r="AY78" i="14"/>
  <c r="BX78" i="14" s="1"/>
  <c r="AX78" i="14"/>
  <c r="BW78" i="14" s="1"/>
  <c r="AW78" i="14"/>
  <c r="BV78" i="14" s="1"/>
  <c r="AV78" i="14"/>
  <c r="BU78" i="14" s="1"/>
  <c r="AU78" i="14"/>
  <c r="BT78" i="14" s="1"/>
  <c r="AT78" i="14"/>
  <c r="BS78" i="14" s="1"/>
  <c r="AS78" i="14"/>
  <c r="BR78" i="14" s="1"/>
  <c r="AR78" i="14"/>
  <c r="BQ78" i="14" s="1"/>
  <c r="AQ78" i="14"/>
  <c r="BP78" i="14" s="1"/>
  <c r="AP78" i="14"/>
  <c r="BO78" i="14" s="1"/>
  <c r="AO78" i="14"/>
  <c r="BN78" i="14" s="1"/>
  <c r="AN78" i="14"/>
  <c r="BM78" i="14" s="1"/>
  <c r="AM78" i="14"/>
  <c r="BL78" i="14" s="1"/>
  <c r="AL78" i="14"/>
  <c r="BK78" i="14" s="1"/>
  <c r="AK78" i="14"/>
  <c r="AJ78" i="14"/>
  <c r="AI78" i="14"/>
  <c r="AH78" i="14"/>
  <c r="AG78" i="14"/>
  <c r="AF78" i="14"/>
  <c r="Z78" i="14"/>
  <c r="CW78" i="14" s="1"/>
  <c r="DV78" i="14" s="1"/>
  <c r="EU78" i="14" s="1"/>
  <c r="Y78" i="14"/>
  <c r="CV78" i="14" s="1"/>
  <c r="DU78" i="14" s="1"/>
  <c r="ET78" i="14" s="1"/>
  <c r="X78" i="14"/>
  <c r="CU78" i="14" s="1"/>
  <c r="DT78" i="14" s="1"/>
  <c r="ES78" i="14" s="1"/>
  <c r="W78" i="14"/>
  <c r="CT78" i="14" s="1"/>
  <c r="DS78" i="14" s="1"/>
  <c r="ER78" i="14" s="1"/>
  <c r="V78" i="14"/>
  <c r="CS78" i="14" s="1"/>
  <c r="DR78" i="14" s="1"/>
  <c r="EQ78" i="14" s="1"/>
  <c r="U78" i="14"/>
  <c r="CR78" i="14" s="1"/>
  <c r="DQ78" i="14" s="1"/>
  <c r="EP78" i="14" s="1"/>
  <c r="T78" i="14"/>
  <c r="CQ78" i="14" s="1"/>
  <c r="DP78" i="14" s="1"/>
  <c r="EO78" i="14" s="1"/>
  <c r="S78" i="14"/>
  <c r="CP78" i="14" s="1"/>
  <c r="DO78" i="14" s="1"/>
  <c r="EN78" i="14" s="1"/>
  <c r="R78" i="14"/>
  <c r="CO78" i="14" s="1"/>
  <c r="DN78" i="14" s="1"/>
  <c r="EM78" i="14" s="1"/>
  <c r="Q78" i="14"/>
  <c r="CN78" i="14" s="1"/>
  <c r="DM78" i="14" s="1"/>
  <c r="EL78" i="14" s="1"/>
  <c r="P78" i="14"/>
  <c r="CM78" i="14" s="1"/>
  <c r="DL78" i="14" s="1"/>
  <c r="EK78" i="14" s="1"/>
  <c r="O78" i="14"/>
  <c r="CL78" i="14" s="1"/>
  <c r="DK78" i="14" s="1"/>
  <c r="EJ78" i="14" s="1"/>
  <c r="N78" i="14"/>
  <c r="CK78" i="14" s="1"/>
  <c r="DJ78" i="14" s="1"/>
  <c r="EI78" i="14" s="1"/>
  <c r="M78" i="14"/>
  <c r="CJ78" i="14" s="1"/>
  <c r="DI78" i="14" s="1"/>
  <c r="EH78" i="14" s="1"/>
  <c r="L78" i="14"/>
  <c r="CI78" i="14" s="1"/>
  <c r="K78" i="14"/>
  <c r="CH78" i="14" s="1"/>
  <c r="J78" i="14"/>
  <c r="CG78" i="14" s="1"/>
  <c r="I78" i="14"/>
  <c r="CF78" i="14" s="1"/>
  <c r="H78" i="14"/>
  <c r="CE78" i="14" s="1"/>
  <c r="G78" i="14"/>
  <c r="CD78" i="14" s="1"/>
  <c r="A78" i="14"/>
  <c r="FT77" i="14"/>
  <c r="FS77" i="14"/>
  <c r="FR77" i="14"/>
  <c r="FQ77" i="14"/>
  <c r="FP77" i="14"/>
  <c r="FO77" i="14"/>
  <c r="FN77" i="14"/>
  <c r="FM77" i="14"/>
  <c r="FL77" i="14"/>
  <c r="FK77" i="14"/>
  <c r="FJ77" i="14"/>
  <c r="FI77" i="14"/>
  <c r="FH77" i="14"/>
  <c r="FG77" i="14"/>
  <c r="FF77" i="14"/>
  <c r="FE77" i="14"/>
  <c r="FD77" i="14"/>
  <c r="FC77" i="14"/>
  <c r="FB77" i="14"/>
  <c r="FA77" i="14"/>
  <c r="EZ77" i="14"/>
  <c r="EY77" i="14"/>
  <c r="EX77" i="14"/>
  <c r="EW77" i="14"/>
  <c r="AY77" i="14"/>
  <c r="BX77" i="14" s="1"/>
  <c r="AX77" i="14"/>
  <c r="BW77" i="14" s="1"/>
  <c r="AW77" i="14"/>
  <c r="BV77" i="14" s="1"/>
  <c r="AV77" i="14"/>
  <c r="BU77" i="14" s="1"/>
  <c r="AU77" i="14"/>
  <c r="BT77" i="14" s="1"/>
  <c r="AT77" i="14"/>
  <c r="BS77" i="14" s="1"/>
  <c r="AS77" i="14"/>
  <c r="BR77" i="14" s="1"/>
  <c r="AR77" i="14"/>
  <c r="BQ77" i="14" s="1"/>
  <c r="AQ77" i="14"/>
  <c r="BP77" i="14" s="1"/>
  <c r="AP77" i="14"/>
  <c r="BO77" i="14" s="1"/>
  <c r="AO77" i="14"/>
  <c r="BN77" i="14" s="1"/>
  <c r="AN77" i="14"/>
  <c r="BM77" i="14" s="1"/>
  <c r="AM77" i="14"/>
  <c r="BL77" i="14" s="1"/>
  <c r="AL77" i="14"/>
  <c r="BK77" i="14" s="1"/>
  <c r="AK77" i="14"/>
  <c r="BJ77" i="14" s="1"/>
  <c r="AJ77" i="14"/>
  <c r="BI77" i="14" s="1"/>
  <c r="AI77" i="14"/>
  <c r="BH77" i="14" s="1"/>
  <c r="AH77" i="14"/>
  <c r="BG77" i="14" s="1"/>
  <c r="AG77" i="14"/>
  <c r="AF77" i="14"/>
  <c r="AE77" i="14"/>
  <c r="AD77" i="14"/>
  <c r="Z77" i="14"/>
  <c r="CW77" i="14" s="1"/>
  <c r="DV77" i="14" s="1"/>
  <c r="EU77" i="14" s="1"/>
  <c r="Y77" i="14"/>
  <c r="CV77" i="14" s="1"/>
  <c r="DU77" i="14" s="1"/>
  <c r="ET77" i="14" s="1"/>
  <c r="X77" i="14"/>
  <c r="CU77" i="14" s="1"/>
  <c r="DT77" i="14" s="1"/>
  <c r="ES77" i="14" s="1"/>
  <c r="W77" i="14"/>
  <c r="CT77" i="14" s="1"/>
  <c r="DS77" i="14" s="1"/>
  <c r="ER77" i="14" s="1"/>
  <c r="V77" i="14"/>
  <c r="CS77" i="14" s="1"/>
  <c r="DR77" i="14" s="1"/>
  <c r="EQ77" i="14" s="1"/>
  <c r="U77" i="14"/>
  <c r="CR77" i="14" s="1"/>
  <c r="DQ77" i="14" s="1"/>
  <c r="EP77" i="14" s="1"/>
  <c r="T77" i="14"/>
  <c r="CQ77" i="14" s="1"/>
  <c r="DP77" i="14" s="1"/>
  <c r="EO77" i="14" s="1"/>
  <c r="S77" i="14"/>
  <c r="CP77" i="14" s="1"/>
  <c r="DO77" i="14" s="1"/>
  <c r="EN77" i="14" s="1"/>
  <c r="R77" i="14"/>
  <c r="CO77" i="14" s="1"/>
  <c r="DN77" i="14" s="1"/>
  <c r="EM77" i="14" s="1"/>
  <c r="Q77" i="14"/>
  <c r="CN77" i="14" s="1"/>
  <c r="DM77" i="14" s="1"/>
  <c r="EL77" i="14" s="1"/>
  <c r="P77" i="14"/>
  <c r="CM77" i="14" s="1"/>
  <c r="DL77" i="14" s="1"/>
  <c r="EK77" i="14" s="1"/>
  <c r="O77" i="14"/>
  <c r="CL77" i="14" s="1"/>
  <c r="DK77" i="14" s="1"/>
  <c r="EJ77" i="14" s="1"/>
  <c r="N77" i="14"/>
  <c r="CK77" i="14" s="1"/>
  <c r="DJ77" i="14" s="1"/>
  <c r="EI77" i="14" s="1"/>
  <c r="M77" i="14"/>
  <c r="CJ77" i="14" s="1"/>
  <c r="DI77" i="14" s="1"/>
  <c r="EH77" i="14" s="1"/>
  <c r="L77" i="14"/>
  <c r="CI77" i="14" s="1"/>
  <c r="DH77" i="14" s="1"/>
  <c r="EG77" i="14" s="1"/>
  <c r="K77" i="14"/>
  <c r="CH77" i="14" s="1"/>
  <c r="DG77" i="14" s="1"/>
  <c r="EF77" i="14" s="1"/>
  <c r="J77" i="14"/>
  <c r="CG77" i="14" s="1"/>
  <c r="DF77" i="14" s="1"/>
  <c r="EE77" i="14" s="1"/>
  <c r="I77" i="14"/>
  <c r="CF77" i="14" s="1"/>
  <c r="DE77" i="14" s="1"/>
  <c r="ED77" i="14" s="1"/>
  <c r="H77" i="14"/>
  <c r="CE77" i="14" s="1"/>
  <c r="G77" i="14"/>
  <c r="CD77" i="14" s="1"/>
  <c r="F77" i="14"/>
  <c r="CC77" i="14" s="1"/>
  <c r="E77" i="14"/>
  <c r="CB77" i="14" s="1"/>
  <c r="A77" i="14"/>
  <c r="FT76" i="14"/>
  <c r="FS76" i="14"/>
  <c r="FR76" i="14"/>
  <c r="FQ76" i="14"/>
  <c r="FP76" i="14"/>
  <c r="FO76" i="14"/>
  <c r="FN76" i="14"/>
  <c r="FM76" i="14"/>
  <c r="FL76" i="14"/>
  <c r="FK76" i="14"/>
  <c r="FJ76" i="14"/>
  <c r="FI76" i="14"/>
  <c r="FH76" i="14"/>
  <c r="FG76" i="14"/>
  <c r="FF76" i="14"/>
  <c r="FE76" i="14"/>
  <c r="FD76" i="14"/>
  <c r="FC76" i="14"/>
  <c r="FB76" i="14"/>
  <c r="FA76" i="14"/>
  <c r="EZ76" i="14"/>
  <c r="EY76" i="14"/>
  <c r="EX76" i="14"/>
  <c r="EW76" i="14"/>
  <c r="AY76" i="14"/>
  <c r="BX76" i="14" s="1"/>
  <c r="AX76" i="14"/>
  <c r="BW76" i="14" s="1"/>
  <c r="AW76" i="14"/>
  <c r="BV76" i="14" s="1"/>
  <c r="AV76" i="14"/>
  <c r="BU76" i="14" s="1"/>
  <c r="AU76" i="14"/>
  <c r="BT76" i="14" s="1"/>
  <c r="AT76" i="14"/>
  <c r="BS76" i="14" s="1"/>
  <c r="AS76" i="14"/>
  <c r="BR76" i="14" s="1"/>
  <c r="AR76" i="14"/>
  <c r="BQ76" i="14" s="1"/>
  <c r="AQ76" i="14"/>
  <c r="BP76" i="14" s="1"/>
  <c r="AP76" i="14"/>
  <c r="BO76" i="14" s="1"/>
  <c r="AO76" i="14"/>
  <c r="BN76" i="14" s="1"/>
  <c r="AN76" i="14"/>
  <c r="BM76" i="14" s="1"/>
  <c r="AM76" i="14"/>
  <c r="BL76" i="14" s="1"/>
  <c r="AL76" i="14"/>
  <c r="BK76" i="14" s="1"/>
  <c r="AK76" i="14"/>
  <c r="BJ76" i="14" s="1"/>
  <c r="AJ76" i="14"/>
  <c r="BI76" i="14" s="1"/>
  <c r="AI76" i="14"/>
  <c r="BH76" i="14" s="1"/>
  <c r="AH76" i="14"/>
  <c r="BG76" i="14" s="1"/>
  <c r="AG76" i="14"/>
  <c r="BF76" i="14" s="1"/>
  <c r="AF76" i="14"/>
  <c r="BE76" i="14" s="1"/>
  <c r="AE76" i="14"/>
  <c r="BD76" i="14" s="1"/>
  <c r="AD76" i="14"/>
  <c r="BC76" i="14" s="1"/>
  <c r="AC76" i="14"/>
  <c r="BB76" i="14" s="1"/>
  <c r="Z76" i="14"/>
  <c r="CW76" i="14" s="1"/>
  <c r="DV76" i="14" s="1"/>
  <c r="EU76" i="14" s="1"/>
  <c r="Y76" i="14"/>
  <c r="CV76" i="14" s="1"/>
  <c r="DU76" i="14" s="1"/>
  <c r="ET76" i="14" s="1"/>
  <c r="X76" i="14"/>
  <c r="CU76" i="14" s="1"/>
  <c r="DT76" i="14" s="1"/>
  <c r="ES76" i="14" s="1"/>
  <c r="W76" i="14"/>
  <c r="CT76" i="14" s="1"/>
  <c r="DS76" i="14" s="1"/>
  <c r="ER76" i="14" s="1"/>
  <c r="V76" i="14"/>
  <c r="CS76" i="14" s="1"/>
  <c r="DR76" i="14" s="1"/>
  <c r="EQ76" i="14" s="1"/>
  <c r="U76" i="14"/>
  <c r="CR76" i="14" s="1"/>
  <c r="DQ76" i="14" s="1"/>
  <c r="EP76" i="14" s="1"/>
  <c r="T76" i="14"/>
  <c r="CQ76" i="14" s="1"/>
  <c r="DP76" i="14" s="1"/>
  <c r="EO76" i="14" s="1"/>
  <c r="S76" i="14"/>
  <c r="CP76" i="14" s="1"/>
  <c r="DO76" i="14" s="1"/>
  <c r="EN76" i="14" s="1"/>
  <c r="R76" i="14"/>
  <c r="CO76" i="14" s="1"/>
  <c r="DN76" i="14" s="1"/>
  <c r="EM76" i="14" s="1"/>
  <c r="Q76" i="14"/>
  <c r="CN76" i="14" s="1"/>
  <c r="DM76" i="14" s="1"/>
  <c r="EL76" i="14" s="1"/>
  <c r="P76" i="14"/>
  <c r="CM76" i="14" s="1"/>
  <c r="DL76" i="14" s="1"/>
  <c r="EK76" i="14" s="1"/>
  <c r="O76" i="14"/>
  <c r="CL76" i="14" s="1"/>
  <c r="DK76" i="14" s="1"/>
  <c r="EJ76" i="14" s="1"/>
  <c r="N76" i="14"/>
  <c r="CK76" i="14" s="1"/>
  <c r="DJ76" i="14" s="1"/>
  <c r="EI76" i="14" s="1"/>
  <c r="M76" i="14"/>
  <c r="CJ76" i="14" s="1"/>
  <c r="DI76" i="14" s="1"/>
  <c r="EH76" i="14" s="1"/>
  <c r="L76" i="14"/>
  <c r="CI76" i="14" s="1"/>
  <c r="DH76" i="14" s="1"/>
  <c r="EG76" i="14" s="1"/>
  <c r="K76" i="14"/>
  <c r="CH76" i="14" s="1"/>
  <c r="DG76" i="14" s="1"/>
  <c r="EF76" i="14" s="1"/>
  <c r="J76" i="14"/>
  <c r="CG76" i="14" s="1"/>
  <c r="DF76" i="14" s="1"/>
  <c r="EE76" i="14" s="1"/>
  <c r="I76" i="14"/>
  <c r="CF76" i="14" s="1"/>
  <c r="DE76" i="14" s="1"/>
  <c r="ED76" i="14" s="1"/>
  <c r="H76" i="14"/>
  <c r="CE76" i="14" s="1"/>
  <c r="DD76" i="14" s="1"/>
  <c r="EC76" i="14" s="1"/>
  <c r="G76" i="14"/>
  <c r="CD76" i="14" s="1"/>
  <c r="DC76" i="14" s="1"/>
  <c r="EB76" i="14" s="1"/>
  <c r="F76" i="14"/>
  <c r="CC76" i="14" s="1"/>
  <c r="DB76" i="14" s="1"/>
  <c r="EA76" i="14" s="1"/>
  <c r="E76" i="14"/>
  <c r="CB76" i="14" s="1"/>
  <c r="DA76" i="14" s="1"/>
  <c r="DZ76" i="14" s="1"/>
  <c r="D76" i="14"/>
  <c r="CA76" i="14" s="1"/>
  <c r="CZ76" i="14" s="1"/>
  <c r="DY76" i="14" s="1"/>
  <c r="A76" i="14"/>
  <c r="FT75" i="14"/>
  <c r="FS75" i="14"/>
  <c r="FR75" i="14"/>
  <c r="FQ75" i="14"/>
  <c r="FP75" i="14"/>
  <c r="FO75" i="14"/>
  <c r="FN75" i="14"/>
  <c r="FM75" i="14"/>
  <c r="FL75" i="14"/>
  <c r="FK75" i="14"/>
  <c r="FJ75" i="14"/>
  <c r="FI75" i="14"/>
  <c r="FH75" i="14"/>
  <c r="FG75" i="14"/>
  <c r="FF75" i="14"/>
  <c r="FE75" i="14"/>
  <c r="FD75" i="14"/>
  <c r="FC75" i="14"/>
  <c r="FB75" i="14"/>
  <c r="FA75" i="14"/>
  <c r="EZ75" i="14"/>
  <c r="EY75" i="14"/>
  <c r="EX75" i="14"/>
  <c r="EW75" i="14"/>
  <c r="AY75" i="14"/>
  <c r="BX75" i="14" s="1"/>
  <c r="AX75" i="14"/>
  <c r="BW75" i="14" s="1"/>
  <c r="AW75" i="14"/>
  <c r="BV75" i="14" s="1"/>
  <c r="AV75" i="14"/>
  <c r="BU75" i="14" s="1"/>
  <c r="AU75" i="14"/>
  <c r="BT75" i="14" s="1"/>
  <c r="AT75" i="14"/>
  <c r="BS75" i="14" s="1"/>
  <c r="AS75" i="14"/>
  <c r="BR75" i="14" s="1"/>
  <c r="AR75" i="14"/>
  <c r="BQ75" i="14" s="1"/>
  <c r="AQ75" i="14"/>
  <c r="BP75" i="14" s="1"/>
  <c r="AP75" i="14"/>
  <c r="BO75" i="14" s="1"/>
  <c r="AO75" i="14"/>
  <c r="BN75" i="14" s="1"/>
  <c r="AN75" i="14"/>
  <c r="BM75" i="14" s="1"/>
  <c r="AM75" i="14"/>
  <c r="BL75" i="14" s="1"/>
  <c r="AL75" i="14"/>
  <c r="BK75" i="14" s="1"/>
  <c r="AK75" i="14"/>
  <c r="BJ75" i="14" s="1"/>
  <c r="AJ75" i="14"/>
  <c r="BI75" i="14" s="1"/>
  <c r="AI75" i="14"/>
  <c r="AH75" i="14"/>
  <c r="AG75" i="14"/>
  <c r="AF75" i="14"/>
  <c r="AE75" i="14"/>
  <c r="AD75" i="14"/>
  <c r="AC75" i="14"/>
  <c r="Z75" i="14"/>
  <c r="CW75" i="14" s="1"/>
  <c r="DV75" i="14" s="1"/>
  <c r="EU75" i="14" s="1"/>
  <c r="Y75" i="14"/>
  <c r="CV75" i="14" s="1"/>
  <c r="DU75" i="14" s="1"/>
  <c r="ET75" i="14" s="1"/>
  <c r="X75" i="14"/>
  <c r="CU75" i="14" s="1"/>
  <c r="DT75" i="14" s="1"/>
  <c r="ES75" i="14" s="1"/>
  <c r="W75" i="14"/>
  <c r="CT75" i="14" s="1"/>
  <c r="DS75" i="14" s="1"/>
  <c r="ER75" i="14" s="1"/>
  <c r="V75" i="14"/>
  <c r="CS75" i="14" s="1"/>
  <c r="DR75" i="14" s="1"/>
  <c r="EQ75" i="14" s="1"/>
  <c r="U75" i="14"/>
  <c r="CR75" i="14" s="1"/>
  <c r="DQ75" i="14" s="1"/>
  <c r="EP75" i="14" s="1"/>
  <c r="T75" i="14"/>
  <c r="CQ75" i="14" s="1"/>
  <c r="DP75" i="14" s="1"/>
  <c r="EO75" i="14" s="1"/>
  <c r="S75" i="14"/>
  <c r="CP75" i="14" s="1"/>
  <c r="DO75" i="14" s="1"/>
  <c r="EN75" i="14" s="1"/>
  <c r="R75" i="14"/>
  <c r="CO75" i="14" s="1"/>
  <c r="DN75" i="14" s="1"/>
  <c r="EM75" i="14" s="1"/>
  <c r="Q75" i="14"/>
  <c r="CN75" i="14" s="1"/>
  <c r="DM75" i="14" s="1"/>
  <c r="EL75" i="14" s="1"/>
  <c r="P75" i="14"/>
  <c r="CM75" i="14" s="1"/>
  <c r="DL75" i="14" s="1"/>
  <c r="EK75" i="14" s="1"/>
  <c r="O75" i="14"/>
  <c r="CL75" i="14" s="1"/>
  <c r="DK75" i="14" s="1"/>
  <c r="EJ75" i="14" s="1"/>
  <c r="N75" i="14"/>
  <c r="CK75" i="14" s="1"/>
  <c r="DJ75" i="14" s="1"/>
  <c r="EI75" i="14" s="1"/>
  <c r="M75" i="14"/>
  <c r="CJ75" i="14" s="1"/>
  <c r="DI75" i="14" s="1"/>
  <c r="EH75" i="14" s="1"/>
  <c r="L75" i="14"/>
  <c r="CI75" i="14" s="1"/>
  <c r="DH75" i="14" s="1"/>
  <c r="EG75" i="14" s="1"/>
  <c r="K75" i="14"/>
  <c r="CH75" i="14" s="1"/>
  <c r="DG75" i="14" s="1"/>
  <c r="EF75" i="14" s="1"/>
  <c r="J75" i="14"/>
  <c r="CG75" i="14" s="1"/>
  <c r="I75" i="14"/>
  <c r="CF75" i="14" s="1"/>
  <c r="H75" i="14"/>
  <c r="CE75" i="14" s="1"/>
  <c r="G75" i="14"/>
  <c r="CD75" i="14" s="1"/>
  <c r="F75" i="14"/>
  <c r="CC75" i="14" s="1"/>
  <c r="E75" i="14"/>
  <c r="CB75" i="14" s="1"/>
  <c r="D75" i="14"/>
  <c r="CA75" i="14" s="1"/>
  <c r="A75" i="14"/>
  <c r="FT74" i="14"/>
  <c r="FS74" i="14"/>
  <c r="FR74" i="14"/>
  <c r="FQ74" i="14"/>
  <c r="FP74" i="14"/>
  <c r="FO74" i="14"/>
  <c r="FN74" i="14"/>
  <c r="FM74" i="14"/>
  <c r="FL74" i="14"/>
  <c r="FK74" i="14"/>
  <c r="FJ74" i="14"/>
  <c r="FI74" i="14"/>
  <c r="FH74" i="14"/>
  <c r="FG74" i="14"/>
  <c r="FF74" i="14"/>
  <c r="FE74" i="14"/>
  <c r="FD74" i="14"/>
  <c r="FC74" i="14"/>
  <c r="FB74" i="14"/>
  <c r="FA74" i="14"/>
  <c r="EZ74" i="14"/>
  <c r="EY74" i="14"/>
  <c r="EX74" i="14"/>
  <c r="EW74" i="14"/>
  <c r="AY74" i="14"/>
  <c r="BX74" i="14" s="1"/>
  <c r="AX74" i="14"/>
  <c r="BW74" i="14" s="1"/>
  <c r="AW74" i="14"/>
  <c r="BV74" i="14" s="1"/>
  <c r="AV74" i="14"/>
  <c r="BU74" i="14" s="1"/>
  <c r="AU74" i="14"/>
  <c r="BT74" i="14" s="1"/>
  <c r="AT74" i="14"/>
  <c r="BS74" i="14" s="1"/>
  <c r="AS74" i="14"/>
  <c r="BR74" i="14" s="1"/>
  <c r="AR74" i="14"/>
  <c r="BQ74" i="14" s="1"/>
  <c r="AQ74" i="14"/>
  <c r="BP74" i="14" s="1"/>
  <c r="AP74" i="14"/>
  <c r="BO74" i="14" s="1"/>
  <c r="AO74" i="14"/>
  <c r="BN74" i="14" s="1"/>
  <c r="AN74" i="14"/>
  <c r="BM74" i="14" s="1"/>
  <c r="AM74" i="14"/>
  <c r="BL74" i="14" s="1"/>
  <c r="AL74" i="14"/>
  <c r="BK74" i="14" s="1"/>
  <c r="AK74" i="14"/>
  <c r="BJ74" i="14" s="1"/>
  <c r="AJ74" i="14"/>
  <c r="BI74" i="14" s="1"/>
  <c r="AI74" i="14"/>
  <c r="BH74" i="14" s="1"/>
  <c r="AH74" i="14"/>
  <c r="BG74" i="14" s="1"/>
  <c r="AG74" i="14"/>
  <c r="BF74" i="14" s="1"/>
  <c r="AF74" i="14"/>
  <c r="BE74" i="14" s="1"/>
  <c r="Z74" i="14"/>
  <c r="CW74" i="14" s="1"/>
  <c r="DV74" i="14" s="1"/>
  <c r="EU74" i="14" s="1"/>
  <c r="Y74" i="14"/>
  <c r="CV74" i="14" s="1"/>
  <c r="DU74" i="14" s="1"/>
  <c r="ET74" i="14" s="1"/>
  <c r="X74" i="14"/>
  <c r="CU74" i="14" s="1"/>
  <c r="DT74" i="14" s="1"/>
  <c r="ES74" i="14" s="1"/>
  <c r="W74" i="14"/>
  <c r="CT74" i="14" s="1"/>
  <c r="DS74" i="14" s="1"/>
  <c r="ER74" i="14" s="1"/>
  <c r="V74" i="14"/>
  <c r="CS74" i="14" s="1"/>
  <c r="DR74" i="14" s="1"/>
  <c r="EQ74" i="14" s="1"/>
  <c r="U74" i="14"/>
  <c r="CR74" i="14" s="1"/>
  <c r="DQ74" i="14" s="1"/>
  <c r="EP74" i="14" s="1"/>
  <c r="T74" i="14"/>
  <c r="CQ74" i="14" s="1"/>
  <c r="DP74" i="14" s="1"/>
  <c r="EO74" i="14" s="1"/>
  <c r="S74" i="14"/>
  <c r="CP74" i="14" s="1"/>
  <c r="DO74" i="14" s="1"/>
  <c r="EN74" i="14" s="1"/>
  <c r="R74" i="14"/>
  <c r="CO74" i="14" s="1"/>
  <c r="DN74" i="14" s="1"/>
  <c r="EM74" i="14" s="1"/>
  <c r="Q74" i="14"/>
  <c r="CN74" i="14" s="1"/>
  <c r="DM74" i="14" s="1"/>
  <c r="EL74" i="14" s="1"/>
  <c r="P74" i="14"/>
  <c r="CM74" i="14" s="1"/>
  <c r="DL74" i="14" s="1"/>
  <c r="EK74" i="14" s="1"/>
  <c r="O74" i="14"/>
  <c r="CL74" i="14" s="1"/>
  <c r="DK74" i="14" s="1"/>
  <c r="EJ74" i="14" s="1"/>
  <c r="N74" i="14"/>
  <c r="CK74" i="14" s="1"/>
  <c r="DJ74" i="14" s="1"/>
  <c r="EI74" i="14" s="1"/>
  <c r="M74" i="14"/>
  <c r="CJ74" i="14" s="1"/>
  <c r="DI74" i="14" s="1"/>
  <c r="EH74" i="14" s="1"/>
  <c r="L74" i="14"/>
  <c r="CI74" i="14" s="1"/>
  <c r="DH74" i="14" s="1"/>
  <c r="EG74" i="14" s="1"/>
  <c r="K74" i="14"/>
  <c r="CH74" i="14" s="1"/>
  <c r="DG74" i="14" s="1"/>
  <c r="EF74" i="14" s="1"/>
  <c r="J74" i="14"/>
  <c r="CG74" i="14" s="1"/>
  <c r="DF74" i="14" s="1"/>
  <c r="EE74" i="14" s="1"/>
  <c r="I74" i="14"/>
  <c r="CF74" i="14" s="1"/>
  <c r="DE74" i="14" s="1"/>
  <c r="ED74" i="14" s="1"/>
  <c r="H74" i="14"/>
  <c r="CE74" i="14" s="1"/>
  <c r="DD74" i="14" s="1"/>
  <c r="EC74" i="14" s="1"/>
  <c r="G74" i="14"/>
  <c r="CD74" i="14" s="1"/>
  <c r="DC74" i="14" s="1"/>
  <c r="EB74" i="14" s="1"/>
  <c r="A74" i="14"/>
  <c r="FT73" i="14"/>
  <c r="FS73" i="14"/>
  <c r="FR73" i="14"/>
  <c r="FQ73" i="14"/>
  <c r="FP73" i="14"/>
  <c r="FO73" i="14"/>
  <c r="FN73" i="14"/>
  <c r="FM73" i="14"/>
  <c r="FL73" i="14"/>
  <c r="FK73" i="14"/>
  <c r="FJ73" i="14"/>
  <c r="FI73" i="14"/>
  <c r="FH73" i="14"/>
  <c r="FG73" i="14"/>
  <c r="FF73" i="14"/>
  <c r="FE73" i="14"/>
  <c r="FD73" i="14"/>
  <c r="FC73" i="14"/>
  <c r="FB73" i="14"/>
  <c r="FA73" i="14"/>
  <c r="EZ73" i="14"/>
  <c r="EY73" i="14"/>
  <c r="EX73" i="14"/>
  <c r="EW73" i="14"/>
  <c r="AY73" i="14"/>
  <c r="BX73" i="14" s="1"/>
  <c r="AX73" i="14"/>
  <c r="BW73" i="14" s="1"/>
  <c r="AW73" i="14"/>
  <c r="BV73" i="14" s="1"/>
  <c r="AV73" i="14"/>
  <c r="BU73" i="14" s="1"/>
  <c r="AU73" i="14"/>
  <c r="BT73" i="14" s="1"/>
  <c r="AT73" i="14"/>
  <c r="BS73" i="14" s="1"/>
  <c r="AS73" i="14"/>
  <c r="BR73" i="14" s="1"/>
  <c r="AR73" i="14"/>
  <c r="BQ73" i="14" s="1"/>
  <c r="AQ73" i="14"/>
  <c r="BP73" i="14" s="1"/>
  <c r="AP73" i="14"/>
  <c r="BO73" i="14" s="1"/>
  <c r="AO73" i="14"/>
  <c r="BN73" i="14" s="1"/>
  <c r="AN73" i="14"/>
  <c r="BM73" i="14" s="1"/>
  <c r="AM73" i="14"/>
  <c r="BL73" i="14" s="1"/>
  <c r="AL73" i="14"/>
  <c r="BK73" i="14" s="1"/>
  <c r="AK73" i="14"/>
  <c r="BJ73" i="14" s="1"/>
  <c r="AJ73" i="14"/>
  <c r="BI73" i="14" s="1"/>
  <c r="AI73" i="14"/>
  <c r="BH73" i="14" s="1"/>
  <c r="AH73" i="14"/>
  <c r="BG73" i="14" s="1"/>
  <c r="AG73" i="14"/>
  <c r="BF73" i="14" s="1"/>
  <c r="AF73" i="14"/>
  <c r="BE73" i="14" s="1"/>
  <c r="Z73" i="14"/>
  <c r="CW73" i="14" s="1"/>
  <c r="DV73" i="14" s="1"/>
  <c r="EU73" i="14" s="1"/>
  <c r="Y73" i="14"/>
  <c r="CV73" i="14" s="1"/>
  <c r="DU73" i="14" s="1"/>
  <c r="ET73" i="14" s="1"/>
  <c r="X73" i="14"/>
  <c r="CU73" i="14" s="1"/>
  <c r="DT73" i="14" s="1"/>
  <c r="ES73" i="14" s="1"/>
  <c r="W73" i="14"/>
  <c r="CT73" i="14" s="1"/>
  <c r="DS73" i="14" s="1"/>
  <c r="ER73" i="14" s="1"/>
  <c r="V73" i="14"/>
  <c r="CS73" i="14" s="1"/>
  <c r="DR73" i="14" s="1"/>
  <c r="EQ73" i="14" s="1"/>
  <c r="U73" i="14"/>
  <c r="CR73" i="14" s="1"/>
  <c r="DQ73" i="14" s="1"/>
  <c r="EP73" i="14" s="1"/>
  <c r="T73" i="14"/>
  <c r="CQ73" i="14" s="1"/>
  <c r="DP73" i="14" s="1"/>
  <c r="EO73" i="14" s="1"/>
  <c r="S73" i="14"/>
  <c r="CP73" i="14" s="1"/>
  <c r="DO73" i="14" s="1"/>
  <c r="EN73" i="14" s="1"/>
  <c r="R73" i="14"/>
  <c r="CO73" i="14" s="1"/>
  <c r="DN73" i="14" s="1"/>
  <c r="EM73" i="14" s="1"/>
  <c r="Q73" i="14"/>
  <c r="CN73" i="14" s="1"/>
  <c r="DM73" i="14" s="1"/>
  <c r="EL73" i="14" s="1"/>
  <c r="P73" i="14"/>
  <c r="CM73" i="14" s="1"/>
  <c r="DL73" i="14" s="1"/>
  <c r="EK73" i="14" s="1"/>
  <c r="O73" i="14"/>
  <c r="CL73" i="14" s="1"/>
  <c r="DK73" i="14" s="1"/>
  <c r="EJ73" i="14" s="1"/>
  <c r="N73" i="14"/>
  <c r="CK73" i="14" s="1"/>
  <c r="DJ73" i="14" s="1"/>
  <c r="EI73" i="14" s="1"/>
  <c r="M73" i="14"/>
  <c r="CJ73" i="14" s="1"/>
  <c r="DI73" i="14" s="1"/>
  <c r="EH73" i="14" s="1"/>
  <c r="L73" i="14"/>
  <c r="CI73" i="14" s="1"/>
  <c r="DH73" i="14" s="1"/>
  <c r="EG73" i="14" s="1"/>
  <c r="K73" i="14"/>
  <c r="CH73" i="14" s="1"/>
  <c r="DG73" i="14" s="1"/>
  <c r="EF73" i="14" s="1"/>
  <c r="J73" i="14"/>
  <c r="CG73" i="14" s="1"/>
  <c r="DF73" i="14" s="1"/>
  <c r="EE73" i="14" s="1"/>
  <c r="I73" i="14"/>
  <c r="CF73" i="14" s="1"/>
  <c r="DE73" i="14" s="1"/>
  <c r="ED73" i="14" s="1"/>
  <c r="H73" i="14"/>
  <c r="CE73" i="14" s="1"/>
  <c r="DD73" i="14" s="1"/>
  <c r="EC73" i="14" s="1"/>
  <c r="G73" i="14"/>
  <c r="CD73" i="14" s="1"/>
  <c r="DC73" i="14" s="1"/>
  <c r="EB73" i="14" s="1"/>
  <c r="A73" i="14"/>
  <c r="FT72" i="14"/>
  <c r="FS72" i="14"/>
  <c r="FR72" i="14"/>
  <c r="FQ72" i="14"/>
  <c r="FP72" i="14"/>
  <c r="FO72" i="14"/>
  <c r="FN72" i="14"/>
  <c r="FM72" i="14"/>
  <c r="FL72" i="14"/>
  <c r="FK72" i="14"/>
  <c r="FJ72" i="14"/>
  <c r="FI72" i="14"/>
  <c r="FH72" i="14"/>
  <c r="FG72" i="14"/>
  <c r="FF72" i="14"/>
  <c r="FE72" i="14"/>
  <c r="FD72" i="14"/>
  <c r="FC72" i="14"/>
  <c r="FB72" i="14"/>
  <c r="FA72" i="14"/>
  <c r="EZ72" i="14"/>
  <c r="EY72" i="14"/>
  <c r="EX72" i="14"/>
  <c r="EW72" i="14"/>
  <c r="AY72" i="14"/>
  <c r="BX72" i="14" s="1"/>
  <c r="AX72" i="14"/>
  <c r="BW72" i="14" s="1"/>
  <c r="AW72" i="14"/>
  <c r="BV72" i="14" s="1"/>
  <c r="AV72" i="14"/>
  <c r="BU72" i="14" s="1"/>
  <c r="AU72" i="14"/>
  <c r="BT72" i="14" s="1"/>
  <c r="AT72" i="14"/>
  <c r="BS72" i="14" s="1"/>
  <c r="AS72" i="14"/>
  <c r="BR72" i="14" s="1"/>
  <c r="AR72" i="14"/>
  <c r="BQ72" i="14" s="1"/>
  <c r="AQ72" i="14"/>
  <c r="BP72" i="14" s="1"/>
  <c r="AP72" i="14"/>
  <c r="BO72" i="14" s="1"/>
  <c r="AO72" i="14"/>
  <c r="BN72" i="14" s="1"/>
  <c r="AN72" i="14"/>
  <c r="BM72" i="14" s="1"/>
  <c r="AM72" i="14"/>
  <c r="BL72" i="14" s="1"/>
  <c r="AL72" i="14"/>
  <c r="BK72" i="14" s="1"/>
  <c r="AK72" i="14"/>
  <c r="BJ72" i="14" s="1"/>
  <c r="AJ72" i="14"/>
  <c r="BI72" i="14" s="1"/>
  <c r="AI72" i="14"/>
  <c r="BH72" i="14" s="1"/>
  <c r="AH72" i="14"/>
  <c r="BG72" i="14" s="1"/>
  <c r="AG72" i="14"/>
  <c r="BF72" i="14" s="1"/>
  <c r="AF72" i="14"/>
  <c r="BE72" i="14" s="1"/>
  <c r="AE72" i="14"/>
  <c r="BD72" i="14" s="1"/>
  <c r="AD72" i="14"/>
  <c r="BC72" i="14" s="1"/>
  <c r="AC72" i="14"/>
  <c r="BB72" i="14" s="1"/>
  <c r="Z72" i="14"/>
  <c r="CW72" i="14" s="1"/>
  <c r="DV72" i="14" s="1"/>
  <c r="EU72" i="14" s="1"/>
  <c r="Y72" i="14"/>
  <c r="CV72" i="14" s="1"/>
  <c r="DU72" i="14" s="1"/>
  <c r="ET72" i="14" s="1"/>
  <c r="X72" i="14"/>
  <c r="CU72" i="14" s="1"/>
  <c r="DT72" i="14" s="1"/>
  <c r="ES72" i="14" s="1"/>
  <c r="W72" i="14"/>
  <c r="CT72" i="14" s="1"/>
  <c r="DS72" i="14" s="1"/>
  <c r="ER72" i="14" s="1"/>
  <c r="V72" i="14"/>
  <c r="CS72" i="14" s="1"/>
  <c r="DR72" i="14" s="1"/>
  <c r="EQ72" i="14" s="1"/>
  <c r="U72" i="14"/>
  <c r="CR72" i="14" s="1"/>
  <c r="DQ72" i="14" s="1"/>
  <c r="EP72" i="14" s="1"/>
  <c r="T72" i="14"/>
  <c r="CQ72" i="14" s="1"/>
  <c r="DP72" i="14" s="1"/>
  <c r="EO72" i="14" s="1"/>
  <c r="S72" i="14"/>
  <c r="CP72" i="14" s="1"/>
  <c r="DO72" i="14" s="1"/>
  <c r="EN72" i="14" s="1"/>
  <c r="R72" i="14"/>
  <c r="CO72" i="14" s="1"/>
  <c r="DN72" i="14" s="1"/>
  <c r="EM72" i="14" s="1"/>
  <c r="Q72" i="14"/>
  <c r="CN72" i="14" s="1"/>
  <c r="DM72" i="14" s="1"/>
  <c r="EL72" i="14" s="1"/>
  <c r="P72" i="14"/>
  <c r="CM72" i="14" s="1"/>
  <c r="DL72" i="14" s="1"/>
  <c r="EK72" i="14" s="1"/>
  <c r="O72" i="14"/>
  <c r="CL72" i="14" s="1"/>
  <c r="DK72" i="14" s="1"/>
  <c r="EJ72" i="14" s="1"/>
  <c r="N72" i="14"/>
  <c r="CK72" i="14" s="1"/>
  <c r="DJ72" i="14" s="1"/>
  <c r="EI72" i="14" s="1"/>
  <c r="M72" i="14"/>
  <c r="CJ72" i="14" s="1"/>
  <c r="DI72" i="14" s="1"/>
  <c r="EH72" i="14" s="1"/>
  <c r="L72" i="14"/>
  <c r="CI72" i="14" s="1"/>
  <c r="DH72" i="14" s="1"/>
  <c r="EG72" i="14" s="1"/>
  <c r="K72" i="14"/>
  <c r="CH72" i="14" s="1"/>
  <c r="DG72" i="14" s="1"/>
  <c r="EF72" i="14" s="1"/>
  <c r="J72" i="14"/>
  <c r="CG72" i="14" s="1"/>
  <c r="DF72" i="14" s="1"/>
  <c r="EE72" i="14" s="1"/>
  <c r="I72" i="14"/>
  <c r="CF72" i="14" s="1"/>
  <c r="DE72" i="14" s="1"/>
  <c r="ED72" i="14" s="1"/>
  <c r="H72" i="14"/>
  <c r="CE72" i="14" s="1"/>
  <c r="DD72" i="14" s="1"/>
  <c r="EC72" i="14" s="1"/>
  <c r="G72" i="14"/>
  <c r="CD72" i="14" s="1"/>
  <c r="DC72" i="14" s="1"/>
  <c r="EB72" i="14" s="1"/>
  <c r="F72" i="14"/>
  <c r="CC72" i="14" s="1"/>
  <c r="DB72" i="14" s="1"/>
  <c r="EA72" i="14" s="1"/>
  <c r="E72" i="14"/>
  <c r="CB72" i="14" s="1"/>
  <c r="DA72" i="14" s="1"/>
  <c r="DZ72" i="14" s="1"/>
  <c r="D72" i="14"/>
  <c r="CA72" i="14" s="1"/>
  <c r="CZ72" i="14" s="1"/>
  <c r="DY72" i="14" s="1"/>
  <c r="A72" i="14"/>
  <c r="FT71" i="14"/>
  <c r="FS71" i="14"/>
  <c r="FR71" i="14"/>
  <c r="FQ71" i="14"/>
  <c r="FP71" i="14"/>
  <c r="FO71" i="14"/>
  <c r="FN71" i="14"/>
  <c r="FM71" i="14"/>
  <c r="FL71" i="14"/>
  <c r="FK71" i="14"/>
  <c r="FJ71" i="14"/>
  <c r="FI71" i="14"/>
  <c r="FH71" i="14"/>
  <c r="FG71" i="14"/>
  <c r="FF71" i="14"/>
  <c r="FE71" i="14"/>
  <c r="FD71" i="14"/>
  <c r="FC71" i="14"/>
  <c r="FB71" i="14"/>
  <c r="FA71" i="14"/>
  <c r="EZ71" i="14"/>
  <c r="EY71" i="14"/>
  <c r="EX71" i="14"/>
  <c r="EW71" i="14"/>
  <c r="AY71" i="14"/>
  <c r="BX71" i="14" s="1"/>
  <c r="AX71" i="14"/>
  <c r="BW71" i="14" s="1"/>
  <c r="AW71" i="14"/>
  <c r="BV71" i="14" s="1"/>
  <c r="AV71" i="14"/>
  <c r="BU71" i="14" s="1"/>
  <c r="AU71" i="14"/>
  <c r="BT71" i="14" s="1"/>
  <c r="AT71" i="14"/>
  <c r="BS71" i="14" s="1"/>
  <c r="AS71" i="14"/>
  <c r="BR71" i="14" s="1"/>
  <c r="AR71" i="14"/>
  <c r="BQ71" i="14" s="1"/>
  <c r="AQ71" i="14"/>
  <c r="BP71" i="14" s="1"/>
  <c r="AP71" i="14"/>
  <c r="BO71" i="14" s="1"/>
  <c r="AO71" i="14"/>
  <c r="BN71" i="14" s="1"/>
  <c r="AN71" i="14"/>
  <c r="BM71" i="14" s="1"/>
  <c r="AM71" i="14"/>
  <c r="BL71" i="14" s="1"/>
  <c r="AL71" i="14"/>
  <c r="BK71" i="14" s="1"/>
  <c r="AK71" i="14"/>
  <c r="BJ71" i="14" s="1"/>
  <c r="AJ71" i="14"/>
  <c r="BI71" i="14" s="1"/>
  <c r="AI71" i="14"/>
  <c r="BH71" i="14" s="1"/>
  <c r="AH71" i="14"/>
  <c r="BG71" i="14" s="1"/>
  <c r="AG71" i="14"/>
  <c r="BF71" i="14" s="1"/>
  <c r="AF71" i="14"/>
  <c r="BE71" i="14" s="1"/>
  <c r="AE71" i="14"/>
  <c r="BD71" i="14" s="1"/>
  <c r="AD71" i="14"/>
  <c r="Z71" i="14"/>
  <c r="CW71" i="14" s="1"/>
  <c r="DV71" i="14" s="1"/>
  <c r="EU71" i="14" s="1"/>
  <c r="Y71" i="14"/>
  <c r="CV71" i="14" s="1"/>
  <c r="DU71" i="14" s="1"/>
  <c r="ET71" i="14" s="1"/>
  <c r="X71" i="14"/>
  <c r="CU71" i="14" s="1"/>
  <c r="DT71" i="14" s="1"/>
  <c r="ES71" i="14" s="1"/>
  <c r="W71" i="14"/>
  <c r="CT71" i="14" s="1"/>
  <c r="DS71" i="14" s="1"/>
  <c r="ER71" i="14" s="1"/>
  <c r="V71" i="14"/>
  <c r="CS71" i="14" s="1"/>
  <c r="DR71" i="14" s="1"/>
  <c r="EQ71" i="14" s="1"/>
  <c r="U71" i="14"/>
  <c r="CR71" i="14" s="1"/>
  <c r="DQ71" i="14" s="1"/>
  <c r="EP71" i="14" s="1"/>
  <c r="T71" i="14"/>
  <c r="CQ71" i="14" s="1"/>
  <c r="DP71" i="14" s="1"/>
  <c r="EO71" i="14" s="1"/>
  <c r="S71" i="14"/>
  <c r="CP71" i="14" s="1"/>
  <c r="DO71" i="14" s="1"/>
  <c r="EN71" i="14" s="1"/>
  <c r="R71" i="14"/>
  <c r="CO71" i="14" s="1"/>
  <c r="DN71" i="14" s="1"/>
  <c r="EM71" i="14" s="1"/>
  <c r="Q71" i="14"/>
  <c r="CN71" i="14" s="1"/>
  <c r="DM71" i="14" s="1"/>
  <c r="EL71" i="14" s="1"/>
  <c r="P71" i="14"/>
  <c r="CM71" i="14" s="1"/>
  <c r="DL71" i="14" s="1"/>
  <c r="EK71" i="14" s="1"/>
  <c r="O71" i="14"/>
  <c r="CL71" i="14" s="1"/>
  <c r="DK71" i="14" s="1"/>
  <c r="EJ71" i="14" s="1"/>
  <c r="N71" i="14"/>
  <c r="CK71" i="14" s="1"/>
  <c r="DJ71" i="14" s="1"/>
  <c r="EI71" i="14" s="1"/>
  <c r="M71" i="14"/>
  <c r="CJ71" i="14" s="1"/>
  <c r="DI71" i="14" s="1"/>
  <c r="EH71" i="14" s="1"/>
  <c r="L71" i="14"/>
  <c r="CI71" i="14" s="1"/>
  <c r="DH71" i="14" s="1"/>
  <c r="EG71" i="14" s="1"/>
  <c r="K71" i="14"/>
  <c r="CH71" i="14" s="1"/>
  <c r="DG71" i="14" s="1"/>
  <c r="EF71" i="14" s="1"/>
  <c r="J71" i="14"/>
  <c r="CG71" i="14" s="1"/>
  <c r="DF71" i="14" s="1"/>
  <c r="EE71" i="14" s="1"/>
  <c r="I71" i="14"/>
  <c r="CF71" i="14" s="1"/>
  <c r="DE71" i="14" s="1"/>
  <c r="ED71" i="14" s="1"/>
  <c r="H71" i="14"/>
  <c r="CE71" i="14" s="1"/>
  <c r="DD71" i="14" s="1"/>
  <c r="EC71" i="14" s="1"/>
  <c r="G71" i="14"/>
  <c r="CD71" i="14" s="1"/>
  <c r="DC71" i="14" s="1"/>
  <c r="EB71" i="14" s="1"/>
  <c r="F71" i="14"/>
  <c r="CC71" i="14" s="1"/>
  <c r="DB71" i="14" s="1"/>
  <c r="EA71" i="14" s="1"/>
  <c r="E71" i="14"/>
  <c r="CB71" i="14" s="1"/>
  <c r="A71" i="14"/>
  <c r="FT70" i="14"/>
  <c r="FS70" i="14"/>
  <c r="FR70" i="14"/>
  <c r="FQ70" i="14"/>
  <c r="FP70" i="14"/>
  <c r="FO70" i="14"/>
  <c r="FN70" i="14"/>
  <c r="FM70" i="14"/>
  <c r="FL70" i="14"/>
  <c r="FK70" i="14"/>
  <c r="FJ70" i="14"/>
  <c r="FI70" i="14"/>
  <c r="FH70" i="14"/>
  <c r="FG70" i="14"/>
  <c r="FF70" i="14"/>
  <c r="FE70" i="14"/>
  <c r="FD70" i="14"/>
  <c r="FC70" i="14"/>
  <c r="FB70" i="14"/>
  <c r="FA70" i="14"/>
  <c r="EZ70" i="14"/>
  <c r="EY70" i="14"/>
  <c r="EX70" i="14"/>
  <c r="EW70" i="14"/>
  <c r="AY70" i="14"/>
  <c r="BX70" i="14" s="1"/>
  <c r="AX70" i="14"/>
  <c r="BW70" i="14" s="1"/>
  <c r="AW70" i="14"/>
  <c r="BV70" i="14" s="1"/>
  <c r="AV70" i="14"/>
  <c r="BU70" i="14" s="1"/>
  <c r="AU70" i="14"/>
  <c r="BT70" i="14" s="1"/>
  <c r="AT70" i="14"/>
  <c r="BS70" i="14" s="1"/>
  <c r="AS70" i="14"/>
  <c r="BR70" i="14" s="1"/>
  <c r="AR70" i="14"/>
  <c r="BQ70" i="14" s="1"/>
  <c r="AQ70" i="14"/>
  <c r="BP70" i="14" s="1"/>
  <c r="AP70" i="14"/>
  <c r="BO70" i="14" s="1"/>
  <c r="AO70" i="14"/>
  <c r="BN70" i="14" s="1"/>
  <c r="AN70" i="14"/>
  <c r="BM70" i="14" s="1"/>
  <c r="AM70" i="14"/>
  <c r="BL70" i="14" s="1"/>
  <c r="AL70" i="14"/>
  <c r="BK70" i="14" s="1"/>
  <c r="AK70" i="14"/>
  <c r="BJ70" i="14" s="1"/>
  <c r="AJ70" i="14"/>
  <c r="BI70" i="14" s="1"/>
  <c r="AI70" i="14"/>
  <c r="BH70" i="14" s="1"/>
  <c r="AH70" i="14"/>
  <c r="BG70" i="14" s="1"/>
  <c r="Z70" i="14"/>
  <c r="CW70" i="14" s="1"/>
  <c r="DV70" i="14" s="1"/>
  <c r="EU70" i="14" s="1"/>
  <c r="Y70" i="14"/>
  <c r="CV70" i="14" s="1"/>
  <c r="DU70" i="14" s="1"/>
  <c r="ET70" i="14" s="1"/>
  <c r="X70" i="14"/>
  <c r="CU70" i="14" s="1"/>
  <c r="DT70" i="14" s="1"/>
  <c r="ES70" i="14" s="1"/>
  <c r="W70" i="14"/>
  <c r="CT70" i="14" s="1"/>
  <c r="DS70" i="14" s="1"/>
  <c r="ER70" i="14" s="1"/>
  <c r="V70" i="14"/>
  <c r="CS70" i="14" s="1"/>
  <c r="DR70" i="14" s="1"/>
  <c r="EQ70" i="14" s="1"/>
  <c r="U70" i="14"/>
  <c r="CR70" i="14" s="1"/>
  <c r="DQ70" i="14" s="1"/>
  <c r="EP70" i="14" s="1"/>
  <c r="T70" i="14"/>
  <c r="CQ70" i="14" s="1"/>
  <c r="DP70" i="14" s="1"/>
  <c r="EO70" i="14" s="1"/>
  <c r="S70" i="14"/>
  <c r="CP70" i="14" s="1"/>
  <c r="DO70" i="14" s="1"/>
  <c r="EN70" i="14" s="1"/>
  <c r="R70" i="14"/>
  <c r="CO70" i="14" s="1"/>
  <c r="DN70" i="14" s="1"/>
  <c r="EM70" i="14" s="1"/>
  <c r="Q70" i="14"/>
  <c r="CN70" i="14" s="1"/>
  <c r="DM70" i="14" s="1"/>
  <c r="EL70" i="14" s="1"/>
  <c r="P70" i="14"/>
  <c r="CM70" i="14" s="1"/>
  <c r="DL70" i="14" s="1"/>
  <c r="EK70" i="14" s="1"/>
  <c r="O70" i="14"/>
  <c r="CL70" i="14" s="1"/>
  <c r="DK70" i="14" s="1"/>
  <c r="EJ70" i="14" s="1"/>
  <c r="N70" i="14"/>
  <c r="CK70" i="14" s="1"/>
  <c r="DJ70" i="14" s="1"/>
  <c r="EI70" i="14" s="1"/>
  <c r="M70" i="14"/>
  <c r="CJ70" i="14" s="1"/>
  <c r="DI70" i="14" s="1"/>
  <c r="EH70" i="14" s="1"/>
  <c r="L70" i="14"/>
  <c r="CI70" i="14" s="1"/>
  <c r="DH70" i="14" s="1"/>
  <c r="EG70" i="14" s="1"/>
  <c r="K70" i="14"/>
  <c r="CH70" i="14" s="1"/>
  <c r="DG70" i="14" s="1"/>
  <c r="EF70" i="14" s="1"/>
  <c r="J70" i="14"/>
  <c r="CG70" i="14" s="1"/>
  <c r="DF70" i="14" s="1"/>
  <c r="EE70" i="14" s="1"/>
  <c r="I70" i="14"/>
  <c r="CF70" i="14" s="1"/>
  <c r="DE70" i="14" s="1"/>
  <c r="ED70" i="14" s="1"/>
  <c r="A70" i="14"/>
  <c r="FT69" i="14"/>
  <c r="FS69" i="14"/>
  <c r="FR69" i="14"/>
  <c r="FQ69" i="14"/>
  <c r="FP69" i="14"/>
  <c r="FO69" i="14"/>
  <c r="FN69" i="14"/>
  <c r="FM69" i="14"/>
  <c r="FL69" i="14"/>
  <c r="FK69" i="14"/>
  <c r="FJ69" i="14"/>
  <c r="FI69" i="14"/>
  <c r="FH69" i="14"/>
  <c r="FG69" i="14"/>
  <c r="FF69" i="14"/>
  <c r="FE69" i="14"/>
  <c r="FD69" i="14"/>
  <c r="FC69" i="14"/>
  <c r="FB69" i="14"/>
  <c r="FA69" i="14"/>
  <c r="EZ69" i="14"/>
  <c r="EY69" i="14"/>
  <c r="EX69" i="14"/>
  <c r="EW69" i="14"/>
  <c r="AY69" i="14"/>
  <c r="BX69" i="14" s="1"/>
  <c r="AX69" i="14"/>
  <c r="BW69" i="14" s="1"/>
  <c r="AW69" i="14"/>
  <c r="BV69" i="14" s="1"/>
  <c r="AV69" i="14"/>
  <c r="BU69" i="14" s="1"/>
  <c r="AU69" i="14"/>
  <c r="BT69" i="14" s="1"/>
  <c r="AT69" i="14"/>
  <c r="BS69" i="14" s="1"/>
  <c r="AS69" i="14"/>
  <c r="BR69" i="14" s="1"/>
  <c r="AR69" i="14"/>
  <c r="BQ69" i="14" s="1"/>
  <c r="AQ69" i="14"/>
  <c r="BP69" i="14" s="1"/>
  <c r="AP69" i="14"/>
  <c r="BO69" i="14" s="1"/>
  <c r="AO69" i="14"/>
  <c r="BN69" i="14" s="1"/>
  <c r="AN69" i="14"/>
  <c r="BM69" i="14" s="1"/>
  <c r="AM69" i="14"/>
  <c r="BL69" i="14" s="1"/>
  <c r="AL69" i="14"/>
  <c r="BK69" i="14" s="1"/>
  <c r="AK69" i="14"/>
  <c r="BJ69" i="14" s="1"/>
  <c r="AJ69" i="14"/>
  <c r="BI69" i="14" s="1"/>
  <c r="AI69" i="14"/>
  <c r="BH69" i="14" s="1"/>
  <c r="AH69" i="14"/>
  <c r="BG69" i="14" s="1"/>
  <c r="AG69" i="14"/>
  <c r="BF69" i="14" s="1"/>
  <c r="AF69" i="14"/>
  <c r="BE69" i="14" s="1"/>
  <c r="AE69" i="14"/>
  <c r="AD69" i="14"/>
  <c r="AC69" i="14"/>
  <c r="Z69" i="14"/>
  <c r="CW69" i="14" s="1"/>
  <c r="DV69" i="14" s="1"/>
  <c r="EU69" i="14" s="1"/>
  <c r="Y69" i="14"/>
  <c r="CV69" i="14" s="1"/>
  <c r="DU69" i="14" s="1"/>
  <c r="ET69" i="14" s="1"/>
  <c r="X69" i="14"/>
  <c r="CU69" i="14" s="1"/>
  <c r="DT69" i="14" s="1"/>
  <c r="ES69" i="14" s="1"/>
  <c r="W69" i="14"/>
  <c r="CT69" i="14" s="1"/>
  <c r="DS69" i="14" s="1"/>
  <c r="ER69" i="14" s="1"/>
  <c r="V69" i="14"/>
  <c r="CS69" i="14" s="1"/>
  <c r="DR69" i="14" s="1"/>
  <c r="EQ69" i="14" s="1"/>
  <c r="U69" i="14"/>
  <c r="CR69" i="14" s="1"/>
  <c r="DQ69" i="14" s="1"/>
  <c r="EP69" i="14" s="1"/>
  <c r="T69" i="14"/>
  <c r="CQ69" i="14" s="1"/>
  <c r="DP69" i="14" s="1"/>
  <c r="EO69" i="14" s="1"/>
  <c r="S69" i="14"/>
  <c r="CP69" i="14" s="1"/>
  <c r="DO69" i="14" s="1"/>
  <c r="EN69" i="14" s="1"/>
  <c r="R69" i="14"/>
  <c r="CO69" i="14" s="1"/>
  <c r="DN69" i="14" s="1"/>
  <c r="EM69" i="14" s="1"/>
  <c r="Q69" i="14"/>
  <c r="CN69" i="14" s="1"/>
  <c r="DM69" i="14" s="1"/>
  <c r="EL69" i="14" s="1"/>
  <c r="P69" i="14"/>
  <c r="CM69" i="14" s="1"/>
  <c r="DL69" i="14" s="1"/>
  <c r="EK69" i="14" s="1"/>
  <c r="O69" i="14"/>
  <c r="CL69" i="14" s="1"/>
  <c r="DK69" i="14" s="1"/>
  <c r="EJ69" i="14" s="1"/>
  <c r="N69" i="14"/>
  <c r="CK69" i="14" s="1"/>
  <c r="DJ69" i="14" s="1"/>
  <c r="EI69" i="14" s="1"/>
  <c r="M69" i="14"/>
  <c r="CJ69" i="14" s="1"/>
  <c r="DI69" i="14" s="1"/>
  <c r="EH69" i="14" s="1"/>
  <c r="L69" i="14"/>
  <c r="CI69" i="14" s="1"/>
  <c r="DH69" i="14" s="1"/>
  <c r="EG69" i="14" s="1"/>
  <c r="K69" i="14"/>
  <c r="CH69" i="14" s="1"/>
  <c r="DG69" i="14" s="1"/>
  <c r="EF69" i="14" s="1"/>
  <c r="J69" i="14"/>
  <c r="CG69" i="14" s="1"/>
  <c r="DF69" i="14" s="1"/>
  <c r="EE69" i="14" s="1"/>
  <c r="I69" i="14"/>
  <c r="CF69" i="14" s="1"/>
  <c r="DE69" i="14" s="1"/>
  <c r="ED69" i="14" s="1"/>
  <c r="H69" i="14"/>
  <c r="CE69" i="14" s="1"/>
  <c r="DD69" i="14" s="1"/>
  <c r="EC69" i="14" s="1"/>
  <c r="G69" i="14"/>
  <c r="CD69" i="14" s="1"/>
  <c r="DC69" i="14" s="1"/>
  <c r="EB69" i="14" s="1"/>
  <c r="F69" i="14"/>
  <c r="CC69" i="14" s="1"/>
  <c r="E69" i="14"/>
  <c r="CB69" i="14" s="1"/>
  <c r="D69" i="14"/>
  <c r="CA69" i="14" s="1"/>
  <c r="A69" i="14"/>
  <c r="FT68" i="14"/>
  <c r="FS68" i="14"/>
  <c r="FR68" i="14"/>
  <c r="FQ68" i="14"/>
  <c r="FP68" i="14"/>
  <c r="FO68" i="14"/>
  <c r="FN68" i="14"/>
  <c r="FM68" i="14"/>
  <c r="FL68" i="14"/>
  <c r="FK68" i="14"/>
  <c r="FJ68" i="14"/>
  <c r="FI68" i="14"/>
  <c r="FH68" i="14"/>
  <c r="FG68" i="14"/>
  <c r="FF68" i="14"/>
  <c r="FE68" i="14"/>
  <c r="FD68" i="14"/>
  <c r="FC68" i="14"/>
  <c r="FB68" i="14"/>
  <c r="FA68" i="14"/>
  <c r="EZ68" i="14"/>
  <c r="EY68" i="14"/>
  <c r="EX68" i="14"/>
  <c r="EW68" i="14"/>
  <c r="AY68" i="14"/>
  <c r="BX68" i="14" s="1"/>
  <c r="AX68" i="14"/>
  <c r="BW68" i="14" s="1"/>
  <c r="AW68" i="14"/>
  <c r="BV68" i="14" s="1"/>
  <c r="AV68" i="14"/>
  <c r="BU68" i="14" s="1"/>
  <c r="AU68" i="14"/>
  <c r="BT68" i="14" s="1"/>
  <c r="AT68" i="14"/>
  <c r="BS68" i="14" s="1"/>
  <c r="AS68" i="14"/>
  <c r="BR68" i="14" s="1"/>
  <c r="AR68" i="14"/>
  <c r="BQ68" i="14" s="1"/>
  <c r="AQ68" i="14"/>
  <c r="BP68" i="14" s="1"/>
  <c r="AP68" i="14"/>
  <c r="BO68" i="14" s="1"/>
  <c r="AO68" i="14"/>
  <c r="BN68" i="14" s="1"/>
  <c r="AN68" i="14"/>
  <c r="BM68" i="14" s="1"/>
  <c r="AM68" i="14"/>
  <c r="BL68" i="14" s="1"/>
  <c r="AL68" i="14"/>
  <c r="BK68" i="14" s="1"/>
  <c r="AK68" i="14"/>
  <c r="BJ68" i="14" s="1"/>
  <c r="AJ68" i="14"/>
  <c r="BI68" i="14" s="1"/>
  <c r="AI68" i="14"/>
  <c r="BH68" i="14" s="1"/>
  <c r="AH68" i="14"/>
  <c r="BG68" i="14" s="1"/>
  <c r="AG68" i="14"/>
  <c r="BF68" i="14" s="1"/>
  <c r="AF68" i="14"/>
  <c r="BE68" i="14" s="1"/>
  <c r="AE68" i="14"/>
  <c r="BD68" i="14" s="1"/>
  <c r="AD68" i="14"/>
  <c r="AC68" i="14"/>
  <c r="Z68" i="14"/>
  <c r="CW68" i="14" s="1"/>
  <c r="DV68" i="14" s="1"/>
  <c r="EU68" i="14" s="1"/>
  <c r="Y68" i="14"/>
  <c r="CV68" i="14" s="1"/>
  <c r="DU68" i="14" s="1"/>
  <c r="ET68" i="14" s="1"/>
  <c r="X68" i="14"/>
  <c r="CU68" i="14" s="1"/>
  <c r="DT68" i="14" s="1"/>
  <c r="ES68" i="14" s="1"/>
  <c r="W68" i="14"/>
  <c r="CT68" i="14" s="1"/>
  <c r="DS68" i="14" s="1"/>
  <c r="ER68" i="14" s="1"/>
  <c r="V68" i="14"/>
  <c r="CS68" i="14" s="1"/>
  <c r="DR68" i="14" s="1"/>
  <c r="EQ68" i="14" s="1"/>
  <c r="U68" i="14"/>
  <c r="CR68" i="14" s="1"/>
  <c r="DQ68" i="14" s="1"/>
  <c r="EP68" i="14" s="1"/>
  <c r="T68" i="14"/>
  <c r="CQ68" i="14" s="1"/>
  <c r="DP68" i="14" s="1"/>
  <c r="EO68" i="14" s="1"/>
  <c r="S68" i="14"/>
  <c r="CP68" i="14" s="1"/>
  <c r="DO68" i="14" s="1"/>
  <c r="EN68" i="14" s="1"/>
  <c r="R68" i="14"/>
  <c r="CO68" i="14" s="1"/>
  <c r="DN68" i="14" s="1"/>
  <c r="EM68" i="14" s="1"/>
  <c r="Q68" i="14"/>
  <c r="CN68" i="14" s="1"/>
  <c r="DM68" i="14" s="1"/>
  <c r="EL68" i="14" s="1"/>
  <c r="P68" i="14"/>
  <c r="CM68" i="14" s="1"/>
  <c r="DL68" i="14" s="1"/>
  <c r="EK68" i="14" s="1"/>
  <c r="O68" i="14"/>
  <c r="CL68" i="14" s="1"/>
  <c r="DK68" i="14" s="1"/>
  <c r="EJ68" i="14" s="1"/>
  <c r="N68" i="14"/>
  <c r="CK68" i="14" s="1"/>
  <c r="DJ68" i="14" s="1"/>
  <c r="EI68" i="14" s="1"/>
  <c r="M68" i="14"/>
  <c r="CJ68" i="14" s="1"/>
  <c r="DI68" i="14" s="1"/>
  <c r="EH68" i="14" s="1"/>
  <c r="L68" i="14"/>
  <c r="CI68" i="14" s="1"/>
  <c r="DH68" i="14" s="1"/>
  <c r="EG68" i="14" s="1"/>
  <c r="K68" i="14"/>
  <c r="CH68" i="14" s="1"/>
  <c r="DG68" i="14" s="1"/>
  <c r="EF68" i="14" s="1"/>
  <c r="J68" i="14"/>
  <c r="CG68" i="14" s="1"/>
  <c r="DF68" i="14" s="1"/>
  <c r="EE68" i="14" s="1"/>
  <c r="I68" i="14"/>
  <c r="CF68" i="14" s="1"/>
  <c r="DE68" i="14" s="1"/>
  <c r="ED68" i="14" s="1"/>
  <c r="H68" i="14"/>
  <c r="CE68" i="14" s="1"/>
  <c r="DD68" i="14" s="1"/>
  <c r="EC68" i="14" s="1"/>
  <c r="G68" i="14"/>
  <c r="CD68" i="14" s="1"/>
  <c r="DC68" i="14" s="1"/>
  <c r="EB68" i="14" s="1"/>
  <c r="F68" i="14"/>
  <c r="CC68" i="14" s="1"/>
  <c r="DB68" i="14" s="1"/>
  <c r="EA68" i="14" s="1"/>
  <c r="E68" i="14"/>
  <c r="CB68" i="14" s="1"/>
  <c r="D68" i="14"/>
  <c r="CA68" i="14" s="1"/>
  <c r="A68" i="14"/>
  <c r="FT67" i="14"/>
  <c r="FS67" i="14"/>
  <c r="FR67" i="14"/>
  <c r="FQ67" i="14"/>
  <c r="FP67" i="14"/>
  <c r="FO67" i="14"/>
  <c r="FN67" i="14"/>
  <c r="FM67" i="14"/>
  <c r="FL67" i="14"/>
  <c r="FK67" i="14"/>
  <c r="FJ67" i="14"/>
  <c r="FI67" i="14"/>
  <c r="FH67" i="14"/>
  <c r="FG67" i="14"/>
  <c r="FF67" i="14"/>
  <c r="FE67" i="14"/>
  <c r="FD67" i="14"/>
  <c r="FC67" i="14"/>
  <c r="FB67" i="14"/>
  <c r="FA67" i="14"/>
  <c r="EZ67" i="14"/>
  <c r="EY67" i="14"/>
  <c r="EX67" i="14"/>
  <c r="EW67" i="14"/>
  <c r="AY67" i="14"/>
  <c r="BX67" i="14" s="1"/>
  <c r="AX67" i="14"/>
  <c r="BW67" i="14" s="1"/>
  <c r="AW67" i="14"/>
  <c r="BV67" i="14" s="1"/>
  <c r="AV67" i="14"/>
  <c r="BU67" i="14" s="1"/>
  <c r="AU67" i="14"/>
  <c r="BT67" i="14" s="1"/>
  <c r="AT67" i="14"/>
  <c r="BS67" i="14" s="1"/>
  <c r="AS67" i="14"/>
  <c r="BR67" i="14" s="1"/>
  <c r="AR67" i="14"/>
  <c r="BQ67" i="14" s="1"/>
  <c r="AQ67" i="14"/>
  <c r="BP67" i="14" s="1"/>
  <c r="AP67" i="14"/>
  <c r="BO67" i="14" s="1"/>
  <c r="AO67" i="14"/>
  <c r="BN67" i="14" s="1"/>
  <c r="AN67" i="14"/>
  <c r="BM67" i="14" s="1"/>
  <c r="AM67" i="14"/>
  <c r="BL67" i="14" s="1"/>
  <c r="AL67" i="14"/>
  <c r="BK67" i="14" s="1"/>
  <c r="AK67" i="14"/>
  <c r="BJ67" i="14" s="1"/>
  <c r="AJ67" i="14"/>
  <c r="BI67" i="14" s="1"/>
  <c r="AI67" i="14"/>
  <c r="BH67" i="14" s="1"/>
  <c r="AH67" i="14"/>
  <c r="BG67" i="14" s="1"/>
  <c r="Z67" i="14"/>
  <c r="CW67" i="14" s="1"/>
  <c r="DV67" i="14" s="1"/>
  <c r="EU67" i="14" s="1"/>
  <c r="Y67" i="14"/>
  <c r="CV67" i="14" s="1"/>
  <c r="DU67" i="14" s="1"/>
  <c r="ET67" i="14" s="1"/>
  <c r="X67" i="14"/>
  <c r="CU67" i="14" s="1"/>
  <c r="DT67" i="14" s="1"/>
  <c r="ES67" i="14" s="1"/>
  <c r="W67" i="14"/>
  <c r="CT67" i="14" s="1"/>
  <c r="DS67" i="14" s="1"/>
  <c r="ER67" i="14" s="1"/>
  <c r="V67" i="14"/>
  <c r="CS67" i="14" s="1"/>
  <c r="DR67" i="14" s="1"/>
  <c r="EQ67" i="14" s="1"/>
  <c r="U67" i="14"/>
  <c r="CR67" i="14" s="1"/>
  <c r="DQ67" i="14" s="1"/>
  <c r="EP67" i="14" s="1"/>
  <c r="T67" i="14"/>
  <c r="CQ67" i="14" s="1"/>
  <c r="DP67" i="14" s="1"/>
  <c r="EO67" i="14" s="1"/>
  <c r="S67" i="14"/>
  <c r="CP67" i="14" s="1"/>
  <c r="DO67" i="14" s="1"/>
  <c r="EN67" i="14" s="1"/>
  <c r="R67" i="14"/>
  <c r="CO67" i="14" s="1"/>
  <c r="DN67" i="14" s="1"/>
  <c r="EM67" i="14" s="1"/>
  <c r="Q67" i="14"/>
  <c r="CN67" i="14" s="1"/>
  <c r="DM67" i="14" s="1"/>
  <c r="EL67" i="14" s="1"/>
  <c r="P67" i="14"/>
  <c r="CM67" i="14" s="1"/>
  <c r="DL67" i="14" s="1"/>
  <c r="EK67" i="14" s="1"/>
  <c r="O67" i="14"/>
  <c r="CL67" i="14" s="1"/>
  <c r="DK67" i="14" s="1"/>
  <c r="EJ67" i="14" s="1"/>
  <c r="N67" i="14"/>
  <c r="CK67" i="14" s="1"/>
  <c r="DJ67" i="14" s="1"/>
  <c r="EI67" i="14" s="1"/>
  <c r="M67" i="14"/>
  <c r="CJ67" i="14" s="1"/>
  <c r="DI67" i="14" s="1"/>
  <c r="EH67" i="14" s="1"/>
  <c r="L67" i="14"/>
  <c r="CI67" i="14" s="1"/>
  <c r="DH67" i="14" s="1"/>
  <c r="EG67" i="14" s="1"/>
  <c r="K67" i="14"/>
  <c r="CH67" i="14" s="1"/>
  <c r="DG67" i="14" s="1"/>
  <c r="EF67" i="14" s="1"/>
  <c r="J67" i="14"/>
  <c r="CG67" i="14" s="1"/>
  <c r="DF67" i="14" s="1"/>
  <c r="EE67" i="14" s="1"/>
  <c r="I67" i="14"/>
  <c r="CF67" i="14" s="1"/>
  <c r="DE67" i="14" s="1"/>
  <c r="ED67" i="14" s="1"/>
  <c r="A67" i="14"/>
  <c r="FT66" i="14"/>
  <c r="FS66" i="14"/>
  <c r="FR66" i="14"/>
  <c r="FQ66" i="14"/>
  <c r="FP66" i="14"/>
  <c r="FO66" i="14"/>
  <c r="FN66" i="14"/>
  <c r="FM66" i="14"/>
  <c r="FL66" i="14"/>
  <c r="FK66" i="14"/>
  <c r="FJ66" i="14"/>
  <c r="FI66" i="14"/>
  <c r="FH66" i="14"/>
  <c r="FG66" i="14"/>
  <c r="FF66" i="14"/>
  <c r="FE66" i="14"/>
  <c r="FD66" i="14"/>
  <c r="FC66" i="14"/>
  <c r="FB66" i="14"/>
  <c r="FA66" i="14"/>
  <c r="EZ66" i="14"/>
  <c r="EY66" i="14"/>
  <c r="EX66" i="14"/>
  <c r="EW66" i="14"/>
  <c r="A66" i="14"/>
  <c r="FT65" i="14"/>
  <c r="FS65" i="14"/>
  <c r="FR65" i="14"/>
  <c r="FQ65" i="14"/>
  <c r="FP65" i="14"/>
  <c r="FO65" i="14"/>
  <c r="FN65" i="14"/>
  <c r="FM65" i="14"/>
  <c r="FL65" i="14"/>
  <c r="FK65" i="14"/>
  <c r="FJ65" i="14"/>
  <c r="FI65" i="14"/>
  <c r="FH65" i="14"/>
  <c r="FG65" i="14"/>
  <c r="FF65" i="14"/>
  <c r="FE65" i="14"/>
  <c r="FD65" i="14"/>
  <c r="FC65" i="14"/>
  <c r="FB65" i="14"/>
  <c r="FA65" i="14"/>
  <c r="EZ65" i="14"/>
  <c r="EY65" i="14"/>
  <c r="EX65" i="14"/>
  <c r="EW65" i="14"/>
  <c r="A65" i="14"/>
  <c r="FT64" i="14"/>
  <c r="FS64" i="14"/>
  <c r="FR64" i="14"/>
  <c r="FQ64" i="14"/>
  <c r="FP64" i="14"/>
  <c r="FO64" i="14"/>
  <c r="FN64" i="14"/>
  <c r="FM64" i="14"/>
  <c r="FL64" i="14"/>
  <c r="FK64" i="14"/>
  <c r="FJ64" i="14"/>
  <c r="FI64" i="14"/>
  <c r="FH64" i="14"/>
  <c r="FG64" i="14"/>
  <c r="FF64" i="14"/>
  <c r="FE64" i="14"/>
  <c r="FD64" i="14"/>
  <c r="FC64" i="14"/>
  <c r="FB64" i="14"/>
  <c r="FA64" i="14"/>
  <c r="EZ64" i="14"/>
  <c r="EY64" i="14"/>
  <c r="EX64" i="14"/>
  <c r="EW64" i="14"/>
  <c r="AY64" i="14"/>
  <c r="BX64" i="14" s="1"/>
  <c r="AX64" i="14"/>
  <c r="BW64" i="14" s="1"/>
  <c r="AW64" i="14"/>
  <c r="BV64" i="14" s="1"/>
  <c r="AV64" i="14"/>
  <c r="BU64" i="14" s="1"/>
  <c r="AU64" i="14"/>
  <c r="BT64" i="14" s="1"/>
  <c r="AT64" i="14"/>
  <c r="BS64" i="14" s="1"/>
  <c r="AS64" i="14"/>
  <c r="BR64" i="14" s="1"/>
  <c r="AR64" i="14"/>
  <c r="BQ64" i="14" s="1"/>
  <c r="AQ64" i="14"/>
  <c r="BP64" i="14" s="1"/>
  <c r="AP64" i="14"/>
  <c r="BO64" i="14" s="1"/>
  <c r="AO64" i="14"/>
  <c r="BN64" i="14" s="1"/>
  <c r="AN64" i="14"/>
  <c r="BM64" i="14" s="1"/>
  <c r="AM64" i="14"/>
  <c r="BL64" i="14" s="1"/>
  <c r="AL64" i="14"/>
  <c r="BK64" i="14" s="1"/>
  <c r="AK64" i="14"/>
  <c r="BJ64" i="14" s="1"/>
  <c r="AJ64" i="14"/>
  <c r="BI64" i="14" s="1"/>
  <c r="AI64" i="14"/>
  <c r="BH64" i="14" s="1"/>
  <c r="AH64" i="14"/>
  <c r="BG64" i="14" s="1"/>
  <c r="AG64" i="14"/>
  <c r="BF64" i="14" s="1"/>
  <c r="AF64" i="14"/>
  <c r="BE64" i="14" s="1"/>
  <c r="AE64" i="14"/>
  <c r="BD64" i="14" s="1"/>
  <c r="AD64" i="14"/>
  <c r="BC64" i="14" s="1"/>
  <c r="AC64" i="14"/>
  <c r="BB64" i="14" s="1"/>
  <c r="Z64" i="14"/>
  <c r="CW64" i="14" s="1"/>
  <c r="DV64" i="14" s="1"/>
  <c r="EU64" i="14" s="1"/>
  <c r="Y64" i="14"/>
  <c r="CV64" i="14" s="1"/>
  <c r="DU64" i="14" s="1"/>
  <c r="ET64" i="14" s="1"/>
  <c r="X64" i="14"/>
  <c r="CU64" i="14" s="1"/>
  <c r="DT64" i="14" s="1"/>
  <c r="ES64" i="14" s="1"/>
  <c r="W64" i="14"/>
  <c r="CT64" i="14" s="1"/>
  <c r="DS64" i="14" s="1"/>
  <c r="ER64" i="14" s="1"/>
  <c r="V64" i="14"/>
  <c r="CS64" i="14" s="1"/>
  <c r="DR64" i="14" s="1"/>
  <c r="EQ64" i="14" s="1"/>
  <c r="U64" i="14"/>
  <c r="CR64" i="14" s="1"/>
  <c r="DQ64" i="14" s="1"/>
  <c r="EP64" i="14" s="1"/>
  <c r="T64" i="14"/>
  <c r="CQ64" i="14" s="1"/>
  <c r="DP64" i="14" s="1"/>
  <c r="EO64" i="14" s="1"/>
  <c r="S64" i="14"/>
  <c r="CP64" i="14" s="1"/>
  <c r="DO64" i="14" s="1"/>
  <c r="EN64" i="14" s="1"/>
  <c r="R64" i="14"/>
  <c r="CO64" i="14" s="1"/>
  <c r="DN64" i="14" s="1"/>
  <c r="EM64" i="14" s="1"/>
  <c r="Q64" i="14"/>
  <c r="CN64" i="14" s="1"/>
  <c r="DM64" i="14" s="1"/>
  <c r="EL64" i="14" s="1"/>
  <c r="P64" i="14"/>
  <c r="CM64" i="14" s="1"/>
  <c r="DL64" i="14" s="1"/>
  <c r="EK64" i="14" s="1"/>
  <c r="O64" i="14"/>
  <c r="CL64" i="14" s="1"/>
  <c r="DK64" i="14" s="1"/>
  <c r="EJ64" i="14" s="1"/>
  <c r="N64" i="14"/>
  <c r="CK64" i="14" s="1"/>
  <c r="DJ64" i="14" s="1"/>
  <c r="EI64" i="14" s="1"/>
  <c r="M64" i="14"/>
  <c r="CJ64" i="14" s="1"/>
  <c r="DI64" i="14" s="1"/>
  <c r="EH64" i="14" s="1"/>
  <c r="L64" i="14"/>
  <c r="CI64" i="14" s="1"/>
  <c r="DH64" i="14" s="1"/>
  <c r="EG64" i="14" s="1"/>
  <c r="K64" i="14"/>
  <c r="CH64" i="14" s="1"/>
  <c r="DG64" i="14" s="1"/>
  <c r="EF64" i="14" s="1"/>
  <c r="J64" i="14"/>
  <c r="CG64" i="14" s="1"/>
  <c r="DF64" i="14" s="1"/>
  <c r="EE64" i="14" s="1"/>
  <c r="I64" i="14"/>
  <c r="CF64" i="14" s="1"/>
  <c r="DE64" i="14" s="1"/>
  <c r="ED64" i="14" s="1"/>
  <c r="H64" i="14"/>
  <c r="CE64" i="14" s="1"/>
  <c r="DD64" i="14" s="1"/>
  <c r="EC64" i="14" s="1"/>
  <c r="G64" i="14"/>
  <c r="CD64" i="14" s="1"/>
  <c r="DC64" i="14" s="1"/>
  <c r="EB64" i="14" s="1"/>
  <c r="F64" i="14"/>
  <c r="CC64" i="14" s="1"/>
  <c r="DB64" i="14" s="1"/>
  <c r="EA64" i="14" s="1"/>
  <c r="E64" i="14"/>
  <c r="CB64" i="14" s="1"/>
  <c r="DA64" i="14" s="1"/>
  <c r="DZ64" i="14" s="1"/>
  <c r="D64" i="14"/>
  <c r="CA64" i="14" s="1"/>
  <c r="CZ64" i="14" s="1"/>
  <c r="DY64" i="14" s="1"/>
  <c r="A64" i="14"/>
  <c r="FT63" i="14"/>
  <c r="FS63" i="14"/>
  <c r="FR63" i="14"/>
  <c r="FQ63" i="14"/>
  <c r="FP63" i="14"/>
  <c r="FO63" i="14"/>
  <c r="FN63" i="14"/>
  <c r="FM63" i="14"/>
  <c r="FL63" i="14"/>
  <c r="FK63" i="14"/>
  <c r="FJ63" i="14"/>
  <c r="FI63" i="14"/>
  <c r="FH63" i="14"/>
  <c r="FG63" i="14"/>
  <c r="FF63" i="14"/>
  <c r="FE63" i="14"/>
  <c r="FD63" i="14"/>
  <c r="FC63" i="14"/>
  <c r="FB63" i="14"/>
  <c r="FA63" i="14"/>
  <c r="EZ63" i="14"/>
  <c r="EY63" i="14"/>
  <c r="EX63" i="14"/>
  <c r="EW63" i="14"/>
  <c r="AY63" i="14"/>
  <c r="BX63" i="14" s="1"/>
  <c r="AX63" i="14"/>
  <c r="BW63" i="14" s="1"/>
  <c r="AW63" i="14"/>
  <c r="BV63" i="14" s="1"/>
  <c r="AV63" i="14"/>
  <c r="BU63" i="14" s="1"/>
  <c r="AU63" i="14"/>
  <c r="BT63" i="14" s="1"/>
  <c r="AT63" i="14"/>
  <c r="BS63" i="14" s="1"/>
  <c r="AS63" i="14"/>
  <c r="BR63" i="14" s="1"/>
  <c r="AR63" i="14"/>
  <c r="BQ63" i="14" s="1"/>
  <c r="AQ63" i="14"/>
  <c r="BP63" i="14" s="1"/>
  <c r="AP63" i="14"/>
  <c r="BO63" i="14" s="1"/>
  <c r="AO63" i="14"/>
  <c r="BN63" i="14" s="1"/>
  <c r="AN63" i="14"/>
  <c r="BM63" i="14" s="1"/>
  <c r="AM63" i="14"/>
  <c r="BL63" i="14" s="1"/>
  <c r="AL63" i="14"/>
  <c r="BK63" i="14" s="1"/>
  <c r="AK63" i="14"/>
  <c r="BJ63" i="14" s="1"/>
  <c r="AJ63" i="14"/>
  <c r="BI63" i="14" s="1"/>
  <c r="AI63" i="14"/>
  <c r="BH63" i="14" s="1"/>
  <c r="AH63" i="14"/>
  <c r="BG63" i="14" s="1"/>
  <c r="AG63" i="14"/>
  <c r="BF63" i="14" s="1"/>
  <c r="AF63" i="14"/>
  <c r="BE63" i="14" s="1"/>
  <c r="Z63" i="14"/>
  <c r="CW63" i="14" s="1"/>
  <c r="DV63" i="14" s="1"/>
  <c r="EU63" i="14" s="1"/>
  <c r="Y63" i="14"/>
  <c r="CV63" i="14" s="1"/>
  <c r="DU63" i="14" s="1"/>
  <c r="ET63" i="14" s="1"/>
  <c r="X63" i="14"/>
  <c r="CU63" i="14" s="1"/>
  <c r="DT63" i="14" s="1"/>
  <c r="ES63" i="14" s="1"/>
  <c r="W63" i="14"/>
  <c r="CT63" i="14" s="1"/>
  <c r="DS63" i="14" s="1"/>
  <c r="ER63" i="14" s="1"/>
  <c r="V63" i="14"/>
  <c r="CS63" i="14" s="1"/>
  <c r="DR63" i="14" s="1"/>
  <c r="EQ63" i="14" s="1"/>
  <c r="U63" i="14"/>
  <c r="CR63" i="14" s="1"/>
  <c r="DQ63" i="14" s="1"/>
  <c r="EP63" i="14" s="1"/>
  <c r="T63" i="14"/>
  <c r="CQ63" i="14" s="1"/>
  <c r="DP63" i="14" s="1"/>
  <c r="EO63" i="14" s="1"/>
  <c r="S63" i="14"/>
  <c r="CP63" i="14" s="1"/>
  <c r="DO63" i="14" s="1"/>
  <c r="EN63" i="14" s="1"/>
  <c r="R63" i="14"/>
  <c r="CO63" i="14" s="1"/>
  <c r="DN63" i="14" s="1"/>
  <c r="EM63" i="14" s="1"/>
  <c r="Q63" i="14"/>
  <c r="CN63" i="14" s="1"/>
  <c r="DM63" i="14" s="1"/>
  <c r="EL63" i="14" s="1"/>
  <c r="P63" i="14"/>
  <c r="CM63" i="14" s="1"/>
  <c r="DL63" i="14" s="1"/>
  <c r="EK63" i="14" s="1"/>
  <c r="O63" i="14"/>
  <c r="CL63" i="14" s="1"/>
  <c r="DK63" i="14" s="1"/>
  <c r="EJ63" i="14" s="1"/>
  <c r="N63" i="14"/>
  <c r="CK63" i="14" s="1"/>
  <c r="DJ63" i="14" s="1"/>
  <c r="EI63" i="14" s="1"/>
  <c r="M63" i="14"/>
  <c r="CJ63" i="14" s="1"/>
  <c r="DI63" i="14" s="1"/>
  <c r="EH63" i="14" s="1"/>
  <c r="L63" i="14"/>
  <c r="CI63" i="14" s="1"/>
  <c r="DH63" i="14" s="1"/>
  <c r="EG63" i="14" s="1"/>
  <c r="K63" i="14"/>
  <c r="CH63" i="14" s="1"/>
  <c r="DG63" i="14" s="1"/>
  <c r="EF63" i="14" s="1"/>
  <c r="J63" i="14"/>
  <c r="CG63" i="14" s="1"/>
  <c r="DF63" i="14" s="1"/>
  <c r="EE63" i="14" s="1"/>
  <c r="I63" i="14"/>
  <c r="CF63" i="14" s="1"/>
  <c r="DE63" i="14" s="1"/>
  <c r="ED63" i="14" s="1"/>
  <c r="H63" i="14"/>
  <c r="CE63" i="14" s="1"/>
  <c r="DD63" i="14" s="1"/>
  <c r="EC63" i="14" s="1"/>
  <c r="G63" i="14"/>
  <c r="CD63" i="14" s="1"/>
  <c r="DC63" i="14" s="1"/>
  <c r="EB63" i="14" s="1"/>
  <c r="A63" i="14"/>
  <c r="FT62" i="14"/>
  <c r="FS62" i="14"/>
  <c r="FR62" i="14"/>
  <c r="FQ62" i="14"/>
  <c r="FP62" i="14"/>
  <c r="FO62" i="14"/>
  <c r="FN62" i="14"/>
  <c r="FM62" i="14"/>
  <c r="FL62" i="14"/>
  <c r="FK62" i="14"/>
  <c r="FJ62" i="14"/>
  <c r="FI62" i="14"/>
  <c r="FH62" i="14"/>
  <c r="FG62" i="14"/>
  <c r="FF62" i="14"/>
  <c r="FE62" i="14"/>
  <c r="FD62" i="14"/>
  <c r="FC62" i="14"/>
  <c r="FB62" i="14"/>
  <c r="FA62" i="14"/>
  <c r="EZ62" i="14"/>
  <c r="EY62" i="14"/>
  <c r="EX62" i="14"/>
  <c r="EW62" i="14"/>
  <c r="AY62" i="14"/>
  <c r="BX62" i="14" s="1"/>
  <c r="AX62" i="14"/>
  <c r="BW62" i="14" s="1"/>
  <c r="AW62" i="14"/>
  <c r="BV62" i="14" s="1"/>
  <c r="AV62" i="14"/>
  <c r="BU62" i="14" s="1"/>
  <c r="AU62" i="14"/>
  <c r="BT62" i="14" s="1"/>
  <c r="AT62" i="14"/>
  <c r="BS62" i="14" s="1"/>
  <c r="AS62" i="14"/>
  <c r="BR62" i="14" s="1"/>
  <c r="AR62" i="14"/>
  <c r="BQ62" i="14" s="1"/>
  <c r="AQ62" i="14"/>
  <c r="BP62" i="14" s="1"/>
  <c r="AP62" i="14"/>
  <c r="BO62" i="14" s="1"/>
  <c r="AO62" i="14"/>
  <c r="BN62" i="14" s="1"/>
  <c r="AN62" i="14"/>
  <c r="BM62" i="14" s="1"/>
  <c r="AM62" i="14"/>
  <c r="BL62" i="14" s="1"/>
  <c r="AL62" i="14"/>
  <c r="BK62" i="14" s="1"/>
  <c r="AK62" i="14"/>
  <c r="BJ62" i="14" s="1"/>
  <c r="AJ62" i="14"/>
  <c r="BI62" i="14" s="1"/>
  <c r="AI62" i="14"/>
  <c r="BH62" i="14" s="1"/>
  <c r="AH62" i="14"/>
  <c r="BG62" i="14" s="1"/>
  <c r="AG62" i="14"/>
  <c r="BF62" i="14" s="1"/>
  <c r="AF62" i="14"/>
  <c r="BE62" i="14" s="1"/>
  <c r="Z62" i="14"/>
  <c r="CW62" i="14" s="1"/>
  <c r="DV62" i="14" s="1"/>
  <c r="EU62" i="14" s="1"/>
  <c r="Y62" i="14"/>
  <c r="CV62" i="14" s="1"/>
  <c r="DU62" i="14" s="1"/>
  <c r="ET62" i="14" s="1"/>
  <c r="X62" i="14"/>
  <c r="CU62" i="14" s="1"/>
  <c r="DT62" i="14" s="1"/>
  <c r="ES62" i="14" s="1"/>
  <c r="W62" i="14"/>
  <c r="CT62" i="14" s="1"/>
  <c r="DS62" i="14" s="1"/>
  <c r="ER62" i="14" s="1"/>
  <c r="V62" i="14"/>
  <c r="CS62" i="14" s="1"/>
  <c r="DR62" i="14" s="1"/>
  <c r="EQ62" i="14" s="1"/>
  <c r="U62" i="14"/>
  <c r="CR62" i="14" s="1"/>
  <c r="DQ62" i="14" s="1"/>
  <c r="EP62" i="14" s="1"/>
  <c r="T62" i="14"/>
  <c r="CQ62" i="14" s="1"/>
  <c r="DP62" i="14" s="1"/>
  <c r="EO62" i="14" s="1"/>
  <c r="S62" i="14"/>
  <c r="CP62" i="14" s="1"/>
  <c r="DO62" i="14" s="1"/>
  <c r="EN62" i="14" s="1"/>
  <c r="R62" i="14"/>
  <c r="CO62" i="14" s="1"/>
  <c r="DN62" i="14" s="1"/>
  <c r="EM62" i="14" s="1"/>
  <c r="Q62" i="14"/>
  <c r="CN62" i="14" s="1"/>
  <c r="DM62" i="14" s="1"/>
  <c r="EL62" i="14" s="1"/>
  <c r="P62" i="14"/>
  <c r="CM62" i="14" s="1"/>
  <c r="DL62" i="14" s="1"/>
  <c r="EK62" i="14" s="1"/>
  <c r="O62" i="14"/>
  <c r="CL62" i="14" s="1"/>
  <c r="DK62" i="14" s="1"/>
  <c r="EJ62" i="14" s="1"/>
  <c r="N62" i="14"/>
  <c r="CK62" i="14" s="1"/>
  <c r="DJ62" i="14" s="1"/>
  <c r="EI62" i="14" s="1"/>
  <c r="M62" i="14"/>
  <c r="CJ62" i="14" s="1"/>
  <c r="DI62" i="14" s="1"/>
  <c r="EH62" i="14" s="1"/>
  <c r="L62" i="14"/>
  <c r="CI62" i="14" s="1"/>
  <c r="DH62" i="14" s="1"/>
  <c r="EG62" i="14" s="1"/>
  <c r="K62" i="14"/>
  <c r="CH62" i="14" s="1"/>
  <c r="DG62" i="14" s="1"/>
  <c r="EF62" i="14" s="1"/>
  <c r="J62" i="14"/>
  <c r="CG62" i="14" s="1"/>
  <c r="DF62" i="14" s="1"/>
  <c r="EE62" i="14" s="1"/>
  <c r="I62" i="14"/>
  <c r="CF62" i="14" s="1"/>
  <c r="DE62" i="14" s="1"/>
  <c r="ED62" i="14" s="1"/>
  <c r="H62" i="14"/>
  <c r="CE62" i="14" s="1"/>
  <c r="DD62" i="14" s="1"/>
  <c r="EC62" i="14" s="1"/>
  <c r="G62" i="14"/>
  <c r="CD62" i="14" s="1"/>
  <c r="DC62" i="14" s="1"/>
  <c r="EB62" i="14" s="1"/>
  <c r="A62" i="14"/>
  <c r="FT61" i="14"/>
  <c r="FS61" i="14"/>
  <c r="FR61" i="14"/>
  <c r="FQ61" i="14"/>
  <c r="FP61" i="14"/>
  <c r="FO61" i="14"/>
  <c r="FN61" i="14"/>
  <c r="FM61" i="14"/>
  <c r="FL61" i="14"/>
  <c r="FK61" i="14"/>
  <c r="FJ61" i="14"/>
  <c r="FI61" i="14"/>
  <c r="FH61" i="14"/>
  <c r="FG61" i="14"/>
  <c r="FF61" i="14"/>
  <c r="FE61" i="14"/>
  <c r="FD61" i="14"/>
  <c r="FC61" i="14"/>
  <c r="FB61" i="14"/>
  <c r="FA61" i="14"/>
  <c r="EZ61" i="14"/>
  <c r="EY61" i="14"/>
  <c r="EX61" i="14"/>
  <c r="EW61" i="14"/>
  <c r="AY61" i="14"/>
  <c r="BX61" i="14" s="1"/>
  <c r="AX61" i="14"/>
  <c r="BW61" i="14" s="1"/>
  <c r="AW61" i="14"/>
  <c r="BV61" i="14" s="1"/>
  <c r="AV61" i="14"/>
  <c r="BU61" i="14" s="1"/>
  <c r="AU61" i="14"/>
  <c r="BT61" i="14" s="1"/>
  <c r="AT61" i="14"/>
  <c r="BS61" i="14" s="1"/>
  <c r="AS61" i="14"/>
  <c r="BR61" i="14" s="1"/>
  <c r="AR61" i="14"/>
  <c r="BQ61" i="14" s="1"/>
  <c r="AQ61" i="14"/>
  <c r="BP61" i="14" s="1"/>
  <c r="AP61" i="14"/>
  <c r="BO61" i="14" s="1"/>
  <c r="AO61" i="14"/>
  <c r="BN61" i="14" s="1"/>
  <c r="AN61" i="14"/>
  <c r="BM61" i="14" s="1"/>
  <c r="AM61" i="14"/>
  <c r="BL61" i="14" s="1"/>
  <c r="AL61" i="14"/>
  <c r="BK61" i="14" s="1"/>
  <c r="AK61" i="14"/>
  <c r="BJ61" i="14" s="1"/>
  <c r="AJ61" i="14"/>
  <c r="BI61" i="14" s="1"/>
  <c r="AI61" i="14"/>
  <c r="BH61" i="14" s="1"/>
  <c r="AH61" i="14"/>
  <c r="BG61" i="14" s="1"/>
  <c r="AG61" i="14"/>
  <c r="BF61" i="14" s="1"/>
  <c r="AF61" i="14"/>
  <c r="BE61" i="14" s="1"/>
  <c r="Z61" i="14"/>
  <c r="CW61" i="14" s="1"/>
  <c r="DV61" i="14" s="1"/>
  <c r="EU61" i="14" s="1"/>
  <c r="Y61" i="14"/>
  <c r="CV61" i="14" s="1"/>
  <c r="DU61" i="14" s="1"/>
  <c r="ET61" i="14" s="1"/>
  <c r="X61" i="14"/>
  <c r="CU61" i="14" s="1"/>
  <c r="DT61" i="14" s="1"/>
  <c r="ES61" i="14" s="1"/>
  <c r="W61" i="14"/>
  <c r="CT61" i="14" s="1"/>
  <c r="DS61" i="14" s="1"/>
  <c r="ER61" i="14" s="1"/>
  <c r="V61" i="14"/>
  <c r="CS61" i="14" s="1"/>
  <c r="DR61" i="14" s="1"/>
  <c r="EQ61" i="14" s="1"/>
  <c r="U61" i="14"/>
  <c r="CR61" i="14" s="1"/>
  <c r="DQ61" i="14" s="1"/>
  <c r="EP61" i="14" s="1"/>
  <c r="T61" i="14"/>
  <c r="CQ61" i="14" s="1"/>
  <c r="DP61" i="14" s="1"/>
  <c r="EO61" i="14" s="1"/>
  <c r="S61" i="14"/>
  <c r="CP61" i="14" s="1"/>
  <c r="DO61" i="14" s="1"/>
  <c r="EN61" i="14" s="1"/>
  <c r="R61" i="14"/>
  <c r="CO61" i="14" s="1"/>
  <c r="DN61" i="14" s="1"/>
  <c r="EM61" i="14" s="1"/>
  <c r="Q61" i="14"/>
  <c r="CN61" i="14" s="1"/>
  <c r="DM61" i="14" s="1"/>
  <c r="EL61" i="14" s="1"/>
  <c r="P61" i="14"/>
  <c r="CM61" i="14" s="1"/>
  <c r="DL61" i="14" s="1"/>
  <c r="EK61" i="14" s="1"/>
  <c r="O61" i="14"/>
  <c r="CL61" i="14" s="1"/>
  <c r="DK61" i="14" s="1"/>
  <c r="EJ61" i="14" s="1"/>
  <c r="N61" i="14"/>
  <c r="CK61" i="14" s="1"/>
  <c r="DJ61" i="14" s="1"/>
  <c r="EI61" i="14" s="1"/>
  <c r="M61" i="14"/>
  <c r="CJ61" i="14" s="1"/>
  <c r="DI61" i="14" s="1"/>
  <c r="EH61" i="14" s="1"/>
  <c r="L61" i="14"/>
  <c r="CI61" i="14" s="1"/>
  <c r="DH61" i="14" s="1"/>
  <c r="EG61" i="14" s="1"/>
  <c r="K61" i="14"/>
  <c r="CH61" i="14" s="1"/>
  <c r="DG61" i="14" s="1"/>
  <c r="EF61" i="14" s="1"/>
  <c r="J61" i="14"/>
  <c r="CG61" i="14" s="1"/>
  <c r="DF61" i="14" s="1"/>
  <c r="EE61" i="14" s="1"/>
  <c r="I61" i="14"/>
  <c r="CF61" i="14" s="1"/>
  <c r="DE61" i="14" s="1"/>
  <c r="ED61" i="14" s="1"/>
  <c r="H61" i="14"/>
  <c r="CE61" i="14" s="1"/>
  <c r="DD61" i="14" s="1"/>
  <c r="EC61" i="14" s="1"/>
  <c r="G61" i="14"/>
  <c r="CD61" i="14" s="1"/>
  <c r="DC61" i="14" s="1"/>
  <c r="EB61" i="14" s="1"/>
  <c r="A61" i="14"/>
  <c r="FT60" i="14"/>
  <c r="FS60" i="14"/>
  <c r="FR60" i="14"/>
  <c r="FQ60" i="14"/>
  <c r="FP60" i="14"/>
  <c r="FO60" i="14"/>
  <c r="FN60" i="14"/>
  <c r="FM60" i="14"/>
  <c r="FL60" i="14"/>
  <c r="FK60" i="14"/>
  <c r="FJ60" i="14"/>
  <c r="FI60" i="14"/>
  <c r="FH60" i="14"/>
  <c r="FG60" i="14"/>
  <c r="FF60" i="14"/>
  <c r="FE60" i="14"/>
  <c r="FD60" i="14"/>
  <c r="FC60" i="14"/>
  <c r="FB60" i="14"/>
  <c r="FA60" i="14"/>
  <c r="EZ60" i="14"/>
  <c r="EY60" i="14"/>
  <c r="EX60" i="14"/>
  <c r="EW60" i="14"/>
  <c r="AY60" i="14"/>
  <c r="AX60" i="14"/>
  <c r="AW60" i="14"/>
  <c r="AV60" i="14"/>
  <c r="AU60" i="14"/>
  <c r="AT60" i="14"/>
  <c r="AS60" i="14"/>
  <c r="AR60" i="14"/>
  <c r="AQ60" i="14"/>
  <c r="AP60" i="14"/>
  <c r="AO60" i="14"/>
  <c r="AN60" i="14"/>
  <c r="AM60" i="14"/>
  <c r="AL60" i="14"/>
  <c r="AK60" i="14"/>
  <c r="AJ60" i="14"/>
  <c r="AI60" i="14"/>
  <c r="AH60" i="14"/>
  <c r="AG60" i="14"/>
  <c r="AF60" i="14"/>
  <c r="Z60" i="14"/>
  <c r="CW60" i="14" s="1"/>
  <c r="Y60" i="14"/>
  <c r="CV60" i="14" s="1"/>
  <c r="X60" i="14"/>
  <c r="CU60" i="14" s="1"/>
  <c r="W60" i="14"/>
  <c r="CT60" i="14" s="1"/>
  <c r="V60" i="14"/>
  <c r="CS60" i="14" s="1"/>
  <c r="U60" i="14"/>
  <c r="CR60" i="14" s="1"/>
  <c r="T60" i="14"/>
  <c r="CQ60" i="14" s="1"/>
  <c r="S60" i="14"/>
  <c r="CP60" i="14" s="1"/>
  <c r="R60" i="14"/>
  <c r="CO60" i="14" s="1"/>
  <c r="Q60" i="14"/>
  <c r="CN60" i="14" s="1"/>
  <c r="P60" i="14"/>
  <c r="CM60" i="14" s="1"/>
  <c r="O60" i="14"/>
  <c r="CL60" i="14" s="1"/>
  <c r="N60" i="14"/>
  <c r="CK60" i="14" s="1"/>
  <c r="M60" i="14"/>
  <c r="CJ60" i="14" s="1"/>
  <c r="L60" i="14"/>
  <c r="CI60" i="14" s="1"/>
  <c r="K60" i="14"/>
  <c r="CH60" i="14" s="1"/>
  <c r="J60" i="14"/>
  <c r="CG60" i="14" s="1"/>
  <c r="I60" i="14"/>
  <c r="CF60" i="14" s="1"/>
  <c r="H60" i="14"/>
  <c r="CE60" i="14" s="1"/>
  <c r="G60" i="14"/>
  <c r="CD60" i="14" s="1"/>
  <c r="A60" i="14"/>
  <c r="FT59" i="14"/>
  <c r="FS59" i="14"/>
  <c r="FR59" i="14"/>
  <c r="FQ59" i="14"/>
  <c r="FP59" i="14"/>
  <c r="FO59" i="14"/>
  <c r="FN59" i="14"/>
  <c r="FM59" i="14"/>
  <c r="FL59" i="14"/>
  <c r="FK59" i="14"/>
  <c r="FJ59" i="14"/>
  <c r="FI59" i="14"/>
  <c r="FH59" i="14"/>
  <c r="FG59" i="14"/>
  <c r="FF59" i="14"/>
  <c r="FE59" i="14"/>
  <c r="FD59" i="14"/>
  <c r="FC59" i="14"/>
  <c r="FB59" i="14"/>
  <c r="FA59" i="14"/>
  <c r="EZ59" i="14"/>
  <c r="EY59" i="14"/>
  <c r="EX59" i="14"/>
  <c r="EW59" i="14"/>
  <c r="AY59" i="14"/>
  <c r="BX59" i="14" s="1"/>
  <c r="AX59" i="14"/>
  <c r="BW59" i="14" s="1"/>
  <c r="AW59" i="14"/>
  <c r="BV59" i="14" s="1"/>
  <c r="AV59" i="14"/>
  <c r="BU59" i="14" s="1"/>
  <c r="AU59" i="14"/>
  <c r="BT59" i="14" s="1"/>
  <c r="AT59" i="14"/>
  <c r="BS59" i="14" s="1"/>
  <c r="AS59" i="14"/>
  <c r="BR59" i="14" s="1"/>
  <c r="AR59" i="14"/>
  <c r="BQ59" i="14" s="1"/>
  <c r="AQ59" i="14"/>
  <c r="BP59" i="14" s="1"/>
  <c r="AP59" i="14"/>
  <c r="BO59" i="14" s="1"/>
  <c r="AO59" i="14"/>
  <c r="BN59" i="14" s="1"/>
  <c r="AN59" i="14"/>
  <c r="BM59" i="14" s="1"/>
  <c r="AM59" i="14"/>
  <c r="BL59" i="14" s="1"/>
  <c r="AL59" i="14"/>
  <c r="BK59" i="14" s="1"/>
  <c r="AK59" i="14"/>
  <c r="BJ59" i="14" s="1"/>
  <c r="AJ59" i="14"/>
  <c r="BI59" i="14" s="1"/>
  <c r="AI59" i="14"/>
  <c r="BH59" i="14" s="1"/>
  <c r="AH59" i="14"/>
  <c r="BG59" i="14" s="1"/>
  <c r="AG59" i="14"/>
  <c r="BF59" i="14" s="1"/>
  <c r="AF59" i="14"/>
  <c r="BE59" i="14" s="1"/>
  <c r="Z59" i="14"/>
  <c r="CW59" i="14" s="1"/>
  <c r="DV59" i="14" s="1"/>
  <c r="EU59" i="14" s="1"/>
  <c r="Y59" i="14"/>
  <c r="CV59" i="14" s="1"/>
  <c r="DU59" i="14" s="1"/>
  <c r="ET59" i="14" s="1"/>
  <c r="X59" i="14"/>
  <c r="CU59" i="14" s="1"/>
  <c r="DT59" i="14" s="1"/>
  <c r="ES59" i="14" s="1"/>
  <c r="W59" i="14"/>
  <c r="CT59" i="14" s="1"/>
  <c r="DS59" i="14" s="1"/>
  <c r="ER59" i="14" s="1"/>
  <c r="V59" i="14"/>
  <c r="CS59" i="14" s="1"/>
  <c r="DR59" i="14" s="1"/>
  <c r="EQ59" i="14" s="1"/>
  <c r="U59" i="14"/>
  <c r="CR59" i="14" s="1"/>
  <c r="DQ59" i="14" s="1"/>
  <c r="EP59" i="14" s="1"/>
  <c r="T59" i="14"/>
  <c r="CQ59" i="14" s="1"/>
  <c r="DP59" i="14" s="1"/>
  <c r="EO59" i="14" s="1"/>
  <c r="S59" i="14"/>
  <c r="CP59" i="14" s="1"/>
  <c r="DO59" i="14" s="1"/>
  <c r="EN59" i="14" s="1"/>
  <c r="R59" i="14"/>
  <c r="CO59" i="14" s="1"/>
  <c r="DN59" i="14" s="1"/>
  <c r="EM59" i="14" s="1"/>
  <c r="Q59" i="14"/>
  <c r="CN59" i="14" s="1"/>
  <c r="DM59" i="14" s="1"/>
  <c r="EL59" i="14" s="1"/>
  <c r="P59" i="14"/>
  <c r="CM59" i="14" s="1"/>
  <c r="DL59" i="14" s="1"/>
  <c r="EK59" i="14" s="1"/>
  <c r="O59" i="14"/>
  <c r="CL59" i="14" s="1"/>
  <c r="DK59" i="14" s="1"/>
  <c r="EJ59" i="14" s="1"/>
  <c r="N59" i="14"/>
  <c r="CK59" i="14" s="1"/>
  <c r="DJ59" i="14" s="1"/>
  <c r="EI59" i="14" s="1"/>
  <c r="M59" i="14"/>
  <c r="CJ59" i="14" s="1"/>
  <c r="DI59" i="14" s="1"/>
  <c r="EH59" i="14" s="1"/>
  <c r="L59" i="14"/>
  <c r="CI59" i="14" s="1"/>
  <c r="DH59" i="14" s="1"/>
  <c r="EG59" i="14" s="1"/>
  <c r="K59" i="14"/>
  <c r="CH59" i="14" s="1"/>
  <c r="DG59" i="14" s="1"/>
  <c r="EF59" i="14" s="1"/>
  <c r="J59" i="14"/>
  <c r="CG59" i="14" s="1"/>
  <c r="DF59" i="14" s="1"/>
  <c r="EE59" i="14" s="1"/>
  <c r="I59" i="14"/>
  <c r="CF59" i="14" s="1"/>
  <c r="DE59" i="14" s="1"/>
  <c r="ED59" i="14" s="1"/>
  <c r="H59" i="14"/>
  <c r="CE59" i="14" s="1"/>
  <c r="DD59" i="14" s="1"/>
  <c r="EC59" i="14" s="1"/>
  <c r="G59" i="14"/>
  <c r="CD59" i="14" s="1"/>
  <c r="DC59" i="14" s="1"/>
  <c r="EB59" i="14" s="1"/>
  <c r="A59" i="14"/>
  <c r="FT58" i="14"/>
  <c r="FS58" i="14"/>
  <c r="FR58" i="14"/>
  <c r="FQ58" i="14"/>
  <c r="FP58" i="14"/>
  <c r="FO58" i="14"/>
  <c r="FN58" i="14"/>
  <c r="FM58" i="14"/>
  <c r="FL58" i="14"/>
  <c r="FK58" i="14"/>
  <c r="FJ58" i="14"/>
  <c r="FI58" i="14"/>
  <c r="FH58" i="14"/>
  <c r="FG58" i="14"/>
  <c r="FF58" i="14"/>
  <c r="FE58" i="14"/>
  <c r="FD58" i="14"/>
  <c r="FC58" i="14"/>
  <c r="FB58" i="14"/>
  <c r="FA58" i="14"/>
  <c r="EZ58" i="14"/>
  <c r="EY58" i="14"/>
  <c r="EX58" i="14"/>
  <c r="EW58" i="14"/>
  <c r="AY58" i="14"/>
  <c r="BX58" i="14" s="1"/>
  <c r="AX58" i="14"/>
  <c r="BW58" i="14" s="1"/>
  <c r="AW58" i="14"/>
  <c r="BV58" i="14" s="1"/>
  <c r="AV58" i="14"/>
  <c r="BU58" i="14" s="1"/>
  <c r="AU58" i="14"/>
  <c r="BT58" i="14" s="1"/>
  <c r="AT58" i="14"/>
  <c r="BS58" i="14" s="1"/>
  <c r="AS58" i="14"/>
  <c r="BR58" i="14" s="1"/>
  <c r="AR58" i="14"/>
  <c r="BQ58" i="14" s="1"/>
  <c r="AQ58" i="14"/>
  <c r="BP58" i="14" s="1"/>
  <c r="AP58" i="14"/>
  <c r="BO58" i="14" s="1"/>
  <c r="AO58" i="14"/>
  <c r="BN58" i="14" s="1"/>
  <c r="AN58" i="14"/>
  <c r="BM58" i="14" s="1"/>
  <c r="AM58" i="14"/>
  <c r="BL58" i="14" s="1"/>
  <c r="AL58" i="14"/>
  <c r="BK58" i="14" s="1"/>
  <c r="AK58" i="14"/>
  <c r="BJ58" i="14" s="1"/>
  <c r="AJ58" i="14"/>
  <c r="BI58" i="14" s="1"/>
  <c r="AI58" i="14"/>
  <c r="BH58" i="14" s="1"/>
  <c r="AH58" i="14"/>
  <c r="BG58" i="14" s="1"/>
  <c r="AG58" i="14"/>
  <c r="BF58" i="14" s="1"/>
  <c r="AF58" i="14"/>
  <c r="BE58" i="14" s="1"/>
  <c r="Z58" i="14"/>
  <c r="CW58" i="14" s="1"/>
  <c r="DV58" i="14" s="1"/>
  <c r="EU58" i="14" s="1"/>
  <c r="Y58" i="14"/>
  <c r="CV58" i="14" s="1"/>
  <c r="DU58" i="14" s="1"/>
  <c r="ET58" i="14" s="1"/>
  <c r="X58" i="14"/>
  <c r="CU58" i="14" s="1"/>
  <c r="DT58" i="14" s="1"/>
  <c r="ES58" i="14" s="1"/>
  <c r="W58" i="14"/>
  <c r="CT58" i="14" s="1"/>
  <c r="DS58" i="14" s="1"/>
  <c r="ER58" i="14" s="1"/>
  <c r="V58" i="14"/>
  <c r="CS58" i="14" s="1"/>
  <c r="DR58" i="14" s="1"/>
  <c r="EQ58" i="14" s="1"/>
  <c r="U58" i="14"/>
  <c r="CR58" i="14" s="1"/>
  <c r="DQ58" i="14" s="1"/>
  <c r="EP58" i="14" s="1"/>
  <c r="T58" i="14"/>
  <c r="CQ58" i="14" s="1"/>
  <c r="DP58" i="14" s="1"/>
  <c r="EO58" i="14" s="1"/>
  <c r="S58" i="14"/>
  <c r="CP58" i="14" s="1"/>
  <c r="DO58" i="14" s="1"/>
  <c r="EN58" i="14" s="1"/>
  <c r="R58" i="14"/>
  <c r="CO58" i="14" s="1"/>
  <c r="DN58" i="14" s="1"/>
  <c r="EM58" i="14" s="1"/>
  <c r="Q58" i="14"/>
  <c r="CN58" i="14" s="1"/>
  <c r="DM58" i="14" s="1"/>
  <c r="EL58" i="14" s="1"/>
  <c r="P58" i="14"/>
  <c r="CM58" i="14" s="1"/>
  <c r="DL58" i="14" s="1"/>
  <c r="EK58" i="14" s="1"/>
  <c r="O58" i="14"/>
  <c r="CL58" i="14" s="1"/>
  <c r="DK58" i="14" s="1"/>
  <c r="EJ58" i="14" s="1"/>
  <c r="N58" i="14"/>
  <c r="CK58" i="14" s="1"/>
  <c r="DJ58" i="14" s="1"/>
  <c r="EI58" i="14" s="1"/>
  <c r="M58" i="14"/>
  <c r="CJ58" i="14" s="1"/>
  <c r="DI58" i="14" s="1"/>
  <c r="EH58" i="14" s="1"/>
  <c r="L58" i="14"/>
  <c r="CI58" i="14" s="1"/>
  <c r="DH58" i="14" s="1"/>
  <c r="EG58" i="14" s="1"/>
  <c r="K58" i="14"/>
  <c r="CH58" i="14" s="1"/>
  <c r="DG58" i="14" s="1"/>
  <c r="EF58" i="14" s="1"/>
  <c r="J58" i="14"/>
  <c r="CG58" i="14" s="1"/>
  <c r="DF58" i="14" s="1"/>
  <c r="EE58" i="14" s="1"/>
  <c r="I58" i="14"/>
  <c r="CF58" i="14" s="1"/>
  <c r="DE58" i="14" s="1"/>
  <c r="ED58" i="14" s="1"/>
  <c r="H58" i="14"/>
  <c r="CE58" i="14" s="1"/>
  <c r="DD58" i="14" s="1"/>
  <c r="EC58" i="14" s="1"/>
  <c r="G58" i="14"/>
  <c r="CD58" i="14" s="1"/>
  <c r="DC58" i="14" s="1"/>
  <c r="EB58" i="14" s="1"/>
  <c r="A58" i="14"/>
  <c r="FT57" i="14"/>
  <c r="FS57" i="14"/>
  <c r="FR57" i="14"/>
  <c r="FQ57" i="14"/>
  <c r="FP57" i="14"/>
  <c r="FO57" i="14"/>
  <c r="FN57" i="14"/>
  <c r="FM57" i="14"/>
  <c r="FL57" i="14"/>
  <c r="FK57" i="14"/>
  <c r="FJ57" i="14"/>
  <c r="FI57" i="14"/>
  <c r="FH57" i="14"/>
  <c r="FG57" i="14"/>
  <c r="FF57" i="14"/>
  <c r="FE57" i="14"/>
  <c r="FD57" i="14"/>
  <c r="FC57" i="14"/>
  <c r="FB57" i="14"/>
  <c r="FA57" i="14"/>
  <c r="EZ57" i="14"/>
  <c r="EY57" i="14"/>
  <c r="EX57" i="14"/>
  <c r="EW57" i="14"/>
  <c r="AY57" i="14"/>
  <c r="BX57" i="14" s="1"/>
  <c r="AX57" i="14"/>
  <c r="BW57" i="14" s="1"/>
  <c r="AW57" i="14"/>
  <c r="BV57" i="14" s="1"/>
  <c r="AV57" i="14"/>
  <c r="BU57" i="14" s="1"/>
  <c r="AU57" i="14"/>
  <c r="BT57" i="14" s="1"/>
  <c r="AT57" i="14"/>
  <c r="BS57" i="14" s="1"/>
  <c r="AS57" i="14"/>
  <c r="BR57" i="14" s="1"/>
  <c r="AR57" i="14"/>
  <c r="BQ57" i="14" s="1"/>
  <c r="AQ57" i="14"/>
  <c r="BP57" i="14" s="1"/>
  <c r="AP57" i="14"/>
  <c r="BO57" i="14" s="1"/>
  <c r="AO57" i="14"/>
  <c r="BN57" i="14" s="1"/>
  <c r="AN57" i="14"/>
  <c r="BM57" i="14" s="1"/>
  <c r="AM57" i="14"/>
  <c r="BL57" i="14" s="1"/>
  <c r="AL57" i="14"/>
  <c r="BK57" i="14" s="1"/>
  <c r="AK57" i="14"/>
  <c r="BJ57" i="14" s="1"/>
  <c r="AJ57" i="14"/>
  <c r="BI57" i="14" s="1"/>
  <c r="AI57" i="14"/>
  <c r="BH57" i="14" s="1"/>
  <c r="AH57" i="14"/>
  <c r="BG57" i="14" s="1"/>
  <c r="AG57" i="14"/>
  <c r="BF57" i="14" s="1"/>
  <c r="AF57" i="14"/>
  <c r="BE57" i="14" s="1"/>
  <c r="AE57" i="14"/>
  <c r="BD57" i="14" s="1"/>
  <c r="Z57" i="14"/>
  <c r="CW57" i="14" s="1"/>
  <c r="DV57" i="14" s="1"/>
  <c r="EU57" i="14" s="1"/>
  <c r="Y57" i="14"/>
  <c r="CV57" i="14" s="1"/>
  <c r="DU57" i="14" s="1"/>
  <c r="ET57" i="14" s="1"/>
  <c r="X57" i="14"/>
  <c r="CU57" i="14" s="1"/>
  <c r="DT57" i="14" s="1"/>
  <c r="ES57" i="14" s="1"/>
  <c r="W57" i="14"/>
  <c r="CT57" i="14" s="1"/>
  <c r="DS57" i="14" s="1"/>
  <c r="ER57" i="14" s="1"/>
  <c r="V57" i="14"/>
  <c r="CS57" i="14" s="1"/>
  <c r="DR57" i="14" s="1"/>
  <c r="EQ57" i="14" s="1"/>
  <c r="U57" i="14"/>
  <c r="CR57" i="14" s="1"/>
  <c r="DQ57" i="14" s="1"/>
  <c r="EP57" i="14" s="1"/>
  <c r="T57" i="14"/>
  <c r="CQ57" i="14" s="1"/>
  <c r="DP57" i="14" s="1"/>
  <c r="EO57" i="14" s="1"/>
  <c r="S57" i="14"/>
  <c r="CP57" i="14" s="1"/>
  <c r="DO57" i="14" s="1"/>
  <c r="EN57" i="14" s="1"/>
  <c r="R57" i="14"/>
  <c r="CO57" i="14" s="1"/>
  <c r="DN57" i="14" s="1"/>
  <c r="EM57" i="14" s="1"/>
  <c r="Q57" i="14"/>
  <c r="CN57" i="14" s="1"/>
  <c r="DM57" i="14" s="1"/>
  <c r="EL57" i="14" s="1"/>
  <c r="P57" i="14"/>
  <c r="CM57" i="14" s="1"/>
  <c r="DL57" i="14" s="1"/>
  <c r="EK57" i="14" s="1"/>
  <c r="O57" i="14"/>
  <c r="CL57" i="14" s="1"/>
  <c r="DK57" i="14" s="1"/>
  <c r="EJ57" i="14" s="1"/>
  <c r="N57" i="14"/>
  <c r="CK57" i="14" s="1"/>
  <c r="DJ57" i="14" s="1"/>
  <c r="EI57" i="14" s="1"/>
  <c r="M57" i="14"/>
  <c r="CJ57" i="14" s="1"/>
  <c r="DI57" i="14" s="1"/>
  <c r="EH57" i="14" s="1"/>
  <c r="L57" i="14"/>
  <c r="CI57" i="14" s="1"/>
  <c r="DH57" i="14" s="1"/>
  <c r="EG57" i="14" s="1"/>
  <c r="K57" i="14"/>
  <c r="CH57" i="14" s="1"/>
  <c r="DG57" i="14" s="1"/>
  <c r="EF57" i="14" s="1"/>
  <c r="J57" i="14"/>
  <c r="CG57" i="14" s="1"/>
  <c r="DF57" i="14" s="1"/>
  <c r="EE57" i="14" s="1"/>
  <c r="I57" i="14"/>
  <c r="CF57" i="14" s="1"/>
  <c r="DE57" i="14" s="1"/>
  <c r="ED57" i="14" s="1"/>
  <c r="H57" i="14"/>
  <c r="CE57" i="14" s="1"/>
  <c r="DD57" i="14" s="1"/>
  <c r="EC57" i="14" s="1"/>
  <c r="G57" i="14"/>
  <c r="CD57" i="14" s="1"/>
  <c r="DC57" i="14" s="1"/>
  <c r="EB57" i="14" s="1"/>
  <c r="F57" i="14"/>
  <c r="CC57" i="14" s="1"/>
  <c r="DB57" i="14" s="1"/>
  <c r="EA57" i="14" s="1"/>
  <c r="A57" i="14"/>
  <c r="FT56" i="14"/>
  <c r="FS56" i="14"/>
  <c r="FR56" i="14"/>
  <c r="FQ56" i="14"/>
  <c r="FP56" i="14"/>
  <c r="FO56" i="14"/>
  <c r="FN56" i="14"/>
  <c r="FM56" i="14"/>
  <c r="FL56" i="14"/>
  <c r="FK56" i="14"/>
  <c r="FJ56" i="14"/>
  <c r="FI56" i="14"/>
  <c r="FH56" i="14"/>
  <c r="FG56" i="14"/>
  <c r="FF56" i="14"/>
  <c r="FE56" i="14"/>
  <c r="FD56" i="14"/>
  <c r="FC56" i="14"/>
  <c r="FB56" i="14"/>
  <c r="FA56" i="14"/>
  <c r="EZ56" i="14"/>
  <c r="EY56" i="14"/>
  <c r="EX56" i="14"/>
  <c r="EW56" i="14"/>
  <c r="AY56" i="14"/>
  <c r="BX56" i="14" s="1"/>
  <c r="AX56" i="14"/>
  <c r="BW56" i="14" s="1"/>
  <c r="AW56" i="14"/>
  <c r="BV56" i="14" s="1"/>
  <c r="AV56" i="14"/>
  <c r="BU56" i="14" s="1"/>
  <c r="AU56" i="14"/>
  <c r="BT56" i="14" s="1"/>
  <c r="AT56" i="14"/>
  <c r="BS56" i="14" s="1"/>
  <c r="AS56" i="14"/>
  <c r="BR56" i="14" s="1"/>
  <c r="AR56" i="14"/>
  <c r="BQ56" i="14" s="1"/>
  <c r="AQ56" i="14"/>
  <c r="BP56" i="14" s="1"/>
  <c r="AP56" i="14"/>
  <c r="BO56" i="14" s="1"/>
  <c r="AO56" i="14"/>
  <c r="BN56" i="14" s="1"/>
  <c r="AN56" i="14"/>
  <c r="BM56" i="14" s="1"/>
  <c r="AM56" i="14"/>
  <c r="BL56" i="14" s="1"/>
  <c r="AL56" i="14"/>
  <c r="BK56" i="14" s="1"/>
  <c r="AK56" i="14"/>
  <c r="BJ56" i="14" s="1"/>
  <c r="AJ56" i="14"/>
  <c r="BI56" i="14" s="1"/>
  <c r="AI56" i="14"/>
  <c r="BH56" i="14" s="1"/>
  <c r="AH56" i="14"/>
  <c r="BG56" i="14" s="1"/>
  <c r="AG56" i="14"/>
  <c r="BF56" i="14" s="1"/>
  <c r="AF56" i="14"/>
  <c r="BE56" i="14" s="1"/>
  <c r="Z56" i="14"/>
  <c r="CW56" i="14" s="1"/>
  <c r="DV56" i="14" s="1"/>
  <c r="EU56" i="14" s="1"/>
  <c r="Y56" i="14"/>
  <c r="CV56" i="14" s="1"/>
  <c r="DU56" i="14" s="1"/>
  <c r="ET56" i="14" s="1"/>
  <c r="X56" i="14"/>
  <c r="CU56" i="14" s="1"/>
  <c r="DT56" i="14" s="1"/>
  <c r="ES56" i="14" s="1"/>
  <c r="W56" i="14"/>
  <c r="CT56" i="14" s="1"/>
  <c r="DS56" i="14" s="1"/>
  <c r="ER56" i="14" s="1"/>
  <c r="V56" i="14"/>
  <c r="CS56" i="14" s="1"/>
  <c r="DR56" i="14" s="1"/>
  <c r="EQ56" i="14" s="1"/>
  <c r="U56" i="14"/>
  <c r="CR56" i="14" s="1"/>
  <c r="DQ56" i="14" s="1"/>
  <c r="EP56" i="14" s="1"/>
  <c r="T56" i="14"/>
  <c r="CQ56" i="14" s="1"/>
  <c r="DP56" i="14" s="1"/>
  <c r="EO56" i="14" s="1"/>
  <c r="S56" i="14"/>
  <c r="CP56" i="14" s="1"/>
  <c r="DO56" i="14" s="1"/>
  <c r="EN56" i="14" s="1"/>
  <c r="R56" i="14"/>
  <c r="CO56" i="14" s="1"/>
  <c r="DN56" i="14" s="1"/>
  <c r="EM56" i="14" s="1"/>
  <c r="Q56" i="14"/>
  <c r="CN56" i="14" s="1"/>
  <c r="DM56" i="14" s="1"/>
  <c r="EL56" i="14" s="1"/>
  <c r="P56" i="14"/>
  <c r="CM56" i="14" s="1"/>
  <c r="DL56" i="14" s="1"/>
  <c r="EK56" i="14" s="1"/>
  <c r="O56" i="14"/>
  <c r="CL56" i="14" s="1"/>
  <c r="DK56" i="14" s="1"/>
  <c r="EJ56" i="14" s="1"/>
  <c r="N56" i="14"/>
  <c r="CK56" i="14" s="1"/>
  <c r="DJ56" i="14" s="1"/>
  <c r="EI56" i="14" s="1"/>
  <c r="M56" i="14"/>
  <c r="CJ56" i="14" s="1"/>
  <c r="DI56" i="14" s="1"/>
  <c r="EH56" i="14" s="1"/>
  <c r="L56" i="14"/>
  <c r="CI56" i="14" s="1"/>
  <c r="DH56" i="14" s="1"/>
  <c r="EG56" i="14" s="1"/>
  <c r="K56" i="14"/>
  <c r="CH56" i="14" s="1"/>
  <c r="DG56" i="14" s="1"/>
  <c r="EF56" i="14" s="1"/>
  <c r="J56" i="14"/>
  <c r="CG56" i="14" s="1"/>
  <c r="DF56" i="14" s="1"/>
  <c r="EE56" i="14" s="1"/>
  <c r="I56" i="14"/>
  <c r="CF56" i="14" s="1"/>
  <c r="DE56" i="14" s="1"/>
  <c r="ED56" i="14" s="1"/>
  <c r="H56" i="14"/>
  <c r="CE56" i="14" s="1"/>
  <c r="DD56" i="14" s="1"/>
  <c r="EC56" i="14" s="1"/>
  <c r="G56" i="14"/>
  <c r="CD56" i="14" s="1"/>
  <c r="DC56" i="14" s="1"/>
  <c r="EB56" i="14" s="1"/>
  <c r="A56" i="14"/>
  <c r="FT55" i="14"/>
  <c r="FS55" i="14"/>
  <c r="FR55" i="14"/>
  <c r="FQ55" i="14"/>
  <c r="FP55" i="14"/>
  <c r="FO55" i="14"/>
  <c r="FN55" i="14"/>
  <c r="FM55" i="14"/>
  <c r="FL55" i="14"/>
  <c r="FK55" i="14"/>
  <c r="FJ55" i="14"/>
  <c r="FI55" i="14"/>
  <c r="FH55" i="14"/>
  <c r="FG55" i="14"/>
  <c r="FF55" i="14"/>
  <c r="FE55" i="14"/>
  <c r="FD55" i="14"/>
  <c r="FC55" i="14"/>
  <c r="FB55" i="14"/>
  <c r="FA55" i="14"/>
  <c r="EZ55" i="14"/>
  <c r="EY55" i="14"/>
  <c r="EX55" i="14"/>
  <c r="EW55" i="14"/>
  <c r="AY55" i="14"/>
  <c r="BX55" i="14" s="1"/>
  <c r="AX55" i="14"/>
  <c r="BW55" i="14" s="1"/>
  <c r="AW55" i="14"/>
  <c r="BV55" i="14" s="1"/>
  <c r="AV55" i="14"/>
  <c r="BU55" i="14" s="1"/>
  <c r="AU55" i="14"/>
  <c r="BT55" i="14" s="1"/>
  <c r="AT55" i="14"/>
  <c r="BS55" i="14" s="1"/>
  <c r="AS55" i="14"/>
  <c r="BR55" i="14" s="1"/>
  <c r="AR55" i="14"/>
  <c r="BQ55" i="14" s="1"/>
  <c r="AQ55" i="14"/>
  <c r="BP55" i="14" s="1"/>
  <c r="AP55" i="14"/>
  <c r="BO55" i="14" s="1"/>
  <c r="AO55" i="14"/>
  <c r="BN55" i="14" s="1"/>
  <c r="AN55" i="14"/>
  <c r="BM55" i="14" s="1"/>
  <c r="AM55" i="14"/>
  <c r="BL55" i="14" s="1"/>
  <c r="AL55" i="14"/>
  <c r="BK55" i="14" s="1"/>
  <c r="AK55" i="14"/>
  <c r="BJ55" i="14" s="1"/>
  <c r="AJ55" i="14"/>
  <c r="BI55" i="14" s="1"/>
  <c r="AI55" i="14"/>
  <c r="BH55" i="14" s="1"/>
  <c r="AH55" i="14"/>
  <c r="BG55" i="14" s="1"/>
  <c r="AG55" i="14"/>
  <c r="BF55" i="14" s="1"/>
  <c r="AF55" i="14"/>
  <c r="BE55" i="14" s="1"/>
  <c r="AE55" i="14"/>
  <c r="BD55" i="14" s="1"/>
  <c r="AD55" i="14"/>
  <c r="BC55" i="14" s="1"/>
  <c r="Z55" i="14"/>
  <c r="CW55" i="14" s="1"/>
  <c r="DV55" i="14" s="1"/>
  <c r="EU55" i="14" s="1"/>
  <c r="Y55" i="14"/>
  <c r="CV55" i="14" s="1"/>
  <c r="DU55" i="14" s="1"/>
  <c r="ET55" i="14" s="1"/>
  <c r="X55" i="14"/>
  <c r="CU55" i="14" s="1"/>
  <c r="DT55" i="14" s="1"/>
  <c r="ES55" i="14" s="1"/>
  <c r="W55" i="14"/>
  <c r="CT55" i="14" s="1"/>
  <c r="DS55" i="14" s="1"/>
  <c r="ER55" i="14" s="1"/>
  <c r="V55" i="14"/>
  <c r="CS55" i="14" s="1"/>
  <c r="DR55" i="14" s="1"/>
  <c r="EQ55" i="14" s="1"/>
  <c r="U55" i="14"/>
  <c r="CR55" i="14" s="1"/>
  <c r="DQ55" i="14" s="1"/>
  <c r="EP55" i="14" s="1"/>
  <c r="T55" i="14"/>
  <c r="CQ55" i="14" s="1"/>
  <c r="DP55" i="14" s="1"/>
  <c r="EO55" i="14" s="1"/>
  <c r="S55" i="14"/>
  <c r="CP55" i="14" s="1"/>
  <c r="DO55" i="14" s="1"/>
  <c r="EN55" i="14" s="1"/>
  <c r="R55" i="14"/>
  <c r="CO55" i="14" s="1"/>
  <c r="DN55" i="14" s="1"/>
  <c r="EM55" i="14" s="1"/>
  <c r="Q55" i="14"/>
  <c r="CN55" i="14" s="1"/>
  <c r="DM55" i="14" s="1"/>
  <c r="EL55" i="14" s="1"/>
  <c r="P55" i="14"/>
  <c r="CM55" i="14" s="1"/>
  <c r="DL55" i="14" s="1"/>
  <c r="EK55" i="14" s="1"/>
  <c r="O55" i="14"/>
  <c r="CL55" i="14" s="1"/>
  <c r="DK55" i="14" s="1"/>
  <c r="EJ55" i="14" s="1"/>
  <c r="N55" i="14"/>
  <c r="CK55" i="14" s="1"/>
  <c r="DJ55" i="14" s="1"/>
  <c r="EI55" i="14" s="1"/>
  <c r="M55" i="14"/>
  <c r="CJ55" i="14" s="1"/>
  <c r="DI55" i="14" s="1"/>
  <c r="EH55" i="14" s="1"/>
  <c r="L55" i="14"/>
  <c r="CI55" i="14" s="1"/>
  <c r="DH55" i="14" s="1"/>
  <c r="EG55" i="14" s="1"/>
  <c r="K55" i="14"/>
  <c r="CH55" i="14" s="1"/>
  <c r="DG55" i="14" s="1"/>
  <c r="EF55" i="14" s="1"/>
  <c r="J55" i="14"/>
  <c r="CG55" i="14" s="1"/>
  <c r="DF55" i="14" s="1"/>
  <c r="EE55" i="14" s="1"/>
  <c r="I55" i="14"/>
  <c r="CF55" i="14" s="1"/>
  <c r="DE55" i="14" s="1"/>
  <c r="ED55" i="14" s="1"/>
  <c r="H55" i="14"/>
  <c r="CE55" i="14" s="1"/>
  <c r="DD55" i="14" s="1"/>
  <c r="EC55" i="14" s="1"/>
  <c r="G55" i="14"/>
  <c r="CD55" i="14" s="1"/>
  <c r="DC55" i="14" s="1"/>
  <c r="EB55" i="14" s="1"/>
  <c r="F55" i="14"/>
  <c r="CC55" i="14" s="1"/>
  <c r="DB55" i="14" s="1"/>
  <c r="EA55" i="14" s="1"/>
  <c r="E55" i="14"/>
  <c r="CB55" i="14" s="1"/>
  <c r="DA55" i="14" s="1"/>
  <c r="DZ55" i="14" s="1"/>
  <c r="A55" i="14"/>
  <c r="FT54" i="14"/>
  <c r="FS54" i="14"/>
  <c r="FR54" i="14"/>
  <c r="FQ54" i="14"/>
  <c r="FP54" i="14"/>
  <c r="FO54" i="14"/>
  <c r="FN54" i="14"/>
  <c r="FM54" i="14"/>
  <c r="FL54" i="14"/>
  <c r="FK54" i="14"/>
  <c r="FJ54" i="14"/>
  <c r="FI54" i="14"/>
  <c r="FH54" i="14"/>
  <c r="FG54" i="14"/>
  <c r="FF54" i="14"/>
  <c r="FE54" i="14"/>
  <c r="FD54" i="14"/>
  <c r="FC54" i="14"/>
  <c r="FB54" i="14"/>
  <c r="FA54" i="14"/>
  <c r="EZ54" i="14"/>
  <c r="EY54" i="14"/>
  <c r="EX54" i="14"/>
  <c r="EW54" i="14"/>
  <c r="AY54" i="14"/>
  <c r="BX54" i="14" s="1"/>
  <c r="AX54" i="14"/>
  <c r="BW54" i="14" s="1"/>
  <c r="AW54" i="14"/>
  <c r="BV54" i="14" s="1"/>
  <c r="AV54" i="14"/>
  <c r="BU54" i="14" s="1"/>
  <c r="AU54" i="14"/>
  <c r="BT54" i="14" s="1"/>
  <c r="AT54" i="14"/>
  <c r="BS54" i="14" s="1"/>
  <c r="AS54" i="14"/>
  <c r="BR54" i="14" s="1"/>
  <c r="AR54" i="14"/>
  <c r="BQ54" i="14" s="1"/>
  <c r="AQ54" i="14"/>
  <c r="BP54" i="14" s="1"/>
  <c r="AP54" i="14"/>
  <c r="BO54" i="14" s="1"/>
  <c r="AO54" i="14"/>
  <c r="BN54" i="14" s="1"/>
  <c r="AN54" i="14"/>
  <c r="BM54" i="14" s="1"/>
  <c r="AM54" i="14"/>
  <c r="BL54" i="14" s="1"/>
  <c r="AL54" i="14"/>
  <c r="BK54" i="14" s="1"/>
  <c r="AK54" i="14"/>
  <c r="BJ54" i="14" s="1"/>
  <c r="AJ54" i="14"/>
  <c r="BI54" i="14" s="1"/>
  <c r="AI54" i="14"/>
  <c r="BH54" i="14" s="1"/>
  <c r="AH54" i="14"/>
  <c r="BG54" i="14" s="1"/>
  <c r="AG54" i="14"/>
  <c r="AF54" i="14"/>
  <c r="Z54" i="14"/>
  <c r="CW54" i="14" s="1"/>
  <c r="DV54" i="14" s="1"/>
  <c r="EU54" i="14" s="1"/>
  <c r="Y54" i="14"/>
  <c r="CV54" i="14" s="1"/>
  <c r="DU54" i="14" s="1"/>
  <c r="ET54" i="14" s="1"/>
  <c r="X54" i="14"/>
  <c r="CU54" i="14" s="1"/>
  <c r="DT54" i="14" s="1"/>
  <c r="ES54" i="14" s="1"/>
  <c r="W54" i="14"/>
  <c r="CT54" i="14" s="1"/>
  <c r="DS54" i="14" s="1"/>
  <c r="ER54" i="14" s="1"/>
  <c r="V54" i="14"/>
  <c r="CS54" i="14" s="1"/>
  <c r="DR54" i="14" s="1"/>
  <c r="EQ54" i="14" s="1"/>
  <c r="U54" i="14"/>
  <c r="CR54" i="14" s="1"/>
  <c r="DQ54" i="14" s="1"/>
  <c r="EP54" i="14" s="1"/>
  <c r="T54" i="14"/>
  <c r="CQ54" i="14" s="1"/>
  <c r="DP54" i="14" s="1"/>
  <c r="EO54" i="14" s="1"/>
  <c r="S54" i="14"/>
  <c r="CP54" i="14" s="1"/>
  <c r="DO54" i="14" s="1"/>
  <c r="EN54" i="14" s="1"/>
  <c r="R54" i="14"/>
  <c r="CO54" i="14" s="1"/>
  <c r="DN54" i="14" s="1"/>
  <c r="EM54" i="14" s="1"/>
  <c r="Q54" i="14"/>
  <c r="CN54" i="14" s="1"/>
  <c r="DM54" i="14" s="1"/>
  <c r="EL54" i="14" s="1"/>
  <c r="P54" i="14"/>
  <c r="CM54" i="14" s="1"/>
  <c r="DL54" i="14" s="1"/>
  <c r="EK54" i="14" s="1"/>
  <c r="O54" i="14"/>
  <c r="CL54" i="14" s="1"/>
  <c r="DK54" i="14" s="1"/>
  <c r="EJ54" i="14" s="1"/>
  <c r="N54" i="14"/>
  <c r="CK54" i="14" s="1"/>
  <c r="DJ54" i="14" s="1"/>
  <c r="EI54" i="14" s="1"/>
  <c r="M54" i="14"/>
  <c r="CJ54" i="14" s="1"/>
  <c r="DI54" i="14" s="1"/>
  <c r="EH54" i="14" s="1"/>
  <c r="L54" i="14"/>
  <c r="CI54" i="14" s="1"/>
  <c r="DH54" i="14" s="1"/>
  <c r="EG54" i="14" s="1"/>
  <c r="K54" i="14"/>
  <c r="CH54" i="14" s="1"/>
  <c r="DG54" i="14" s="1"/>
  <c r="EF54" i="14" s="1"/>
  <c r="J54" i="14"/>
  <c r="CG54" i="14" s="1"/>
  <c r="DF54" i="14" s="1"/>
  <c r="EE54" i="14" s="1"/>
  <c r="I54" i="14"/>
  <c r="CF54" i="14" s="1"/>
  <c r="DE54" i="14" s="1"/>
  <c r="ED54" i="14" s="1"/>
  <c r="H54" i="14"/>
  <c r="CE54" i="14" s="1"/>
  <c r="G54" i="14"/>
  <c r="CD54" i="14" s="1"/>
  <c r="A54" i="14"/>
  <c r="FT53" i="14"/>
  <c r="FS53" i="14"/>
  <c r="FR53" i="14"/>
  <c r="FQ53" i="14"/>
  <c r="FP53" i="14"/>
  <c r="FO53" i="14"/>
  <c r="FN53" i="14"/>
  <c r="FM53" i="14"/>
  <c r="FL53" i="14"/>
  <c r="FK53" i="14"/>
  <c r="FJ53" i="14"/>
  <c r="FI53" i="14"/>
  <c r="FH53" i="14"/>
  <c r="FG53" i="14"/>
  <c r="FF53" i="14"/>
  <c r="FE53" i="14"/>
  <c r="FD53" i="14"/>
  <c r="FC53" i="14"/>
  <c r="FB53" i="14"/>
  <c r="FA53" i="14"/>
  <c r="EZ53" i="14"/>
  <c r="EY53" i="14"/>
  <c r="EX53" i="14"/>
  <c r="EW53" i="14"/>
  <c r="AY53" i="14"/>
  <c r="BX53" i="14" s="1"/>
  <c r="AX53" i="14"/>
  <c r="BW53" i="14" s="1"/>
  <c r="AW53" i="14"/>
  <c r="BV53" i="14" s="1"/>
  <c r="AV53" i="14"/>
  <c r="BU53" i="14" s="1"/>
  <c r="AU53" i="14"/>
  <c r="BT53" i="14" s="1"/>
  <c r="AT53" i="14"/>
  <c r="BS53" i="14" s="1"/>
  <c r="AS53" i="14"/>
  <c r="BR53" i="14" s="1"/>
  <c r="AR53" i="14"/>
  <c r="BQ53" i="14" s="1"/>
  <c r="AQ53" i="14"/>
  <c r="BP53" i="14" s="1"/>
  <c r="AP53" i="14"/>
  <c r="BO53" i="14" s="1"/>
  <c r="AO53" i="14"/>
  <c r="BN53" i="14" s="1"/>
  <c r="AN53" i="14"/>
  <c r="BM53" i="14" s="1"/>
  <c r="Z53" i="14"/>
  <c r="CW53" i="14" s="1"/>
  <c r="DV53" i="14" s="1"/>
  <c r="EU53" i="14" s="1"/>
  <c r="Y53" i="14"/>
  <c r="CV53" i="14" s="1"/>
  <c r="DU53" i="14" s="1"/>
  <c r="ET53" i="14" s="1"/>
  <c r="X53" i="14"/>
  <c r="CU53" i="14" s="1"/>
  <c r="DT53" i="14" s="1"/>
  <c r="ES53" i="14" s="1"/>
  <c r="W53" i="14"/>
  <c r="CT53" i="14" s="1"/>
  <c r="DS53" i="14" s="1"/>
  <c r="ER53" i="14" s="1"/>
  <c r="V53" i="14"/>
  <c r="CS53" i="14" s="1"/>
  <c r="DR53" i="14" s="1"/>
  <c r="EQ53" i="14" s="1"/>
  <c r="U53" i="14"/>
  <c r="CR53" i="14" s="1"/>
  <c r="DQ53" i="14" s="1"/>
  <c r="EP53" i="14" s="1"/>
  <c r="T53" i="14"/>
  <c r="CQ53" i="14" s="1"/>
  <c r="DP53" i="14" s="1"/>
  <c r="EO53" i="14" s="1"/>
  <c r="S53" i="14"/>
  <c r="CP53" i="14" s="1"/>
  <c r="DO53" i="14" s="1"/>
  <c r="EN53" i="14" s="1"/>
  <c r="R53" i="14"/>
  <c r="CO53" i="14" s="1"/>
  <c r="DN53" i="14" s="1"/>
  <c r="EM53" i="14" s="1"/>
  <c r="Q53" i="14"/>
  <c r="CN53" i="14" s="1"/>
  <c r="DM53" i="14" s="1"/>
  <c r="EL53" i="14" s="1"/>
  <c r="P53" i="14"/>
  <c r="CM53" i="14" s="1"/>
  <c r="DL53" i="14" s="1"/>
  <c r="EK53" i="14" s="1"/>
  <c r="O53" i="14"/>
  <c r="CL53" i="14" s="1"/>
  <c r="DK53" i="14" s="1"/>
  <c r="EJ53" i="14" s="1"/>
  <c r="A53" i="14"/>
  <c r="FT52" i="14"/>
  <c r="FS52" i="14"/>
  <c r="FR52" i="14"/>
  <c r="FQ52" i="14"/>
  <c r="FP52" i="14"/>
  <c r="FO52" i="14"/>
  <c r="FN52" i="14"/>
  <c r="FM52" i="14"/>
  <c r="FL52" i="14"/>
  <c r="FK52" i="14"/>
  <c r="FJ52" i="14"/>
  <c r="FI52" i="14"/>
  <c r="FH52" i="14"/>
  <c r="FG52" i="14"/>
  <c r="FF52" i="14"/>
  <c r="FE52" i="14"/>
  <c r="FD52" i="14"/>
  <c r="FC52" i="14"/>
  <c r="FB52" i="14"/>
  <c r="FA52" i="14"/>
  <c r="EZ52" i="14"/>
  <c r="EY52" i="14"/>
  <c r="EX52" i="14"/>
  <c r="EW52" i="14"/>
  <c r="AY52" i="14"/>
  <c r="BX52" i="14" s="1"/>
  <c r="AX52" i="14"/>
  <c r="BW52" i="14" s="1"/>
  <c r="AW52" i="14"/>
  <c r="BV52" i="14" s="1"/>
  <c r="AV52" i="14"/>
  <c r="BU52" i="14" s="1"/>
  <c r="AU52" i="14"/>
  <c r="BT52" i="14" s="1"/>
  <c r="AT52" i="14"/>
  <c r="BS52" i="14" s="1"/>
  <c r="AS52" i="14"/>
  <c r="BR52" i="14" s="1"/>
  <c r="AR52" i="14"/>
  <c r="BQ52" i="14" s="1"/>
  <c r="AQ52" i="14"/>
  <c r="BP52" i="14" s="1"/>
  <c r="AP52" i="14"/>
  <c r="BO52" i="14" s="1"/>
  <c r="AO52" i="14"/>
  <c r="BN52" i="14" s="1"/>
  <c r="AN52" i="14"/>
  <c r="BM52" i="14" s="1"/>
  <c r="AM52" i="14"/>
  <c r="BL52" i="14" s="1"/>
  <c r="AL52" i="14"/>
  <c r="BK52" i="14" s="1"/>
  <c r="AK52" i="14"/>
  <c r="BJ52" i="14" s="1"/>
  <c r="AJ52" i="14"/>
  <c r="BI52" i="14" s="1"/>
  <c r="AI52" i="14"/>
  <c r="BH52" i="14" s="1"/>
  <c r="Z52" i="14"/>
  <c r="CW52" i="14" s="1"/>
  <c r="DV52" i="14" s="1"/>
  <c r="EU52" i="14" s="1"/>
  <c r="Y52" i="14"/>
  <c r="CV52" i="14" s="1"/>
  <c r="DU52" i="14" s="1"/>
  <c r="ET52" i="14" s="1"/>
  <c r="X52" i="14"/>
  <c r="CU52" i="14" s="1"/>
  <c r="DT52" i="14" s="1"/>
  <c r="ES52" i="14" s="1"/>
  <c r="W52" i="14"/>
  <c r="CT52" i="14" s="1"/>
  <c r="DS52" i="14" s="1"/>
  <c r="ER52" i="14" s="1"/>
  <c r="V52" i="14"/>
  <c r="CS52" i="14" s="1"/>
  <c r="DR52" i="14" s="1"/>
  <c r="EQ52" i="14" s="1"/>
  <c r="U52" i="14"/>
  <c r="CR52" i="14" s="1"/>
  <c r="DQ52" i="14" s="1"/>
  <c r="EP52" i="14" s="1"/>
  <c r="T52" i="14"/>
  <c r="CQ52" i="14" s="1"/>
  <c r="DP52" i="14" s="1"/>
  <c r="EO52" i="14" s="1"/>
  <c r="S52" i="14"/>
  <c r="CP52" i="14" s="1"/>
  <c r="DO52" i="14" s="1"/>
  <c r="EN52" i="14" s="1"/>
  <c r="R52" i="14"/>
  <c r="CO52" i="14" s="1"/>
  <c r="DN52" i="14" s="1"/>
  <c r="EM52" i="14" s="1"/>
  <c r="Q52" i="14"/>
  <c r="CN52" i="14" s="1"/>
  <c r="DM52" i="14" s="1"/>
  <c r="EL52" i="14" s="1"/>
  <c r="P52" i="14"/>
  <c r="CM52" i="14" s="1"/>
  <c r="DL52" i="14" s="1"/>
  <c r="EK52" i="14" s="1"/>
  <c r="O52" i="14"/>
  <c r="CL52" i="14" s="1"/>
  <c r="DK52" i="14" s="1"/>
  <c r="EJ52" i="14" s="1"/>
  <c r="N52" i="14"/>
  <c r="CK52" i="14" s="1"/>
  <c r="DJ52" i="14" s="1"/>
  <c r="EI52" i="14" s="1"/>
  <c r="M52" i="14"/>
  <c r="CJ52" i="14" s="1"/>
  <c r="DI52" i="14" s="1"/>
  <c r="EH52" i="14" s="1"/>
  <c r="L52" i="14"/>
  <c r="CI52" i="14" s="1"/>
  <c r="DH52" i="14" s="1"/>
  <c r="EG52" i="14" s="1"/>
  <c r="K52" i="14"/>
  <c r="CH52" i="14" s="1"/>
  <c r="DG52" i="14" s="1"/>
  <c r="EF52" i="14" s="1"/>
  <c r="J52" i="14"/>
  <c r="CG52" i="14" s="1"/>
  <c r="DF52" i="14" s="1"/>
  <c r="EE52" i="14" s="1"/>
  <c r="A52" i="14"/>
  <c r="FT51" i="14"/>
  <c r="FS51" i="14"/>
  <c r="FR51" i="14"/>
  <c r="FQ51" i="14"/>
  <c r="FP51" i="14"/>
  <c r="FO51" i="14"/>
  <c r="FN51" i="14"/>
  <c r="FM51" i="14"/>
  <c r="FL51" i="14"/>
  <c r="FK51" i="14"/>
  <c r="FJ51" i="14"/>
  <c r="FI51" i="14"/>
  <c r="FH51" i="14"/>
  <c r="FG51" i="14"/>
  <c r="FF51" i="14"/>
  <c r="FE51" i="14"/>
  <c r="FD51" i="14"/>
  <c r="FC51" i="14"/>
  <c r="FB51" i="14"/>
  <c r="FA51" i="14"/>
  <c r="EZ51" i="14"/>
  <c r="EY51" i="14"/>
  <c r="EX51" i="14"/>
  <c r="EW51" i="14"/>
  <c r="AY51" i="14"/>
  <c r="BX51" i="14" s="1"/>
  <c r="AX51" i="14"/>
  <c r="BW51" i="14" s="1"/>
  <c r="AW51" i="14"/>
  <c r="BV51" i="14" s="1"/>
  <c r="AV51" i="14"/>
  <c r="BU51" i="14" s="1"/>
  <c r="AU51" i="14"/>
  <c r="BT51" i="14" s="1"/>
  <c r="AT51" i="14"/>
  <c r="BS51" i="14" s="1"/>
  <c r="AS51" i="14"/>
  <c r="BR51" i="14" s="1"/>
  <c r="AR51" i="14"/>
  <c r="BQ51" i="14" s="1"/>
  <c r="AQ51" i="14"/>
  <c r="BP51" i="14" s="1"/>
  <c r="AP51" i="14"/>
  <c r="BO51" i="14" s="1"/>
  <c r="AO51" i="14"/>
  <c r="BN51" i="14" s="1"/>
  <c r="AN51" i="14"/>
  <c r="BM51" i="14" s="1"/>
  <c r="AM51" i="14"/>
  <c r="BL51" i="14" s="1"/>
  <c r="AL51" i="14"/>
  <c r="BK51" i="14" s="1"/>
  <c r="AK51" i="14"/>
  <c r="BJ51" i="14" s="1"/>
  <c r="AJ51" i="14"/>
  <c r="BI51" i="14" s="1"/>
  <c r="AI51" i="14"/>
  <c r="BH51" i="14" s="1"/>
  <c r="AH51" i="14"/>
  <c r="BG51" i="14" s="1"/>
  <c r="AG51" i="14"/>
  <c r="BF51" i="14" s="1"/>
  <c r="AF51" i="14"/>
  <c r="BE51" i="14" s="1"/>
  <c r="Z51" i="14"/>
  <c r="CW51" i="14" s="1"/>
  <c r="DV51" i="14" s="1"/>
  <c r="EU51" i="14" s="1"/>
  <c r="Y51" i="14"/>
  <c r="CV51" i="14" s="1"/>
  <c r="DU51" i="14" s="1"/>
  <c r="ET51" i="14" s="1"/>
  <c r="X51" i="14"/>
  <c r="CU51" i="14" s="1"/>
  <c r="DT51" i="14" s="1"/>
  <c r="ES51" i="14" s="1"/>
  <c r="W51" i="14"/>
  <c r="CT51" i="14" s="1"/>
  <c r="DS51" i="14" s="1"/>
  <c r="ER51" i="14" s="1"/>
  <c r="V51" i="14"/>
  <c r="CS51" i="14" s="1"/>
  <c r="DR51" i="14" s="1"/>
  <c r="EQ51" i="14" s="1"/>
  <c r="U51" i="14"/>
  <c r="CR51" i="14" s="1"/>
  <c r="DQ51" i="14" s="1"/>
  <c r="EP51" i="14" s="1"/>
  <c r="T51" i="14"/>
  <c r="CQ51" i="14" s="1"/>
  <c r="DP51" i="14" s="1"/>
  <c r="EO51" i="14" s="1"/>
  <c r="S51" i="14"/>
  <c r="CP51" i="14" s="1"/>
  <c r="DO51" i="14" s="1"/>
  <c r="EN51" i="14" s="1"/>
  <c r="R51" i="14"/>
  <c r="CO51" i="14" s="1"/>
  <c r="DN51" i="14" s="1"/>
  <c r="EM51" i="14" s="1"/>
  <c r="Q51" i="14"/>
  <c r="CN51" i="14" s="1"/>
  <c r="DM51" i="14" s="1"/>
  <c r="EL51" i="14" s="1"/>
  <c r="P51" i="14"/>
  <c r="CM51" i="14" s="1"/>
  <c r="DL51" i="14" s="1"/>
  <c r="EK51" i="14" s="1"/>
  <c r="O51" i="14"/>
  <c r="CL51" i="14" s="1"/>
  <c r="DK51" i="14" s="1"/>
  <c r="EJ51" i="14" s="1"/>
  <c r="N51" i="14"/>
  <c r="CK51" i="14" s="1"/>
  <c r="DJ51" i="14" s="1"/>
  <c r="EI51" i="14" s="1"/>
  <c r="M51" i="14"/>
  <c r="CJ51" i="14" s="1"/>
  <c r="DI51" i="14" s="1"/>
  <c r="EH51" i="14" s="1"/>
  <c r="L51" i="14"/>
  <c r="CI51" i="14" s="1"/>
  <c r="DH51" i="14" s="1"/>
  <c r="EG51" i="14" s="1"/>
  <c r="K51" i="14"/>
  <c r="CH51" i="14" s="1"/>
  <c r="DG51" i="14" s="1"/>
  <c r="EF51" i="14" s="1"/>
  <c r="J51" i="14"/>
  <c r="CG51" i="14" s="1"/>
  <c r="DF51" i="14" s="1"/>
  <c r="EE51" i="14" s="1"/>
  <c r="I51" i="14"/>
  <c r="CF51" i="14" s="1"/>
  <c r="DE51" i="14" s="1"/>
  <c r="ED51" i="14" s="1"/>
  <c r="H51" i="14"/>
  <c r="CE51" i="14" s="1"/>
  <c r="DD51" i="14" s="1"/>
  <c r="EC51" i="14" s="1"/>
  <c r="G51" i="14"/>
  <c r="CD51" i="14" s="1"/>
  <c r="DC51" i="14" s="1"/>
  <c r="EB51" i="14" s="1"/>
  <c r="A51" i="14"/>
  <c r="FT50" i="14"/>
  <c r="FS50" i="14"/>
  <c r="FR50" i="14"/>
  <c r="FQ50" i="14"/>
  <c r="FP50" i="14"/>
  <c r="FO50" i="14"/>
  <c r="FN50" i="14"/>
  <c r="FM50" i="14"/>
  <c r="FL50" i="14"/>
  <c r="FK50" i="14"/>
  <c r="FJ50" i="14"/>
  <c r="FI50" i="14"/>
  <c r="FH50" i="14"/>
  <c r="FG50" i="14"/>
  <c r="FF50" i="14"/>
  <c r="FE50" i="14"/>
  <c r="FD50" i="14"/>
  <c r="FC50" i="14"/>
  <c r="FB50" i="14"/>
  <c r="FA50" i="14"/>
  <c r="EZ50" i="14"/>
  <c r="EY50" i="14"/>
  <c r="EX50" i="14"/>
  <c r="EW50" i="14"/>
  <c r="AY50" i="14"/>
  <c r="BX50" i="14" s="1"/>
  <c r="AX50" i="14"/>
  <c r="BW50" i="14" s="1"/>
  <c r="AW50" i="14"/>
  <c r="BV50" i="14" s="1"/>
  <c r="AV50" i="14"/>
  <c r="BU50" i="14" s="1"/>
  <c r="AU50" i="14"/>
  <c r="BT50" i="14" s="1"/>
  <c r="AT50" i="14"/>
  <c r="BS50" i="14" s="1"/>
  <c r="AS50" i="14"/>
  <c r="BR50" i="14" s="1"/>
  <c r="AR50" i="14"/>
  <c r="BQ50" i="14" s="1"/>
  <c r="AQ50" i="14"/>
  <c r="BP50" i="14" s="1"/>
  <c r="AP50" i="14"/>
  <c r="BO50" i="14" s="1"/>
  <c r="AO50" i="14"/>
  <c r="BN50" i="14" s="1"/>
  <c r="AN50" i="14"/>
  <c r="BM50" i="14" s="1"/>
  <c r="AM50" i="14"/>
  <c r="BL50" i="14" s="1"/>
  <c r="AL50" i="14"/>
  <c r="BK50" i="14" s="1"/>
  <c r="AK50" i="14"/>
  <c r="BJ50" i="14" s="1"/>
  <c r="AJ50" i="14"/>
  <c r="BI50" i="14" s="1"/>
  <c r="AI50" i="14"/>
  <c r="BH50" i="14" s="1"/>
  <c r="AH50" i="14"/>
  <c r="BG50" i="14" s="1"/>
  <c r="AG50" i="14"/>
  <c r="BF50" i="14" s="1"/>
  <c r="AF50" i="14"/>
  <c r="BE50" i="14" s="1"/>
  <c r="AE50" i="14"/>
  <c r="Z50" i="14"/>
  <c r="CW50" i="14" s="1"/>
  <c r="DV50" i="14" s="1"/>
  <c r="EU50" i="14" s="1"/>
  <c r="Y50" i="14"/>
  <c r="CV50" i="14" s="1"/>
  <c r="DU50" i="14" s="1"/>
  <c r="ET50" i="14" s="1"/>
  <c r="X50" i="14"/>
  <c r="CU50" i="14" s="1"/>
  <c r="DT50" i="14" s="1"/>
  <c r="ES50" i="14" s="1"/>
  <c r="W50" i="14"/>
  <c r="CT50" i="14" s="1"/>
  <c r="DS50" i="14" s="1"/>
  <c r="ER50" i="14" s="1"/>
  <c r="V50" i="14"/>
  <c r="CS50" i="14" s="1"/>
  <c r="DR50" i="14" s="1"/>
  <c r="EQ50" i="14" s="1"/>
  <c r="U50" i="14"/>
  <c r="CR50" i="14" s="1"/>
  <c r="DQ50" i="14" s="1"/>
  <c r="EP50" i="14" s="1"/>
  <c r="T50" i="14"/>
  <c r="CQ50" i="14" s="1"/>
  <c r="DP50" i="14" s="1"/>
  <c r="EO50" i="14" s="1"/>
  <c r="S50" i="14"/>
  <c r="CP50" i="14" s="1"/>
  <c r="DO50" i="14" s="1"/>
  <c r="EN50" i="14" s="1"/>
  <c r="R50" i="14"/>
  <c r="CO50" i="14" s="1"/>
  <c r="DN50" i="14" s="1"/>
  <c r="EM50" i="14" s="1"/>
  <c r="Q50" i="14"/>
  <c r="CN50" i="14" s="1"/>
  <c r="DM50" i="14" s="1"/>
  <c r="EL50" i="14" s="1"/>
  <c r="P50" i="14"/>
  <c r="CM50" i="14" s="1"/>
  <c r="DL50" i="14" s="1"/>
  <c r="EK50" i="14" s="1"/>
  <c r="O50" i="14"/>
  <c r="CL50" i="14" s="1"/>
  <c r="DK50" i="14" s="1"/>
  <c r="EJ50" i="14" s="1"/>
  <c r="N50" i="14"/>
  <c r="CK50" i="14" s="1"/>
  <c r="DJ50" i="14" s="1"/>
  <c r="EI50" i="14" s="1"/>
  <c r="M50" i="14"/>
  <c r="CJ50" i="14" s="1"/>
  <c r="DI50" i="14" s="1"/>
  <c r="EH50" i="14" s="1"/>
  <c r="L50" i="14"/>
  <c r="CI50" i="14" s="1"/>
  <c r="DH50" i="14" s="1"/>
  <c r="EG50" i="14" s="1"/>
  <c r="K50" i="14"/>
  <c r="CH50" i="14" s="1"/>
  <c r="DG50" i="14" s="1"/>
  <c r="EF50" i="14" s="1"/>
  <c r="J50" i="14"/>
  <c r="CG50" i="14" s="1"/>
  <c r="DF50" i="14" s="1"/>
  <c r="EE50" i="14" s="1"/>
  <c r="I50" i="14"/>
  <c r="CF50" i="14" s="1"/>
  <c r="DE50" i="14" s="1"/>
  <c r="ED50" i="14" s="1"/>
  <c r="H50" i="14"/>
  <c r="CE50" i="14" s="1"/>
  <c r="DD50" i="14" s="1"/>
  <c r="EC50" i="14" s="1"/>
  <c r="G50" i="14"/>
  <c r="CD50" i="14" s="1"/>
  <c r="DC50" i="14" s="1"/>
  <c r="EB50" i="14" s="1"/>
  <c r="F50" i="14"/>
  <c r="CC50" i="14" s="1"/>
  <c r="A50" i="14"/>
  <c r="FT49" i="14"/>
  <c r="FS49" i="14"/>
  <c r="FR49" i="14"/>
  <c r="FQ49" i="14"/>
  <c r="FP49" i="14"/>
  <c r="FO49" i="14"/>
  <c r="FN49" i="14"/>
  <c r="FM49" i="14"/>
  <c r="FL49" i="14"/>
  <c r="FK49" i="14"/>
  <c r="FJ49" i="14"/>
  <c r="FI49" i="14"/>
  <c r="FH49" i="14"/>
  <c r="FG49" i="14"/>
  <c r="FF49" i="14"/>
  <c r="FE49" i="14"/>
  <c r="FD49" i="14"/>
  <c r="FC49" i="14"/>
  <c r="FB49" i="14"/>
  <c r="FA49" i="14"/>
  <c r="EZ49" i="14"/>
  <c r="EY49" i="14"/>
  <c r="EX49" i="14"/>
  <c r="EW49" i="14"/>
  <c r="AY49" i="14"/>
  <c r="BX49" i="14" s="1"/>
  <c r="AX49" i="14"/>
  <c r="BW49" i="14" s="1"/>
  <c r="AW49" i="14"/>
  <c r="BV49" i="14" s="1"/>
  <c r="AV49" i="14"/>
  <c r="BU49" i="14" s="1"/>
  <c r="AU49" i="14"/>
  <c r="BT49" i="14" s="1"/>
  <c r="AT49" i="14"/>
  <c r="BS49" i="14" s="1"/>
  <c r="AS49" i="14"/>
  <c r="BR49" i="14" s="1"/>
  <c r="AR49" i="14"/>
  <c r="BQ49" i="14" s="1"/>
  <c r="AQ49" i="14"/>
  <c r="BP49" i="14" s="1"/>
  <c r="AP49" i="14"/>
  <c r="BO49" i="14" s="1"/>
  <c r="AO49" i="14"/>
  <c r="BN49" i="14" s="1"/>
  <c r="AN49" i="14"/>
  <c r="BM49" i="14" s="1"/>
  <c r="AM49" i="14"/>
  <c r="BL49" i="14" s="1"/>
  <c r="AL49" i="14"/>
  <c r="BK49" i="14" s="1"/>
  <c r="AK49" i="14"/>
  <c r="BJ49" i="14" s="1"/>
  <c r="AJ49" i="14"/>
  <c r="BI49" i="14" s="1"/>
  <c r="AI49" i="14"/>
  <c r="BH49" i="14" s="1"/>
  <c r="AH49" i="14"/>
  <c r="BG49" i="14" s="1"/>
  <c r="AG49" i="14"/>
  <c r="BF49" i="14" s="1"/>
  <c r="AF49" i="14"/>
  <c r="BE49" i="14" s="1"/>
  <c r="AE49" i="14"/>
  <c r="BD49" i="14" s="1"/>
  <c r="Z49" i="14"/>
  <c r="CW49" i="14" s="1"/>
  <c r="DV49" i="14" s="1"/>
  <c r="EU49" i="14" s="1"/>
  <c r="Y49" i="14"/>
  <c r="CV49" i="14" s="1"/>
  <c r="DU49" i="14" s="1"/>
  <c r="ET49" i="14" s="1"/>
  <c r="X49" i="14"/>
  <c r="CU49" i="14" s="1"/>
  <c r="DT49" i="14" s="1"/>
  <c r="ES49" i="14" s="1"/>
  <c r="W49" i="14"/>
  <c r="CT49" i="14" s="1"/>
  <c r="DS49" i="14" s="1"/>
  <c r="ER49" i="14" s="1"/>
  <c r="V49" i="14"/>
  <c r="CS49" i="14" s="1"/>
  <c r="DR49" i="14" s="1"/>
  <c r="EQ49" i="14" s="1"/>
  <c r="U49" i="14"/>
  <c r="CR49" i="14" s="1"/>
  <c r="DQ49" i="14" s="1"/>
  <c r="EP49" i="14" s="1"/>
  <c r="T49" i="14"/>
  <c r="CQ49" i="14" s="1"/>
  <c r="DP49" i="14" s="1"/>
  <c r="EO49" i="14" s="1"/>
  <c r="S49" i="14"/>
  <c r="CP49" i="14" s="1"/>
  <c r="DO49" i="14" s="1"/>
  <c r="EN49" i="14" s="1"/>
  <c r="R49" i="14"/>
  <c r="CO49" i="14" s="1"/>
  <c r="DN49" i="14" s="1"/>
  <c r="EM49" i="14" s="1"/>
  <c r="Q49" i="14"/>
  <c r="CN49" i="14" s="1"/>
  <c r="DM49" i="14" s="1"/>
  <c r="EL49" i="14" s="1"/>
  <c r="P49" i="14"/>
  <c r="CM49" i="14" s="1"/>
  <c r="DL49" i="14" s="1"/>
  <c r="EK49" i="14" s="1"/>
  <c r="O49" i="14"/>
  <c r="CL49" i="14" s="1"/>
  <c r="DK49" i="14" s="1"/>
  <c r="EJ49" i="14" s="1"/>
  <c r="N49" i="14"/>
  <c r="CK49" i="14" s="1"/>
  <c r="DJ49" i="14" s="1"/>
  <c r="EI49" i="14" s="1"/>
  <c r="M49" i="14"/>
  <c r="CJ49" i="14" s="1"/>
  <c r="DI49" i="14" s="1"/>
  <c r="EH49" i="14" s="1"/>
  <c r="L49" i="14"/>
  <c r="CI49" i="14" s="1"/>
  <c r="DH49" i="14" s="1"/>
  <c r="EG49" i="14" s="1"/>
  <c r="K49" i="14"/>
  <c r="CH49" i="14" s="1"/>
  <c r="DG49" i="14" s="1"/>
  <c r="EF49" i="14" s="1"/>
  <c r="J49" i="14"/>
  <c r="CG49" i="14" s="1"/>
  <c r="DF49" i="14" s="1"/>
  <c r="EE49" i="14" s="1"/>
  <c r="I49" i="14"/>
  <c r="CF49" i="14" s="1"/>
  <c r="DE49" i="14" s="1"/>
  <c r="ED49" i="14" s="1"/>
  <c r="H49" i="14"/>
  <c r="CE49" i="14" s="1"/>
  <c r="DD49" i="14" s="1"/>
  <c r="EC49" i="14" s="1"/>
  <c r="G49" i="14"/>
  <c r="CD49" i="14" s="1"/>
  <c r="DC49" i="14" s="1"/>
  <c r="EB49" i="14" s="1"/>
  <c r="F49" i="14"/>
  <c r="CC49" i="14" s="1"/>
  <c r="DB49" i="14" s="1"/>
  <c r="EA49" i="14" s="1"/>
  <c r="A49" i="14"/>
  <c r="FT48" i="14"/>
  <c r="FS48" i="14"/>
  <c r="FR48" i="14"/>
  <c r="FQ48" i="14"/>
  <c r="FP48" i="14"/>
  <c r="FO48" i="14"/>
  <c r="FN48" i="14"/>
  <c r="FM48" i="14"/>
  <c r="FL48" i="14"/>
  <c r="FK48" i="14"/>
  <c r="FJ48" i="14"/>
  <c r="FI48" i="14"/>
  <c r="FH48" i="14"/>
  <c r="FG48" i="14"/>
  <c r="FF48" i="14"/>
  <c r="FE48" i="14"/>
  <c r="FD48" i="14"/>
  <c r="FC48" i="14"/>
  <c r="FB48" i="14"/>
  <c r="FA48" i="14"/>
  <c r="EZ48" i="14"/>
  <c r="EY48" i="14"/>
  <c r="EX48" i="14"/>
  <c r="EW48" i="14"/>
  <c r="AY48" i="14"/>
  <c r="BX48" i="14" s="1"/>
  <c r="AX48" i="14"/>
  <c r="BW48" i="14" s="1"/>
  <c r="AW48" i="14"/>
  <c r="BV48" i="14" s="1"/>
  <c r="AV48" i="14"/>
  <c r="BU48" i="14" s="1"/>
  <c r="AU48" i="14"/>
  <c r="BT48" i="14" s="1"/>
  <c r="AT48" i="14"/>
  <c r="BS48" i="14" s="1"/>
  <c r="AS48" i="14"/>
  <c r="BR48" i="14" s="1"/>
  <c r="AR48" i="14"/>
  <c r="BQ48" i="14" s="1"/>
  <c r="AQ48" i="14"/>
  <c r="BP48" i="14" s="1"/>
  <c r="AP48" i="14"/>
  <c r="BO48" i="14" s="1"/>
  <c r="AO48" i="14"/>
  <c r="BN48" i="14" s="1"/>
  <c r="AN48" i="14"/>
  <c r="BM48" i="14" s="1"/>
  <c r="AM48" i="14"/>
  <c r="BL48" i="14" s="1"/>
  <c r="AL48" i="14"/>
  <c r="BK48" i="14" s="1"/>
  <c r="AK48" i="14"/>
  <c r="BJ48" i="14" s="1"/>
  <c r="AJ48" i="14"/>
  <c r="BI48" i="14" s="1"/>
  <c r="AI48" i="14"/>
  <c r="BH48" i="14" s="1"/>
  <c r="AH48" i="14"/>
  <c r="BG48" i="14" s="1"/>
  <c r="AG48" i="14"/>
  <c r="BF48" i="14" s="1"/>
  <c r="AF48" i="14"/>
  <c r="BE48" i="14" s="1"/>
  <c r="AE48" i="14"/>
  <c r="Z48" i="14"/>
  <c r="CW48" i="14" s="1"/>
  <c r="DV48" i="14" s="1"/>
  <c r="EU48" i="14" s="1"/>
  <c r="Y48" i="14"/>
  <c r="CV48" i="14" s="1"/>
  <c r="DU48" i="14" s="1"/>
  <c r="ET48" i="14" s="1"/>
  <c r="X48" i="14"/>
  <c r="CU48" i="14" s="1"/>
  <c r="DT48" i="14" s="1"/>
  <c r="ES48" i="14" s="1"/>
  <c r="W48" i="14"/>
  <c r="CT48" i="14" s="1"/>
  <c r="DS48" i="14" s="1"/>
  <c r="ER48" i="14" s="1"/>
  <c r="V48" i="14"/>
  <c r="CS48" i="14" s="1"/>
  <c r="DR48" i="14" s="1"/>
  <c r="EQ48" i="14" s="1"/>
  <c r="U48" i="14"/>
  <c r="CR48" i="14" s="1"/>
  <c r="DQ48" i="14" s="1"/>
  <c r="EP48" i="14" s="1"/>
  <c r="T48" i="14"/>
  <c r="CQ48" i="14" s="1"/>
  <c r="DP48" i="14" s="1"/>
  <c r="EO48" i="14" s="1"/>
  <c r="S48" i="14"/>
  <c r="CP48" i="14" s="1"/>
  <c r="DO48" i="14" s="1"/>
  <c r="EN48" i="14" s="1"/>
  <c r="R48" i="14"/>
  <c r="CO48" i="14" s="1"/>
  <c r="DN48" i="14" s="1"/>
  <c r="EM48" i="14" s="1"/>
  <c r="Q48" i="14"/>
  <c r="CN48" i="14" s="1"/>
  <c r="DM48" i="14" s="1"/>
  <c r="EL48" i="14" s="1"/>
  <c r="P48" i="14"/>
  <c r="CM48" i="14" s="1"/>
  <c r="DL48" i="14" s="1"/>
  <c r="EK48" i="14" s="1"/>
  <c r="O48" i="14"/>
  <c r="CL48" i="14" s="1"/>
  <c r="DK48" i="14" s="1"/>
  <c r="EJ48" i="14" s="1"/>
  <c r="N48" i="14"/>
  <c r="CK48" i="14" s="1"/>
  <c r="DJ48" i="14" s="1"/>
  <c r="EI48" i="14" s="1"/>
  <c r="M48" i="14"/>
  <c r="CJ48" i="14" s="1"/>
  <c r="DI48" i="14" s="1"/>
  <c r="EH48" i="14" s="1"/>
  <c r="L48" i="14"/>
  <c r="CI48" i="14" s="1"/>
  <c r="DH48" i="14" s="1"/>
  <c r="EG48" i="14" s="1"/>
  <c r="K48" i="14"/>
  <c r="CH48" i="14" s="1"/>
  <c r="DG48" i="14" s="1"/>
  <c r="EF48" i="14" s="1"/>
  <c r="J48" i="14"/>
  <c r="CG48" i="14" s="1"/>
  <c r="DF48" i="14" s="1"/>
  <c r="EE48" i="14" s="1"/>
  <c r="I48" i="14"/>
  <c r="CF48" i="14" s="1"/>
  <c r="DE48" i="14" s="1"/>
  <c r="ED48" i="14" s="1"/>
  <c r="H48" i="14"/>
  <c r="CE48" i="14" s="1"/>
  <c r="DD48" i="14" s="1"/>
  <c r="EC48" i="14" s="1"/>
  <c r="G48" i="14"/>
  <c r="CD48" i="14" s="1"/>
  <c r="DC48" i="14" s="1"/>
  <c r="EB48" i="14" s="1"/>
  <c r="F48" i="14"/>
  <c r="CC48" i="14" s="1"/>
  <c r="A48" i="14"/>
  <c r="FT47" i="14"/>
  <c r="FS47" i="14"/>
  <c r="FR47" i="14"/>
  <c r="FQ47" i="14"/>
  <c r="FP47" i="14"/>
  <c r="FO47" i="14"/>
  <c r="FN47" i="14"/>
  <c r="FM47" i="14"/>
  <c r="FL47" i="14"/>
  <c r="FK47" i="14"/>
  <c r="FJ47" i="14"/>
  <c r="FI47" i="14"/>
  <c r="FH47" i="14"/>
  <c r="FG47" i="14"/>
  <c r="FF47" i="14"/>
  <c r="FE47" i="14"/>
  <c r="FD47" i="14"/>
  <c r="FC47" i="14"/>
  <c r="FB47" i="14"/>
  <c r="FA47" i="14"/>
  <c r="EZ47" i="14"/>
  <c r="EY47" i="14"/>
  <c r="EX47" i="14"/>
  <c r="EW47" i="14"/>
  <c r="AY47" i="14"/>
  <c r="BX47" i="14" s="1"/>
  <c r="AX47" i="14"/>
  <c r="BW47" i="14" s="1"/>
  <c r="AW47" i="14"/>
  <c r="BV47" i="14" s="1"/>
  <c r="AV47" i="14"/>
  <c r="BU47" i="14" s="1"/>
  <c r="AU47" i="14"/>
  <c r="BT47" i="14" s="1"/>
  <c r="AT47" i="14"/>
  <c r="BS47" i="14" s="1"/>
  <c r="AS47" i="14"/>
  <c r="BR47" i="14" s="1"/>
  <c r="AR47" i="14"/>
  <c r="BQ47" i="14" s="1"/>
  <c r="AQ47" i="14"/>
  <c r="BP47" i="14" s="1"/>
  <c r="AP47" i="14"/>
  <c r="BO47" i="14" s="1"/>
  <c r="AO47" i="14"/>
  <c r="BN47" i="14" s="1"/>
  <c r="AN47" i="14"/>
  <c r="BM47" i="14" s="1"/>
  <c r="AM47" i="14"/>
  <c r="BL47" i="14" s="1"/>
  <c r="AL47" i="14"/>
  <c r="BK47" i="14" s="1"/>
  <c r="AK47" i="14"/>
  <c r="BJ47" i="14" s="1"/>
  <c r="AJ47" i="14"/>
  <c r="BI47" i="14" s="1"/>
  <c r="AI47" i="14"/>
  <c r="BH47" i="14" s="1"/>
  <c r="AH47" i="14"/>
  <c r="BG47" i="14" s="1"/>
  <c r="AG47" i="14"/>
  <c r="BF47" i="14" s="1"/>
  <c r="AF47" i="14"/>
  <c r="BE47" i="14" s="1"/>
  <c r="AE47" i="14"/>
  <c r="BD47" i="14" s="1"/>
  <c r="AD47" i="14"/>
  <c r="BC47" i="14" s="1"/>
  <c r="AC47" i="14"/>
  <c r="BB47" i="14" s="1"/>
  <c r="Z47" i="14"/>
  <c r="CW47" i="14" s="1"/>
  <c r="DV47" i="14" s="1"/>
  <c r="EU47" i="14" s="1"/>
  <c r="Y47" i="14"/>
  <c r="CV47" i="14" s="1"/>
  <c r="DU47" i="14" s="1"/>
  <c r="ET47" i="14" s="1"/>
  <c r="X47" i="14"/>
  <c r="CU47" i="14" s="1"/>
  <c r="DT47" i="14" s="1"/>
  <c r="ES47" i="14" s="1"/>
  <c r="W47" i="14"/>
  <c r="CT47" i="14" s="1"/>
  <c r="DS47" i="14" s="1"/>
  <c r="ER47" i="14" s="1"/>
  <c r="V47" i="14"/>
  <c r="CS47" i="14" s="1"/>
  <c r="DR47" i="14" s="1"/>
  <c r="EQ47" i="14" s="1"/>
  <c r="U47" i="14"/>
  <c r="CR47" i="14" s="1"/>
  <c r="DQ47" i="14" s="1"/>
  <c r="EP47" i="14" s="1"/>
  <c r="T47" i="14"/>
  <c r="CQ47" i="14" s="1"/>
  <c r="DP47" i="14" s="1"/>
  <c r="EO47" i="14" s="1"/>
  <c r="S47" i="14"/>
  <c r="CP47" i="14" s="1"/>
  <c r="DO47" i="14" s="1"/>
  <c r="EN47" i="14" s="1"/>
  <c r="R47" i="14"/>
  <c r="CO47" i="14" s="1"/>
  <c r="DN47" i="14" s="1"/>
  <c r="EM47" i="14" s="1"/>
  <c r="Q47" i="14"/>
  <c r="CN47" i="14" s="1"/>
  <c r="DM47" i="14" s="1"/>
  <c r="EL47" i="14" s="1"/>
  <c r="P47" i="14"/>
  <c r="CM47" i="14" s="1"/>
  <c r="DL47" i="14" s="1"/>
  <c r="EK47" i="14" s="1"/>
  <c r="O47" i="14"/>
  <c r="CL47" i="14" s="1"/>
  <c r="DK47" i="14" s="1"/>
  <c r="EJ47" i="14" s="1"/>
  <c r="N47" i="14"/>
  <c r="CK47" i="14" s="1"/>
  <c r="DJ47" i="14" s="1"/>
  <c r="EI47" i="14" s="1"/>
  <c r="M47" i="14"/>
  <c r="CJ47" i="14" s="1"/>
  <c r="DI47" i="14" s="1"/>
  <c r="EH47" i="14" s="1"/>
  <c r="L47" i="14"/>
  <c r="CI47" i="14" s="1"/>
  <c r="DH47" i="14" s="1"/>
  <c r="EG47" i="14" s="1"/>
  <c r="K47" i="14"/>
  <c r="CH47" i="14" s="1"/>
  <c r="DG47" i="14" s="1"/>
  <c r="EF47" i="14" s="1"/>
  <c r="J47" i="14"/>
  <c r="CG47" i="14" s="1"/>
  <c r="DF47" i="14" s="1"/>
  <c r="EE47" i="14" s="1"/>
  <c r="I47" i="14"/>
  <c r="CF47" i="14" s="1"/>
  <c r="DE47" i="14" s="1"/>
  <c r="ED47" i="14" s="1"/>
  <c r="H47" i="14"/>
  <c r="CE47" i="14" s="1"/>
  <c r="DD47" i="14" s="1"/>
  <c r="EC47" i="14" s="1"/>
  <c r="G47" i="14"/>
  <c r="CD47" i="14" s="1"/>
  <c r="DC47" i="14" s="1"/>
  <c r="EB47" i="14" s="1"/>
  <c r="F47" i="14"/>
  <c r="CC47" i="14" s="1"/>
  <c r="DB47" i="14" s="1"/>
  <c r="EA47" i="14" s="1"/>
  <c r="E47" i="14"/>
  <c r="CB47" i="14" s="1"/>
  <c r="DA47" i="14" s="1"/>
  <c r="DZ47" i="14" s="1"/>
  <c r="D47" i="14"/>
  <c r="CA47" i="14" s="1"/>
  <c r="CZ47" i="14" s="1"/>
  <c r="DY47" i="14" s="1"/>
  <c r="A47" i="14"/>
  <c r="FT46" i="14"/>
  <c r="FS46" i="14"/>
  <c r="FR46" i="14"/>
  <c r="FQ46" i="14"/>
  <c r="FP46" i="14"/>
  <c r="FO46" i="14"/>
  <c r="FN46" i="14"/>
  <c r="FM46" i="14"/>
  <c r="FL46" i="14"/>
  <c r="FK46" i="14"/>
  <c r="FJ46" i="14"/>
  <c r="FI46" i="14"/>
  <c r="FH46" i="14"/>
  <c r="FG46" i="14"/>
  <c r="FF46" i="14"/>
  <c r="FE46" i="14"/>
  <c r="FD46" i="14"/>
  <c r="FC46" i="14"/>
  <c r="FB46" i="14"/>
  <c r="FA46" i="14"/>
  <c r="EZ46" i="14"/>
  <c r="EY46" i="14"/>
  <c r="EX46" i="14"/>
  <c r="EW46" i="14"/>
  <c r="AY46" i="14"/>
  <c r="BX46" i="14" s="1"/>
  <c r="AX46" i="14"/>
  <c r="BW46" i="14" s="1"/>
  <c r="AW46" i="14"/>
  <c r="BV46" i="14" s="1"/>
  <c r="AV46" i="14"/>
  <c r="BU46" i="14" s="1"/>
  <c r="AU46" i="14"/>
  <c r="BT46" i="14" s="1"/>
  <c r="AT46" i="14"/>
  <c r="BS46" i="14" s="1"/>
  <c r="AS46" i="14"/>
  <c r="BR46" i="14" s="1"/>
  <c r="AR46" i="14"/>
  <c r="BQ46" i="14" s="1"/>
  <c r="AQ46" i="14"/>
  <c r="BP46" i="14" s="1"/>
  <c r="AP46" i="14"/>
  <c r="BO46" i="14" s="1"/>
  <c r="AO46" i="14"/>
  <c r="BN46" i="14" s="1"/>
  <c r="AN46" i="14"/>
  <c r="BM46" i="14" s="1"/>
  <c r="AM46" i="14"/>
  <c r="BL46" i="14" s="1"/>
  <c r="AL46" i="14"/>
  <c r="BK46" i="14" s="1"/>
  <c r="AK46" i="14"/>
  <c r="BJ46" i="14" s="1"/>
  <c r="AJ46" i="14"/>
  <c r="BI46" i="14" s="1"/>
  <c r="AI46" i="14"/>
  <c r="BH46" i="14" s="1"/>
  <c r="AH46" i="14"/>
  <c r="BG46" i="14" s="1"/>
  <c r="AG46" i="14"/>
  <c r="BF46" i="14" s="1"/>
  <c r="AF46" i="14"/>
  <c r="BE46" i="14" s="1"/>
  <c r="AE46" i="14"/>
  <c r="BD46" i="14" s="1"/>
  <c r="AD46" i="14"/>
  <c r="BC46" i="14" s="1"/>
  <c r="AC46" i="14"/>
  <c r="BB46" i="14" s="1"/>
  <c r="Z46" i="14"/>
  <c r="CW46" i="14" s="1"/>
  <c r="DV46" i="14" s="1"/>
  <c r="EU46" i="14" s="1"/>
  <c r="Y46" i="14"/>
  <c r="CV46" i="14" s="1"/>
  <c r="DU46" i="14" s="1"/>
  <c r="ET46" i="14" s="1"/>
  <c r="X46" i="14"/>
  <c r="CU46" i="14" s="1"/>
  <c r="DT46" i="14" s="1"/>
  <c r="ES46" i="14" s="1"/>
  <c r="W46" i="14"/>
  <c r="CT46" i="14" s="1"/>
  <c r="DS46" i="14" s="1"/>
  <c r="ER46" i="14" s="1"/>
  <c r="V46" i="14"/>
  <c r="CS46" i="14" s="1"/>
  <c r="DR46" i="14" s="1"/>
  <c r="EQ46" i="14" s="1"/>
  <c r="U46" i="14"/>
  <c r="CR46" i="14" s="1"/>
  <c r="DQ46" i="14" s="1"/>
  <c r="EP46" i="14" s="1"/>
  <c r="T46" i="14"/>
  <c r="CQ46" i="14" s="1"/>
  <c r="DP46" i="14" s="1"/>
  <c r="EO46" i="14" s="1"/>
  <c r="S46" i="14"/>
  <c r="CP46" i="14" s="1"/>
  <c r="DO46" i="14" s="1"/>
  <c r="EN46" i="14" s="1"/>
  <c r="R46" i="14"/>
  <c r="CO46" i="14" s="1"/>
  <c r="DN46" i="14" s="1"/>
  <c r="EM46" i="14" s="1"/>
  <c r="Q46" i="14"/>
  <c r="CN46" i="14" s="1"/>
  <c r="DM46" i="14" s="1"/>
  <c r="EL46" i="14" s="1"/>
  <c r="P46" i="14"/>
  <c r="CM46" i="14" s="1"/>
  <c r="DL46" i="14" s="1"/>
  <c r="EK46" i="14" s="1"/>
  <c r="O46" i="14"/>
  <c r="CL46" i="14" s="1"/>
  <c r="DK46" i="14" s="1"/>
  <c r="EJ46" i="14" s="1"/>
  <c r="N46" i="14"/>
  <c r="CK46" i="14" s="1"/>
  <c r="DJ46" i="14" s="1"/>
  <c r="EI46" i="14" s="1"/>
  <c r="M46" i="14"/>
  <c r="CJ46" i="14" s="1"/>
  <c r="DI46" i="14" s="1"/>
  <c r="EH46" i="14" s="1"/>
  <c r="L46" i="14"/>
  <c r="CI46" i="14" s="1"/>
  <c r="DH46" i="14" s="1"/>
  <c r="EG46" i="14" s="1"/>
  <c r="K46" i="14"/>
  <c r="CH46" i="14" s="1"/>
  <c r="DG46" i="14" s="1"/>
  <c r="EF46" i="14" s="1"/>
  <c r="J46" i="14"/>
  <c r="CG46" i="14" s="1"/>
  <c r="DF46" i="14" s="1"/>
  <c r="EE46" i="14" s="1"/>
  <c r="I46" i="14"/>
  <c r="CF46" i="14" s="1"/>
  <c r="DE46" i="14" s="1"/>
  <c r="ED46" i="14" s="1"/>
  <c r="H46" i="14"/>
  <c r="CE46" i="14" s="1"/>
  <c r="DD46" i="14" s="1"/>
  <c r="EC46" i="14" s="1"/>
  <c r="G46" i="14"/>
  <c r="CD46" i="14" s="1"/>
  <c r="DC46" i="14" s="1"/>
  <c r="EB46" i="14" s="1"/>
  <c r="F46" i="14"/>
  <c r="CC46" i="14" s="1"/>
  <c r="DB46" i="14" s="1"/>
  <c r="EA46" i="14" s="1"/>
  <c r="E46" i="14"/>
  <c r="CB46" i="14" s="1"/>
  <c r="DA46" i="14" s="1"/>
  <c r="DZ46" i="14" s="1"/>
  <c r="D46" i="14"/>
  <c r="CA46" i="14" s="1"/>
  <c r="CZ46" i="14" s="1"/>
  <c r="DY46" i="14" s="1"/>
  <c r="A46" i="14"/>
  <c r="FT45" i="14"/>
  <c r="FS45" i="14"/>
  <c r="FR45" i="14"/>
  <c r="FQ45" i="14"/>
  <c r="FP45" i="14"/>
  <c r="FO45" i="14"/>
  <c r="FN45" i="14"/>
  <c r="FM45" i="14"/>
  <c r="FL45" i="14"/>
  <c r="FK45" i="14"/>
  <c r="FJ45" i="14"/>
  <c r="FI45" i="14"/>
  <c r="FH45" i="14"/>
  <c r="FG45" i="14"/>
  <c r="FF45" i="14"/>
  <c r="FE45" i="14"/>
  <c r="FD45" i="14"/>
  <c r="FC45" i="14"/>
  <c r="FB45" i="14"/>
  <c r="FA45" i="14"/>
  <c r="EZ45" i="14"/>
  <c r="EY45" i="14"/>
  <c r="EX45" i="14"/>
  <c r="EW45" i="14"/>
  <c r="AY45" i="14"/>
  <c r="BX45" i="14" s="1"/>
  <c r="AX45" i="14"/>
  <c r="BW45" i="14" s="1"/>
  <c r="AW45" i="14"/>
  <c r="BV45" i="14" s="1"/>
  <c r="AV45" i="14"/>
  <c r="BU45" i="14" s="1"/>
  <c r="AU45" i="14"/>
  <c r="BT45" i="14" s="1"/>
  <c r="AT45" i="14"/>
  <c r="BS45" i="14" s="1"/>
  <c r="AS45" i="14"/>
  <c r="BR45" i="14" s="1"/>
  <c r="AR45" i="14"/>
  <c r="BQ45" i="14" s="1"/>
  <c r="AQ45" i="14"/>
  <c r="BP45" i="14" s="1"/>
  <c r="AP45" i="14"/>
  <c r="BO45" i="14" s="1"/>
  <c r="AO45" i="14"/>
  <c r="BN45" i="14" s="1"/>
  <c r="AN45" i="14"/>
  <c r="BM45" i="14" s="1"/>
  <c r="AM45" i="14"/>
  <c r="BL45" i="14" s="1"/>
  <c r="AL45" i="14"/>
  <c r="BK45" i="14" s="1"/>
  <c r="AK45" i="14"/>
  <c r="BJ45" i="14" s="1"/>
  <c r="AJ45" i="14"/>
  <c r="BI45" i="14" s="1"/>
  <c r="AI45" i="14"/>
  <c r="BH45" i="14" s="1"/>
  <c r="AH45" i="14"/>
  <c r="BG45" i="14" s="1"/>
  <c r="AG45" i="14"/>
  <c r="BF45" i="14" s="1"/>
  <c r="AF45" i="14"/>
  <c r="BE45" i="14" s="1"/>
  <c r="Z45" i="14"/>
  <c r="CW45" i="14" s="1"/>
  <c r="DV45" i="14" s="1"/>
  <c r="EU45" i="14" s="1"/>
  <c r="Y45" i="14"/>
  <c r="CV45" i="14" s="1"/>
  <c r="DU45" i="14" s="1"/>
  <c r="ET45" i="14" s="1"/>
  <c r="X45" i="14"/>
  <c r="CU45" i="14" s="1"/>
  <c r="DT45" i="14" s="1"/>
  <c r="ES45" i="14" s="1"/>
  <c r="W45" i="14"/>
  <c r="CT45" i="14" s="1"/>
  <c r="DS45" i="14" s="1"/>
  <c r="ER45" i="14" s="1"/>
  <c r="V45" i="14"/>
  <c r="CS45" i="14" s="1"/>
  <c r="DR45" i="14" s="1"/>
  <c r="EQ45" i="14" s="1"/>
  <c r="U45" i="14"/>
  <c r="CR45" i="14" s="1"/>
  <c r="DQ45" i="14" s="1"/>
  <c r="EP45" i="14" s="1"/>
  <c r="T45" i="14"/>
  <c r="CQ45" i="14" s="1"/>
  <c r="DP45" i="14" s="1"/>
  <c r="EO45" i="14" s="1"/>
  <c r="S45" i="14"/>
  <c r="CP45" i="14" s="1"/>
  <c r="DO45" i="14" s="1"/>
  <c r="EN45" i="14" s="1"/>
  <c r="R45" i="14"/>
  <c r="CO45" i="14" s="1"/>
  <c r="DN45" i="14" s="1"/>
  <c r="EM45" i="14" s="1"/>
  <c r="Q45" i="14"/>
  <c r="CN45" i="14" s="1"/>
  <c r="DM45" i="14" s="1"/>
  <c r="EL45" i="14" s="1"/>
  <c r="P45" i="14"/>
  <c r="CM45" i="14" s="1"/>
  <c r="DL45" i="14" s="1"/>
  <c r="EK45" i="14" s="1"/>
  <c r="O45" i="14"/>
  <c r="CL45" i="14" s="1"/>
  <c r="DK45" i="14" s="1"/>
  <c r="EJ45" i="14" s="1"/>
  <c r="N45" i="14"/>
  <c r="CK45" i="14" s="1"/>
  <c r="DJ45" i="14" s="1"/>
  <c r="EI45" i="14" s="1"/>
  <c r="M45" i="14"/>
  <c r="CJ45" i="14" s="1"/>
  <c r="DI45" i="14" s="1"/>
  <c r="EH45" i="14" s="1"/>
  <c r="L45" i="14"/>
  <c r="CI45" i="14" s="1"/>
  <c r="DH45" i="14" s="1"/>
  <c r="EG45" i="14" s="1"/>
  <c r="K45" i="14"/>
  <c r="CH45" i="14" s="1"/>
  <c r="DG45" i="14" s="1"/>
  <c r="EF45" i="14" s="1"/>
  <c r="J45" i="14"/>
  <c r="CG45" i="14" s="1"/>
  <c r="DF45" i="14" s="1"/>
  <c r="EE45" i="14" s="1"/>
  <c r="I45" i="14"/>
  <c r="CF45" i="14" s="1"/>
  <c r="DE45" i="14" s="1"/>
  <c r="ED45" i="14" s="1"/>
  <c r="H45" i="14"/>
  <c r="CE45" i="14" s="1"/>
  <c r="DD45" i="14" s="1"/>
  <c r="EC45" i="14" s="1"/>
  <c r="G45" i="14"/>
  <c r="CD45" i="14" s="1"/>
  <c r="DC45" i="14" s="1"/>
  <c r="EB45" i="14" s="1"/>
  <c r="A45" i="14"/>
  <c r="FT44" i="14"/>
  <c r="FS44" i="14"/>
  <c r="FR44" i="14"/>
  <c r="FQ44" i="14"/>
  <c r="FP44" i="14"/>
  <c r="FO44" i="14"/>
  <c r="FN44" i="14"/>
  <c r="FM44" i="14"/>
  <c r="FL44" i="14"/>
  <c r="FK44" i="14"/>
  <c r="FJ44" i="14"/>
  <c r="FI44" i="14"/>
  <c r="FH44" i="14"/>
  <c r="FG44" i="14"/>
  <c r="FF44" i="14"/>
  <c r="FE44" i="14"/>
  <c r="FD44" i="14"/>
  <c r="FC44" i="14"/>
  <c r="FB44" i="14"/>
  <c r="FA44" i="14"/>
  <c r="EZ44" i="14"/>
  <c r="EY44" i="14"/>
  <c r="EX44" i="14"/>
  <c r="EW44" i="14"/>
  <c r="AY44" i="14"/>
  <c r="BX44" i="14" s="1"/>
  <c r="AX44" i="14"/>
  <c r="BW44" i="14" s="1"/>
  <c r="AW44" i="14"/>
  <c r="BV44" i="14" s="1"/>
  <c r="AV44" i="14"/>
  <c r="BU44" i="14" s="1"/>
  <c r="AU44" i="14"/>
  <c r="BT44" i="14" s="1"/>
  <c r="AT44" i="14"/>
  <c r="BS44" i="14" s="1"/>
  <c r="AS44" i="14"/>
  <c r="BR44" i="14" s="1"/>
  <c r="AR44" i="14"/>
  <c r="BQ44" i="14" s="1"/>
  <c r="AQ44" i="14"/>
  <c r="BP44" i="14" s="1"/>
  <c r="AP44" i="14"/>
  <c r="BO44" i="14" s="1"/>
  <c r="AO44" i="14"/>
  <c r="BN44" i="14" s="1"/>
  <c r="AN44" i="14"/>
  <c r="BM44" i="14" s="1"/>
  <c r="AM44" i="14"/>
  <c r="BL44" i="14" s="1"/>
  <c r="AL44" i="14"/>
  <c r="BK44" i="14" s="1"/>
  <c r="AK44" i="14"/>
  <c r="BJ44" i="14" s="1"/>
  <c r="AJ44" i="14"/>
  <c r="BI44" i="14" s="1"/>
  <c r="AI44" i="14"/>
  <c r="BH44" i="14" s="1"/>
  <c r="AH44" i="14"/>
  <c r="BG44" i="14" s="1"/>
  <c r="AG44" i="14"/>
  <c r="BF44" i="14" s="1"/>
  <c r="AF44" i="14"/>
  <c r="BE44" i="14" s="1"/>
  <c r="Z44" i="14"/>
  <c r="CW44" i="14" s="1"/>
  <c r="DV44" i="14" s="1"/>
  <c r="EU44" i="14" s="1"/>
  <c r="Y44" i="14"/>
  <c r="CV44" i="14" s="1"/>
  <c r="DU44" i="14" s="1"/>
  <c r="ET44" i="14" s="1"/>
  <c r="X44" i="14"/>
  <c r="CU44" i="14" s="1"/>
  <c r="DT44" i="14" s="1"/>
  <c r="ES44" i="14" s="1"/>
  <c r="W44" i="14"/>
  <c r="CT44" i="14" s="1"/>
  <c r="DS44" i="14" s="1"/>
  <c r="ER44" i="14" s="1"/>
  <c r="V44" i="14"/>
  <c r="CS44" i="14" s="1"/>
  <c r="DR44" i="14" s="1"/>
  <c r="EQ44" i="14" s="1"/>
  <c r="U44" i="14"/>
  <c r="CR44" i="14" s="1"/>
  <c r="DQ44" i="14" s="1"/>
  <c r="EP44" i="14" s="1"/>
  <c r="T44" i="14"/>
  <c r="CQ44" i="14" s="1"/>
  <c r="DP44" i="14" s="1"/>
  <c r="EO44" i="14" s="1"/>
  <c r="S44" i="14"/>
  <c r="CP44" i="14" s="1"/>
  <c r="DO44" i="14" s="1"/>
  <c r="EN44" i="14" s="1"/>
  <c r="R44" i="14"/>
  <c r="CO44" i="14" s="1"/>
  <c r="DN44" i="14" s="1"/>
  <c r="EM44" i="14" s="1"/>
  <c r="Q44" i="14"/>
  <c r="CN44" i="14" s="1"/>
  <c r="DM44" i="14" s="1"/>
  <c r="EL44" i="14" s="1"/>
  <c r="P44" i="14"/>
  <c r="CM44" i="14" s="1"/>
  <c r="DL44" i="14" s="1"/>
  <c r="EK44" i="14" s="1"/>
  <c r="O44" i="14"/>
  <c r="CL44" i="14" s="1"/>
  <c r="DK44" i="14" s="1"/>
  <c r="EJ44" i="14" s="1"/>
  <c r="N44" i="14"/>
  <c r="CK44" i="14" s="1"/>
  <c r="DJ44" i="14" s="1"/>
  <c r="EI44" i="14" s="1"/>
  <c r="M44" i="14"/>
  <c r="CJ44" i="14" s="1"/>
  <c r="DI44" i="14" s="1"/>
  <c r="EH44" i="14" s="1"/>
  <c r="L44" i="14"/>
  <c r="CI44" i="14" s="1"/>
  <c r="DH44" i="14" s="1"/>
  <c r="EG44" i="14" s="1"/>
  <c r="K44" i="14"/>
  <c r="CH44" i="14" s="1"/>
  <c r="DG44" i="14" s="1"/>
  <c r="EF44" i="14" s="1"/>
  <c r="J44" i="14"/>
  <c r="CG44" i="14" s="1"/>
  <c r="DF44" i="14" s="1"/>
  <c r="EE44" i="14" s="1"/>
  <c r="I44" i="14"/>
  <c r="CF44" i="14" s="1"/>
  <c r="DE44" i="14" s="1"/>
  <c r="ED44" i="14" s="1"/>
  <c r="H44" i="14"/>
  <c r="CE44" i="14" s="1"/>
  <c r="DD44" i="14" s="1"/>
  <c r="EC44" i="14" s="1"/>
  <c r="G44" i="14"/>
  <c r="CD44" i="14" s="1"/>
  <c r="DC44" i="14" s="1"/>
  <c r="EB44" i="14" s="1"/>
  <c r="A44" i="14"/>
  <c r="FT43" i="14"/>
  <c r="FS43" i="14"/>
  <c r="FR43" i="14"/>
  <c r="FQ43" i="14"/>
  <c r="FP43" i="14"/>
  <c r="FO43" i="14"/>
  <c r="FN43" i="14"/>
  <c r="FM43" i="14"/>
  <c r="FL43" i="14"/>
  <c r="FK43" i="14"/>
  <c r="FJ43" i="14"/>
  <c r="FI43" i="14"/>
  <c r="FH43" i="14"/>
  <c r="FG43" i="14"/>
  <c r="FF43" i="14"/>
  <c r="FE43" i="14"/>
  <c r="FD43" i="14"/>
  <c r="FC43" i="14"/>
  <c r="FB43" i="14"/>
  <c r="FA43" i="14"/>
  <c r="EZ43" i="14"/>
  <c r="EY43" i="14"/>
  <c r="EX43" i="14"/>
  <c r="EW43" i="14"/>
  <c r="AY43" i="14"/>
  <c r="BX43" i="14" s="1"/>
  <c r="AX43" i="14"/>
  <c r="BW43" i="14" s="1"/>
  <c r="AW43" i="14"/>
  <c r="BV43" i="14" s="1"/>
  <c r="AV43" i="14"/>
  <c r="BU43" i="14" s="1"/>
  <c r="AU43" i="14"/>
  <c r="BT43" i="14" s="1"/>
  <c r="AT43" i="14"/>
  <c r="BS43" i="14" s="1"/>
  <c r="AS43" i="14"/>
  <c r="BR43" i="14" s="1"/>
  <c r="AR43" i="14"/>
  <c r="BQ43" i="14" s="1"/>
  <c r="AQ43" i="14"/>
  <c r="BP43" i="14" s="1"/>
  <c r="AP43" i="14"/>
  <c r="BO43" i="14" s="1"/>
  <c r="AO43" i="14"/>
  <c r="BN43" i="14" s="1"/>
  <c r="AN43" i="14"/>
  <c r="BM43" i="14" s="1"/>
  <c r="AM43" i="14"/>
  <c r="BL43" i="14" s="1"/>
  <c r="AL43" i="14"/>
  <c r="BK43" i="14" s="1"/>
  <c r="AK43" i="14"/>
  <c r="BJ43" i="14" s="1"/>
  <c r="AJ43" i="14"/>
  <c r="BI43" i="14" s="1"/>
  <c r="AI43" i="14"/>
  <c r="BH43" i="14" s="1"/>
  <c r="AH43" i="14"/>
  <c r="BG43" i="14" s="1"/>
  <c r="AG43" i="14"/>
  <c r="BF43" i="14" s="1"/>
  <c r="AF43" i="14"/>
  <c r="BE43" i="14" s="1"/>
  <c r="AE43" i="14"/>
  <c r="BD43" i="14" s="1"/>
  <c r="AD43" i="14"/>
  <c r="BC43" i="14" s="1"/>
  <c r="Z43" i="14"/>
  <c r="CW43" i="14" s="1"/>
  <c r="DV43" i="14" s="1"/>
  <c r="EU43" i="14" s="1"/>
  <c r="Y43" i="14"/>
  <c r="CV43" i="14" s="1"/>
  <c r="DU43" i="14" s="1"/>
  <c r="ET43" i="14" s="1"/>
  <c r="X43" i="14"/>
  <c r="CU43" i="14" s="1"/>
  <c r="DT43" i="14" s="1"/>
  <c r="ES43" i="14" s="1"/>
  <c r="W43" i="14"/>
  <c r="CT43" i="14" s="1"/>
  <c r="DS43" i="14" s="1"/>
  <c r="ER43" i="14" s="1"/>
  <c r="V43" i="14"/>
  <c r="CS43" i="14" s="1"/>
  <c r="DR43" i="14" s="1"/>
  <c r="EQ43" i="14" s="1"/>
  <c r="U43" i="14"/>
  <c r="CR43" i="14" s="1"/>
  <c r="DQ43" i="14" s="1"/>
  <c r="EP43" i="14" s="1"/>
  <c r="T43" i="14"/>
  <c r="CQ43" i="14" s="1"/>
  <c r="DP43" i="14" s="1"/>
  <c r="EO43" i="14" s="1"/>
  <c r="S43" i="14"/>
  <c r="CP43" i="14" s="1"/>
  <c r="DO43" i="14" s="1"/>
  <c r="EN43" i="14" s="1"/>
  <c r="R43" i="14"/>
  <c r="CO43" i="14" s="1"/>
  <c r="DN43" i="14" s="1"/>
  <c r="EM43" i="14" s="1"/>
  <c r="Q43" i="14"/>
  <c r="CN43" i="14" s="1"/>
  <c r="DM43" i="14" s="1"/>
  <c r="EL43" i="14" s="1"/>
  <c r="P43" i="14"/>
  <c r="CM43" i="14" s="1"/>
  <c r="DL43" i="14" s="1"/>
  <c r="EK43" i="14" s="1"/>
  <c r="O43" i="14"/>
  <c r="CL43" i="14" s="1"/>
  <c r="DK43" i="14" s="1"/>
  <c r="EJ43" i="14" s="1"/>
  <c r="N43" i="14"/>
  <c r="CK43" i="14" s="1"/>
  <c r="DJ43" i="14" s="1"/>
  <c r="EI43" i="14" s="1"/>
  <c r="M43" i="14"/>
  <c r="CJ43" i="14" s="1"/>
  <c r="DI43" i="14" s="1"/>
  <c r="EH43" i="14" s="1"/>
  <c r="L43" i="14"/>
  <c r="CI43" i="14" s="1"/>
  <c r="DH43" i="14" s="1"/>
  <c r="EG43" i="14" s="1"/>
  <c r="K43" i="14"/>
  <c r="CH43" i="14" s="1"/>
  <c r="DG43" i="14" s="1"/>
  <c r="EF43" i="14" s="1"/>
  <c r="J43" i="14"/>
  <c r="CG43" i="14" s="1"/>
  <c r="DF43" i="14" s="1"/>
  <c r="EE43" i="14" s="1"/>
  <c r="I43" i="14"/>
  <c r="CF43" i="14" s="1"/>
  <c r="DE43" i="14" s="1"/>
  <c r="ED43" i="14" s="1"/>
  <c r="H43" i="14"/>
  <c r="CE43" i="14" s="1"/>
  <c r="DD43" i="14" s="1"/>
  <c r="EC43" i="14" s="1"/>
  <c r="G43" i="14"/>
  <c r="CD43" i="14" s="1"/>
  <c r="DC43" i="14" s="1"/>
  <c r="EB43" i="14" s="1"/>
  <c r="F43" i="14"/>
  <c r="CC43" i="14" s="1"/>
  <c r="DB43" i="14" s="1"/>
  <c r="EA43" i="14" s="1"/>
  <c r="E43" i="14"/>
  <c r="CB43" i="14" s="1"/>
  <c r="DA43" i="14" s="1"/>
  <c r="DZ43" i="14" s="1"/>
  <c r="A43" i="14"/>
  <c r="FT42" i="14"/>
  <c r="FS42" i="14"/>
  <c r="FR42" i="14"/>
  <c r="FQ42" i="14"/>
  <c r="FP42" i="14"/>
  <c r="FO42" i="14"/>
  <c r="FN42" i="14"/>
  <c r="FM42" i="14"/>
  <c r="FL42" i="14"/>
  <c r="FK42" i="14"/>
  <c r="FJ42" i="14"/>
  <c r="FI42" i="14"/>
  <c r="FH42" i="14"/>
  <c r="FG42" i="14"/>
  <c r="FF42" i="14"/>
  <c r="FE42" i="14"/>
  <c r="FD42" i="14"/>
  <c r="FC42" i="14"/>
  <c r="FB42" i="14"/>
  <c r="FA42" i="14"/>
  <c r="EZ42" i="14"/>
  <c r="EY42" i="14"/>
  <c r="EX42" i="14"/>
  <c r="EW42" i="14"/>
  <c r="AY42" i="14"/>
  <c r="BX42" i="14" s="1"/>
  <c r="AX42" i="14"/>
  <c r="BW42" i="14" s="1"/>
  <c r="AW42" i="14"/>
  <c r="BV42" i="14" s="1"/>
  <c r="AV42" i="14"/>
  <c r="BU42" i="14" s="1"/>
  <c r="AU42" i="14"/>
  <c r="BT42" i="14" s="1"/>
  <c r="AT42" i="14"/>
  <c r="BS42" i="14" s="1"/>
  <c r="AS42" i="14"/>
  <c r="BR42" i="14" s="1"/>
  <c r="AR42" i="14"/>
  <c r="BQ42" i="14" s="1"/>
  <c r="AQ42" i="14"/>
  <c r="BP42" i="14" s="1"/>
  <c r="AP42" i="14"/>
  <c r="BO42" i="14" s="1"/>
  <c r="AO42" i="14"/>
  <c r="BN42" i="14" s="1"/>
  <c r="AN42" i="14"/>
  <c r="BM42" i="14" s="1"/>
  <c r="AM42" i="14"/>
  <c r="BL42" i="14" s="1"/>
  <c r="AL42" i="14"/>
  <c r="BK42" i="14" s="1"/>
  <c r="AK42" i="14"/>
  <c r="BJ42" i="14" s="1"/>
  <c r="AJ42" i="14"/>
  <c r="BI42" i="14" s="1"/>
  <c r="AI42" i="14"/>
  <c r="BH42" i="14" s="1"/>
  <c r="AH42" i="14"/>
  <c r="BG42" i="14" s="1"/>
  <c r="AG42" i="14"/>
  <c r="BF42" i="14" s="1"/>
  <c r="AF42" i="14"/>
  <c r="BE42" i="14" s="1"/>
  <c r="Z42" i="14"/>
  <c r="CW42" i="14" s="1"/>
  <c r="DV42" i="14" s="1"/>
  <c r="EU42" i="14" s="1"/>
  <c r="Y42" i="14"/>
  <c r="CV42" i="14" s="1"/>
  <c r="DU42" i="14" s="1"/>
  <c r="ET42" i="14" s="1"/>
  <c r="X42" i="14"/>
  <c r="CU42" i="14" s="1"/>
  <c r="DT42" i="14" s="1"/>
  <c r="ES42" i="14" s="1"/>
  <c r="W42" i="14"/>
  <c r="CT42" i="14" s="1"/>
  <c r="DS42" i="14" s="1"/>
  <c r="ER42" i="14" s="1"/>
  <c r="V42" i="14"/>
  <c r="CS42" i="14" s="1"/>
  <c r="DR42" i="14" s="1"/>
  <c r="EQ42" i="14" s="1"/>
  <c r="U42" i="14"/>
  <c r="CR42" i="14" s="1"/>
  <c r="DQ42" i="14" s="1"/>
  <c r="EP42" i="14" s="1"/>
  <c r="T42" i="14"/>
  <c r="CQ42" i="14" s="1"/>
  <c r="DP42" i="14" s="1"/>
  <c r="EO42" i="14" s="1"/>
  <c r="S42" i="14"/>
  <c r="CP42" i="14" s="1"/>
  <c r="DO42" i="14" s="1"/>
  <c r="EN42" i="14" s="1"/>
  <c r="R42" i="14"/>
  <c r="CO42" i="14" s="1"/>
  <c r="DN42" i="14" s="1"/>
  <c r="EM42" i="14" s="1"/>
  <c r="Q42" i="14"/>
  <c r="CN42" i="14" s="1"/>
  <c r="DM42" i="14" s="1"/>
  <c r="EL42" i="14" s="1"/>
  <c r="P42" i="14"/>
  <c r="CM42" i="14" s="1"/>
  <c r="DL42" i="14" s="1"/>
  <c r="EK42" i="14" s="1"/>
  <c r="O42" i="14"/>
  <c r="CL42" i="14" s="1"/>
  <c r="DK42" i="14" s="1"/>
  <c r="EJ42" i="14" s="1"/>
  <c r="N42" i="14"/>
  <c r="CK42" i="14" s="1"/>
  <c r="DJ42" i="14" s="1"/>
  <c r="EI42" i="14" s="1"/>
  <c r="M42" i="14"/>
  <c r="CJ42" i="14" s="1"/>
  <c r="DI42" i="14" s="1"/>
  <c r="EH42" i="14" s="1"/>
  <c r="L42" i="14"/>
  <c r="CI42" i="14" s="1"/>
  <c r="DH42" i="14" s="1"/>
  <c r="EG42" i="14" s="1"/>
  <c r="K42" i="14"/>
  <c r="CH42" i="14" s="1"/>
  <c r="DG42" i="14" s="1"/>
  <c r="EF42" i="14" s="1"/>
  <c r="J42" i="14"/>
  <c r="CG42" i="14" s="1"/>
  <c r="DF42" i="14" s="1"/>
  <c r="EE42" i="14" s="1"/>
  <c r="I42" i="14"/>
  <c r="CF42" i="14" s="1"/>
  <c r="DE42" i="14" s="1"/>
  <c r="ED42" i="14" s="1"/>
  <c r="H42" i="14"/>
  <c r="CE42" i="14" s="1"/>
  <c r="DD42" i="14" s="1"/>
  <c r="EC42" i="14" s="1"/>
  <c r="G42" i="14"/>
  <c r="CD42" i="14" s="1"/>
  <c r="DC42" i="14" s="1"/>
  <c r="EB42" i="14" s="1"/>
  <c r="A42" i="14"/>
  <c r="FT41" i="14"/>
  <c r="FS41" i="14"/>
  <c r="FR41" i="14"/>
  <c r="FQ41" i="14"/>
  <c r="FP41" i="14"/>
  <c r="FO41" i="14"/>
  <c r="FN41" i="14"/>
  <c r="FM41" i="14"/>
  <c r="FL41" i="14"/>
  <c r="FK41" i="14"/>
  <c r="FJ41" i="14"/>
  <c r="FI41" i="14"/>
  <c r="FH41" i="14"/>
  <c r="FG41" i="14"/>
  <c r="FF41" i="14"/>
  <c r="FE41" i="14"/>
  <c r="FD41" i="14"/>
  <c r="FC41" i="14"/>
  <c r="FB41" i="14"/>
  <c r="FA41" i="14"/>
  <c r="EZ41" i="14"/>
  <c r="EY41" i="14"/>
  <c r="EX41" i="14"/>
  <c r="EW41" i="14"/>
  <c r="AY41" i="14"/>
  <c r="BX41" i="14" s="1"/>
  <c r="AX41" i="14"/>
  <c r="BW41" i="14" s="1"/>
  <c r="AW41" i="14"/>
  <c r="BV41" i="14" s="1"/>
  <c r="AV41" i="14"/>
  <c r="BU41" i="14" s="1"/>
  <c r="AU41" i="14"/>
  <c r="BT41" i="14" s="1"/>
  <c r="AT41" i="14"/>
  <c r="BS41" i="14" s="1"/>
  <c r="AS41" i="14"/>
  <c r="BR41" i="14" s="1"/>
  <c r="AR41" i="14"/>
  <c r="BQ41" i="14" s="1"/>
  <c r="AQ41" i="14"/>
  <c r="BP41" i="14" s="1"/>
  <c r="AP41" i="14"/>
  <c r="BO41" i="14" s="1"/>
  <c r="AO41" i="14"/>
  <c r="BN41" i="14" s="1"/>
  <c r="AN41" i="14"/>
  <c r="BM41" i="14" s="1"/>
  <c r="AM41" i="14"/>
  <c r="BL41" i="14" s="1"/>
  <c r="AL41" i="14"/>
  <c r="BK41" i="14" s="1"/>
  <c r="AK41" i="14"/>
  <c r="BJ41" i="14" s="1"/>
  <c r="AJ41" i="14"/>
  <c r="BI41" i="14" s="1"/>
  <c r="AI41" i="14"/>
  <c r="BH41" i="14" s="1"/>
  <c r="AH41" i="14"/>
  <c r="BG41" i="14" s="1"/>
  <c r="AG41" i="14"/>
  <c r="BF41" i="14" s="1"/>
  <c r="AF41" i="14"/>
  <c r="BE41" i="14" s="1"/>
  <c r="AE41" i="14"/>
  <c r="BD41" i="14" s="1"/>
  <c r="Z41" i="14"/>
  <c r="CW41" i="14" s="1"/>
  <c r="DV41" i="14" s="1"/>
  <c r="EU41" i="14" s="1"/>
  <c r="Y41" i="14"/>
  <c r="CV41" i="14" s="1"/>
  <c r="DU41" i="14" s="1"/>
  <c r="ET41" i="14" s="1"/>
  <c r="X41" i="14"/>
  <c r="CU41" i="14" s="1"/>
  <c r="DT41" i="14" s="1"/>
  <c r="ES41" i="14" s="1"/>
  <c r="W41" i="14"/>
  <c r="CT41" i="14" s="1"/>
  <c r="DS41" i="14" s="1"/>
  <c r="ER41" i="14" s="1"/>
  <c r="V41" i="14"/>
  <c r="CS41" i="14" s="1"/>
  <c r="DR41" i="14" s="1"/>
  <c r="EQ41" i="14" s="1"/>
  <c r="U41" i="14"/>
  <c r="CR41" i="14" s="1"/>
  <c r="DQ41" i="14" s="1"/>
  <c r="EP41" i="14" s="1"/>
  <c r="T41" i="14"/>
  <c r="CQ41" i="14" s="1"/>
  <c r="DP41" i="14" s="1"/>
  <c r="EO41" i="14" s="1"/>
  <c r="S41" i="14"/>
  <c r="CP41" i="14" s="1"/>
  <c r="DO41" i="14" s="1"/>
  <c r="EN41" i="14" s="1"/>
  <c r="R41" i="14"/>
  <c r="CO41" i="14" s="1"/>
  <c r="DN41" i="14" s="1"/>
  <c r="EM41" i="14" s="1"/>
  <c r="Q41" i="14"/>
  <c r="CN41" i="14" s="1"/>
  <c r="DM41" i="14" s="1"/>
  <c r="EL41" i="14" s="1"/>
  <c r="P41" i="14"/>
  <c r="CM41" i="14" s="1"/>
  <c r="DL41" i="14" s="1"/>
  <c r="EK41" i="14" s="1"/>
  <c r="O41" i="14"/>
  <c r="CL41" i="14" s="1"/>
  <c r="DK41" i="14" s="1"/>
  <c r="EJ41" i="14" s="1"/>
  <c r="N41" i="14"/>
  <c r="CK41" i="14" s="1"/>
  <c r="DJ41" i="14" s="1"/>
  <c r="EI41" i="14" s="1"/>
  <c r="M41" i="14"/>
  <c r="CJ41" i="14" s="1"/>
  <c r="DI41" i="14" s="1"/>
  <c r="EH41" i="14" s="1"/>
  <c r="L41" i="14"/>
  <c r="CI41" i="14" s="1"/>
  <c r="DH41" i="14" s="1"/>
  <c r="EG41" i="14" s="1"/>
  <c r="K41" i="14"/>
  <c r="CH41" i="14" s="1"/>
  <c r="DG41" i="14" s="1"/>
  <c r="EF41" i="14" s="1"/>
  <c r="J41" i="14"/>
  <c r="CG41" i="14" s="1"/>
  <c r="DF41" i="14" s="1"/>
  <c r="EE41" i="14" s="1"/>
  <c r="I41" i="14"/>
  <c r="CF41" i="14" s="1"/>
  <c r="DE41" i="14" s="1"/>
  <c r="ED41" i="14" s="1"/>
  <c r="H41" i="14"/>
  <c r="CE41" i="14" s="1"/>
  <c r="DD41" i="14" s="1"/>
  <c r="EC41" i="14" s="1"/>
  <c r="G41" i="14"/>
  <c r="CD41" i="14" s="1"/>
  <c r="DC41" i="14" s="1"/>
  <c r="EB41" i="14" s="1"/>
  <c r="F41" i="14"/>
  <c r="CC41" i="14" s="1"/>
  <c r="DB41" i="14" s="1"/>
  <c r="EA41" i="14" s="1"/>
  <c r="A41" i="14"/>
  <c r="FT40" i="14"/>
  <c r="FS40" i="14"/>
  <c r="FR40" i="14"/>
  <c r="FQ40" i="14"/>
  <c r="FP40" i="14"/>
  <c r="FO40" i="14"/>
  <c r="FN40" i="14"/>
  <c r="FM40" i="14"/>
  <c r="FL40" i="14"/>
  <c r="FK40" i="14"/>
  <c r="FJ40" i="14"/>
  <c r="FI40" i="14"/>
  <c r="FH40" i="14"/>
  <c r="FG40" i="14"/>
  <c r="FF40" i="14"/>
  <c r="FE40" i="14"/>
  <c r="FD40" i="14"/>
  <c r="FC40" i="14"/>
  <c r="FB40" i="14"/>
  <c r="FA40" i="14"/>
  <c r="EZ40" i="14"/>
  <c r="EY40" i="14"/>
  <c r="EX40" i="14"/>
  <c r="EW40" i="14"/>
  <c r="AY40" i="14"/>
  <c r="BX40" i="14" s="1"/>
  <c r="AX40" i="14"/>
  <c r="BW40" i="14" s="1"/>
  <c r="AW40" i="14"/>
  <c r="BV40" i="14" s="1"/>
  <c r="AV40" i="14"/>
  <c r="BU40" i="14" s="1"/>
  <c r="AU40" i="14"/>
  <c r="BT40" i="14" s="1"/>
  <c r="AT40" i="14"/>
  <c r="BS40" i="14" s="1"/>
  <c r="AS40" i="14"/>
  <c r="BR40" i="14" s="1"/>
  <c r="AR40" i="14"/>
  <c r="BQ40" i="14" s="1"/>
  <c r="AQ40" i="14"/>
  <c r="BP40" i="14" s="1"/>
  <c r="AP40" i="14"/>
  <c r="BO40" i="14" s="1"/>
  <c r="AO40" i="14"/>
  <c r="BN40" i="14" s="1"/>
  <c r="AN40" i="14"/>
  <c r="BM40" i="14" s="1"/>
  <c r="AM40" i="14"/>
  <c r="BL40" i="14" s="1"/>
  <c r="AL40" i="14"/>
  <c r="BK40" i="14" s="1"/>
  <c r="AK40" i="14"/>
  <c r="BJ40" i="14" s="1"/>
  <c r="AJ40" i="14"/>
  <c r="BI40" i="14" s="1"/>
  <c r="AI40" i="14"/>
  <c r="BH40" i="14" s="1"/>
  <c r="AH40" i="14"/>
  <c r="BG40" i="14" s="1"/>
  <c r="AG40" i="14"/>
  <c r="BF40" i="14" s="1"/>
  <c r="AF40" i="14"/>
  <c r="BE40" i="14" s="1"/>
  <c r="AE40" i="14"/>
  <c r="Z40" i="14"/>
  <c r="CW40" i="14" s="1"/>
  <c r="DV40" i="14" s="1"/>
  <c r="EU40" i="14" s="1"/>
  <c r="Y40" i="14"/>
  <c r="CV40" i="14" s="1"/>
  <c r="DU40" i="14" s="1"/>
  <c r="ET40" i="14" s="1"/>
  <c r="X40" i="14"/>
  <c r="CU40" i="14" s="1"/>
  <c r="DT40" i="14" s="1"/>
  <c r="ES40" i="14" s="1"/>
  <c r="W40" i="14"/>
  <c r="CT40" i="14" s="1"/>
  <c r="DS40" i="14" s="1"/>
  <c r="ER40" i="14" s="1"/>
  <c r="V40" i="14"/>
  <c r="CS40" i="14" s="1"/>
  <c r="DR40" i="14" s="1"/>
  <c r="EQ40" i="14" s="1"/>
  <c r="U40" i="14"/>
  <c r="CR40" i="14" s="1"/>
  <c r="DQ40" i="14" s="1"/>
  <c r="EP40" i="14" s="1"/>
  <c r="T40" i="14"/>
  <c r="CQ40" i="14" s="1"/>
  <c r="DP40" i="14" s="1"/>
  <c r="EO40" i="14" s="1"/>
  <c r="S40" i="14"/>
  <c r="CP40" i="14" s="1"/>
  <c r="DO40" i="14" s="1"/>
  <c r="EN40" i="14" s="1"/>
  <c r="R40" i="14"/>
  <c r="CO40" i="14" s="1"/>
  <c r="DN40" i="14" s="1"/>
  <c r="EM40" i="14" s="1"/>
  <c r="Q40" i="14"/>
  <c r="CN40" i="14" s="1"/>
  <c r="DM40" i="14" s="1"/>
  <c r="EL40" i="14" s="1"/>
  <c r="P40" i="14"/>
  <c r="CM40" i="14" s="1"/>
  <c r="DL40" i="14" s="1"/>
  <c r="EK40" i="14" s="1"/>
  <c r="O40" i="14"/>
  <c r="CL40" i="14" s="1"/>
  <c r="DK40" i="14" s="1"/>
  <c r="EJ40" i="14" s="1"/>
  <c r="N40" i="14"/>
  <c r="CK40" i="14" s="1"/>
  <c r="DJ40" i="14" s="1"/>
  <c r="EI40" i="14" s="1"/>
  <c r="M40" i="14"/>
  <c r="CJ40" i="14" s="1"/>
  <c r="DI40" i="14" s="1"/>
  <c r="EH40" i="14" s="1"/>
  <c r="L40" i="14"/>
  <c r="CI40" i="14" s="1"/>
  <c r="DH40" i="14" s="1"/>
  <c r="EG40" i="14" s="1"/>
  <c r="K40" i="14"/>
  <c r="CH40" i="14" s="1"/>
  <c r="DG40" i="14" s="1"/>
  <c r="EF40" i="14" s="1"/>
  <c r="J40" i="14"/>
  <c r="CG40" i="14" s="1"/>
  <c r="DF40" i="14" s="1"/>
  <c r="EE40" i="14" s="1"/>
  <c r="I40" i="14"/>
  <c r="CF40" i="14" s="1"/>
  <c r="DE40" i="14" s="1"/>
  <c r="ED40" i="14" s="1"/>
  <c r="H40" i="14"/>
  <c r="CE40" i="14" s="1"/>
  <c r="DD40" i="14" s="1"/>
  <c r="EC40" i="14" s="1"/>
  <c r="G40" i="14"/>
  <c r="CD40" i="14" s="1"/>
  <c r="DC40" i="14" s="1"/>
  <c r="EB40" i="14" s="1"/>
  <c r="F40" i="14"/>
  <c r="CC40" i="14" s="1"/>
  <c r="A40" i="14"/>
  <c r="FT39" i="14"/>
  <c r="FS39" i="14"/>
  <c r="FR39" i="14"/>
  <c r="FQ39" i="14"/>
  <c r="FP39" i="14"/>
  <c r="FO39" i="14"/>
  <c r="FN39" i="14"/>
  <c r="FM39" i="14"/>
  <c r="FL39" i="14"/>
  <c r="FK39" i="14"/>
  <c r="FJ39" i="14"/>
  <c r="FI39" i="14"/>
  <c r="FH39" i="14"/>
  <c r="FG39" i="14"/>
  <c r="FF39" i="14"/>
  <c r="FE39" i="14"/>
  <c r="FD39" i="14"/>
  <c r="FC39" i="14"/>
  <c r="FB39" i="14"/>
  <c r="FA39" i="14"/>
  <c r="EZ39" i="14"/>
  <c r="EY39" i="14"/>
  <c r="EX39" i="14"/>
  <c r="EW39" i="14"/>
  <c r="AY39" i="14"/>
  <c r="BX39" i="14" s="1"/>
  <c r="AX39" i="14"/>
  <c r="BW39" i="14" s="1"/>
  <c r="AW39" i="14"/>
  <c r="BV39" i="14" s="1"/>
  <c r="AV39" i="14"/>
  <c r="BU39" i="14" s="1"/>
  <c r="AU39" i="14"/>
  <c r="BT39" i="14" s="1"/>
  <c r="AT39" i="14"/>
  <c r="BS39" i="14" s="1"/>
  <c r="AS39" i="14"/>
  <c r="BR39" i="14" s="1"/>
  <c r="AR39" i="14"/>
  <c r="BQ39" i="14" s="1"/>
  <c r="AQ39" i="14"/>
  <c r="BP39" i="14" s="1"/>
  <c r="AP39" i="14"/>
  <c r="BO39" i="14" s="1"/>
  <c r="AO39" i="14"/>
  <c r="BN39" i="14" s="1"/>
  <c r="AN39" i="14"/>
  <c r="BM39" i="14" s="1"/>
  <c r="AM39" i="14"/>
  <c r="BL39" i="14" s="1"/>
  <c r="AL39" i="14"/>
  <c r="BK39" i="14" s="1"/>
  <c r="AK39" i="14"/>
  <c r="BJ39" i="14" s="1"/>
  <c r="AJ39" i="14"/>
  <c r="BI39" i="14" s="1"/>
  <c r="AI39" i="14"/>
  <c r="BH39" i="14" s="1"/>
  <c r="AH39" i="14"/>
  <c r="BG39" i="14" s="1"/>
  <c r="AG39" i="14"/>
  <c r="BF39" i="14" s="1"/>
  <c r="AF39" i="14"/>
  <c r="BE39" i="14" s="1"/>
  <c r="AE39" i="14"/>
  <c r="AD39" i="14"/>
  <c r="AC39" i="14"/>
  <c r="Z39" i="14"/>
  <c r="CW39" i="14" s="1"/>
  <c r="DV39" i="14" s="1"/>
  <c r="EU39" i="14" s="1"/>
  <c r="Y39" i="14"/>
  <c r="CV39" i="14" s="1"/>
  <c r="DU39" i="14" s="1"/>
  <c r="ET39" i="14" s="1"/>
  <c r="X39" i="14"/>
  <c r="CU39" i="14" s="1"/>
  <c r="DT39" i="14" s="1"/>
  <c r="ES39" i="14" s="1"/>
  <c r="W39" i="14"/>
  <c r="CT39" i="14" s="1"/>
  <c r="DS39" i="14" s="1"/>
  <c r="ER39" i="14" s="1"/>
  <c r="V39" i="14"/>
  <c r="CS39" i="14" s="1"/>
  <c r="DR39" i="14" s="1"/>
  <c r="EQ39" i="14" s="1"/>
  <c r="U39" i="14"/>
  <c r="CR39" i="14" s="1"/>
  <c r="DQ39" i="14" s="1"/>
  <c r="EP39" i="14" s="1"/>
  <c r="T39" i="14"/>
  <c r="CQ39" i="14" s="1"/>
  <c r="DP39" i="14" s="1"/>
  <c r="EO39" i="14" s="1"/>
  <c r="S39" i="14"/>
  <c r="CP39" i="14" s="1"/>
  <c r="DO39" i="14" s="1"/>
  <c r="EN39" i="14" s="1"/>
  <c r="R39" i="14"/>
  <c r="CO39" i="14" s="1"/>
  <c r="DN39" i="14" s="1"/>
  <c r="EM39" i="14" s="1"/>
  <c r="Q39" i="14"/>
  <c r="CN39" i="14" s="1"/>
  <c r="DM39" i="14" s="1"/>
  <c r="EL39" i="14" s="1"/>
  <c r="P39" i="14"/>
  <c r="CM39" i="14" s="1"/>
  <c r="DL39" i="14" s="1"/>
  <c r="EK39" i="14" s="1"/>
  <c r="O39" i="14"/>
  <c r="CL39" i="14" s="1"/>
  <c r="DK39" i="14" s="1"/>
  <c r="EJ39" i="14" s="1"/>
  <c r="N39" i="14"/>
  <c r="CK39" i="14" s="1"/>
  <c r="DJ39" i="14" s="1"/>
  <c r="EI39" i="14" s="1"/>
  <c r="M39" i="14"/>
  <c r="CJ39" i="14" s="1"/>
  <c r="DI39" i="14" s="1"/>
  <c r="EH39" i="14" s="1"/>
  <c r="L39" i="14"/>
  <c r="CI39" i="14" s="1"/>
  <c r="DH39" i="14" s="1"/>
  <c r="EG39" i="14" s="1"/>
  <c r="K39" i="14"/>
  <c r="CH39" i="14" s="1"/>
  <c r="DG39" i="14" s="1"/>
  <c r="EF39" i="14" s="1"/>
  <c r="J39" i="14"/>
  <c r="CG39" i="14" s="1"/>
  <c r="DF39" i="14" s="1"/>
  <c r="EE39" i="14" s="1"/>
  <c r="I39" i="14"/>
  <c r="CF39" i="14" s="1"/>
  <c r="DE39" i="14" s="1"/>
  <c r="ED39" i="14" s="1"/>
  <c r="H39" i="14"/>
  <c r="CE39" i="14" s="1"/>
  <c r="DD39" i="14" s="1"/>
  <c r="EC39" i="14" s="1"/>
  <c r="G39" i="14"/>
  <c r="CD39" i="14" s="1"/>
  <c r="DC39" i="14" s="1"/>
  <c r="EB39" i="14" s="1"/>
  <c r="F39" i="14"/>
  <c r="CC39" i="14" s="1"/>
  <c r="E39" i="14"/>
  <c r="CB39" i="14" s="1"/>
  <c r="D39" i="14"/>
  <c r="CA39" i="14" s="1"/>
  <c r="A39" i="14"/>
  <c r="FT38" i="14"/>
  <c r="FS38" i="14"/>
  <c r="FR38" i="14"/>
  <c r="FQ38" i="14"/>
  <c r="FP38" i="14"/>
  <c r="FO38" i="14"/>
  <c r="FN38" i="14"/>
  <c r="FM38" i="14"/>
  <c r="FL38" i="14"/>
  <c r="FK38" i="14"/>
  <c r="FJ38" i="14"/>
  <c r="FI38" i="14"/>
  <c r="FH38" i="14"/>
  <c r="FG38" i="14"/>
  <c r="FF38" i="14"/>
  <c r="FE38" i="14"/>
  <c r="FD38" i="14"/>
  <c r="FC38" i="14"/>
  <c r="FB38" i="14"/>
  <c r="FA38" i="14"/>
  <c r="EZ38" i="14"/>
  <c r="EY38" i="14"/>
  <c r="EX38" i="14"/>
  <c r="EW38" i="14"/>
  <c r="AY38" i="14"/>
  <c r="BX38" i="14" s="1"/>
  <c r="AX38" i="14"/>
  <c r="BW38" i="14" s="1"/>
  <c r="AW38" i="14"/>
  <c r="BV38" i="14" s="1"/>
  <c r="AV38" i="14"/>
  <c r="BU38" i="14" s="1"/>
  <c r="AU38" i="14"/>
  <c r="BT38" i="14" s="1"/>
  <c r="AT38" i="14"/>
  <c r="BS38" i="14" s="1"/>
  <c r="AS38" i="14"/>
  <c r="BR38" i="14" s="1"/>
  <c r="AR38" i="14"/>
  <c r="BQ38" i="14" s="1"/>
  <c r="AQ38" i="14"/>
  <c r="BP38" i="14" s="1"/>
  <c r="AP38" i="14"/>
  <c r="BO38" i="14" s="1"/>
  <c r="AO38" i="14"/>
  <c r="BN38" i="14" s="1"/>
  <c r="AN38" i="14"/>
  <c r="BM38" i="14" s="1"/>
  <c r="AM38" i="14"/>
  <c r="BL38" i="14" s="1"/>
  <c r="AL38" i="14"/>
  <c r="BK38" i="14" s="1"/>
  <c r="AK38" i="14"/>
  <c r="BJ38" i="14" s="1"/>
  <c r="AJ38" i="14"/>
  <c r="BI38" i="14" s="1"/>
  <c r="AI38" i="14"/>
  <c r="BH38" i="14" s="1"/>
  <c r="AH38" i="14"/>
  <c r="BG38" i="14" s="1"/>
  <c r="AG38" i="14"/>
  <c r="BF38" i="14" s="1"/>
  <c r="AF38" i="14"/>
  <c r="BE38" i="14" s="1"/>
  <c r="AE38" i="14"/>
  <c r="BD38" i="14" s="1"/>
  <c r="AD38" i="14"/>
  <c r="BC38" i="14" s="1"/>
  <c r="AC38" i="14"/>
  <c r="BB38" i="14" s="1"/>
  <c r="Z38" i="14"/>
  <c r="CW38" i="14" s="1"/>
  <c r="DV38" i="14" s="1"/>
  <c r="EU38" i="14" s="1"/>
  <c r="Y38" i="14"/>
  <c r="CV38" i="14" s="1"/>
  <c r="DU38" i="14" s="1"/>
  <c r="ET38" i="14" s="1"/>
  <c r="X38" i="14"/>
  <c r="CU38" i="14" s="1"/>
  <c r="DT38" i="14" s="1"/>
  <c r="ES38" i="14" s="1"/>
  <c r="W38" i="14"/>
  <c r="CT38" i="14" s="1"/>
  <c r="DS38" i="14" s="1"/>
  <c r="ER38" i="14" s="1"/>
  <c r="V38" i="14"/>
  <c r="CS38" i="14" s="1"/>
  <c r="DR38" i="14" s="1"/>
  <c r="EQ38" i="14" s="1"/>
  <c r="U38" i="14"/>
  <c r="CR38" i="14" s="1"/>
  <c r="DQ38" i="14" s="1"/>
  <c r="EP38" i="14" s="1"/>
  <c r="T38" i="14"/>
  <c r="CQ38" i="14" s="1"/>
  <c r="DP38" i="14" s="1"/>
  <c r="EO38" i="14" s="1"/>
  <c r="S38" i="14"/>
  <c r="CP38" i="14" s="1"/>
  <c r="DO38" i="14" s="1"/>
  <c r="EN38" i="14" s="1"/>
  <c r="R38" i="14"/>
  <c r="CO38" i="14" s="1"/>
  <c r="DN38" i="14" s="1"/>
  <c r="EM38" i="14" s="1"/>
  <c r="Q38" i="14"/>
  <c r="CN38" i="14" s="1"/>
  <c r="DM38" i="14" s="1"/>
  <c r="EL38" i="14" s="1"/>
  <c r="P38" i="14"/>
  <c r="CM38" i="14" s="1"/>
  <c r="DL38" i="14" s="1"/>
  <c r="EK38" i="14" s="1"/>
  <c r="O38" i="14"/>
  <c r="CL38" i="14" s="1"/>
  <c r="DK38" i="14" s="1"/>
  <c r="EJ38" i="14" s="1"/>
  <c r="N38" i="14"/>
  <c r="CK38" i="14" s="1"/>
  <c r="DJ38" i="14" s="1"/>
  <c r="EI38" i="14" s="1"/>
  <c r="M38" i="14"/>
  <c r="CJ38" i="14" s="1"/>
  <c r="DI38" i="14" s="1"/>
  <c r="EH38" i="14" s="1"/>
  <c r="L38" i="14"/>
  <c r="CI38" i="14" s="1"/>
  <c r="DH38" i="14" s="1"/>
  <c r="EG38" i="14" s="1"/>
  <c r="K38" i="14"/>
  <c r="CH38" i="14" s="1"/>
  <c r="DG38" i="14" s="1"/>
  <c r="EF38" i="14" s="1"/>
  <c r="J38" i="14"/>
  <c r="CG38" i="14" s="1"/>
  <c r="DF38" i="14" s="1"/>
  <c r="EE38" i="14" s="1"/>
  <c r="I38" i="14"/>
  <c r="CF38" i="14" s="1"/>
  <c r="DE38" i="14" s="1"/>
  <c r="ED38" i="14" s="1"/>
  <c r="H38" i="14"/>
  <c r="CE38" i="14" s="1"/>
  <c r="DD38" i="14" s="1"/>
  <c r="EC38" i="14" s="1"/>
  <c r="G38" i="14"/>
  <c r="CD38" i="14" s="1"/>
  <c r="DC38" i="14" s="1"/>
  <c r="EB38" i="14" s="1"/>
  <c r="F38" i="14"/>
  <c r="CC38" i="14" s="1"/>
  <c r="DB38" i="14" s="1"/>
  <c r="EA38" i="14" s="1"/>
  <c r="E38" i="14"/>
  <c r="CB38" i="14" s="1"/>
  <c r="DA38" i="14" s="1"/>
  <c r="DZ38" i="14" s="1"/>
  <c r="D38" i="14"/>
  <c r="CA38" i="14" s="1"/>
  <c r="CZ38" i="14" s="1"/>
  <c r="DY38" i="14" s="1"/>
  <c r="A38" i="14"/>
  <c r="FT37" i="14"/>
  <c r="FS37" i="14"/>
  <c r="FR37" i="14"/>
  <c r="FQ37" i="14"/>
  <c r="FP37" i="14"/>
  <c r="FO37" i="14"/>
  <c r="FN37" i="14"/>
  <c r="FM37" i="14"/>
  <c r="FL37" i="14"/>
  <c r="FK37" i="14"/>
  <c r="FJ37" i="14"/>
  <c r="FI37" i="14"/>
  <c r="FH37" i="14"/>
  <c r="FG37" i="14"/>
  <c r="FF37" i="14"/>
  <c r="FE37" i="14"/>
  <c r="FD37" i="14"/>
  <c r="FC37" i="14"/>
  <c r="FB37" i="14"/>
  <c r="FA37" i="14"/>
  <c r="EZ37" i="14"/>
  <c r="EY37" i="14"/>
  <c r="EX37" i="14"/>
  <c r="EW37" i="14"/>
  <c r="AY37" i="14"/>
  <c r="BX37" i="14" s="1"/>
  <c r="AX37" i="14"/>
  <c r="BW37" i="14" s="1"/>
  <c r="AW37" i="14"/>
  <c r="BV37" i="14" s="1"/>
  <c r="AV37" i="14"/>
  <c r="BU37" i="14" s="1"/>
  <c r="AU37" i="14"/>
  <c r="BT37" i="14" s="1"/>
  <c r="AT37" i="14"/>
  <c r="BS37" i="14" s="1"/>
  <c r="AS37" i="14"/>
  <c r="BR37" i="14" s="1"/>
  <c r="AR37" i="14"/>
  <c r="BQ37" i="14" s="1"/>
  <c r="AQ37" i="14"/>
  <c r="BP37" i="14" s="1"/>
  <c r="AP37" i="14"/>
  <c r="BO37" i="14" s="1"/>
  <c r="AO37" i="14"/>
  <c r="BN37" i="14" s="1"/>
  <c r="AN37" i="14"/>
  <c r="BM37" i="14" s="1"/>
  <c r="AM37" i="14"/>
  <c r="BL37" i="14" s="1"/>
  <c r="AL37" i="14"/>
  <c r="BK37" i="14" s="1"/>
  <c r="AK37" i="14"/>
  <c r="BJ37" i="14" s="1"/>
  <c r="AJ37" i="14"/>
  <c r="BI37" i="14" s="1"/>
  <c r="AI37" i="14"/>
  <c r="BH37" i="14" s="1"/>
  <c r="AH37" i="14"/>
  <c r="BG37" i="14" s="1"/>
  <c r="AG37" i="14"/>
  <c r="BF37" i="14" s="1"/>
  <c r="Z37" i="14"/>
  <c r="CW37" i="14" s="1"/>
  <c r="DV37" i="14" s="1"/>
  <c r="EU37" i="14" s="1"/>
  <c r="Y37" i="14"/>
  <c r="CV37" i="14" s="1"/>
  <c r="DU37" i="14" s="1"/>
  <c r="ET37" i="14" s="1"/>
  <c r="X37" i="14"/>
  <c r="CU37" i="14" s="1"/>
  <c r="DT37" i="14" s="1"/>
  <c r="ES37" i="14" s="1"/>
  <c r="W37" i="14"/>
  <c r="CT37" i="14" s="1"/>
  <c r="DS37" i="14" s="1"/>
  <c r="ER37" i="14" s="1"/>
  <c r="V37" i="14"/>
  <c r="CS37" i="14" s="1"/>
  <c r="DR37" i="14" s="1"/>
  <c r="EQ37" i="14" s="1"/>
  <c r="U37" i="14"/>
  <c r="CR37" i="14" s="1"/>
  <c r="DQ37" i="14" s="1"/>
  <c r="EP37" i="14" s="1"/>
  <c r="T37" i="14"/>
  <c r="CQ37" i="14" s="1"/>
  <c r="DP37" i="14" s="1"/>
  <c r="EO37" i="14" s="1"/>
  <c r="S37" i="14"/>
  <c r="CP37" i="14" s="1"/>
  <c r="DO37" i="14" s="1"/>
  <c r="EN37" i="14" s="1"/>
  <c r="R37" i="14"/>
  <c r="CO37" i="14" s="1"/>
  <c r="DN37" i="14" s="1"/>
  <c r="EM37" i="14" s="1"/>
  <c r="Q37" i="14"/>
  <c r="CN37" i="14" s="1"/>
  <c r="DM37" i="14" s="1"/>
  <c r="EL37" i="14" s="1"/>
  <c r="P37" i="14"/>
  <c r="CM37" i="14" s="1"/>
  <c r="DL37" i="14" s="1"/>
  <c r="EK37" i="14" s="1"/>
  <c r="O37" i="14"/>
  <c r="CL37" i="14" s="1"/>
  <c r="DK37" i="14" s="1"/>
  <c r="EJ37" i="14" s="1"/>
  <c r="N37" i="14"/>
  <c r="CK37" i="14" s="1"/>
  <c r="DJ37" i="14" s="1"/>
  <c r="EI37" i="14" s="1"/>
  <c r="M37" i="14"/>
  <c r="CJ37" i="14" s="1"/>
  <c r="DI37" i="14" s="1"/>
  <c r="EH37" i="14" s="1"/>
  <c r="L37" i="14"/>
  <c r="CI37" i="14" s="1"/>
  <c r="DH37" i="14" s="1"/>
  <c r="EG37" i="14" s="1"/>
  <c r="K37" i="14"/>
  <c r="CH37" i="14" s="1"/>
  <c r="DG37" i="14" s="1"/>
  <c r="EF37" i="14" s="1"/>
  <c r="J37" i="14"/>
  <c r="CG37" i="14" s="1"/>
  <c r="DF37" i="14" s="1"/>
  <c r="EE37" i="14" s="1"/>
  <c r="I37" i="14"/>
  <c r="CF37" i="14" s="1"/>
  <c r="DE37" i="14" s="1"/>
  <c r="ED37" i="14" s="1"/>
  <c r="H37" i="14"/>
  <c r="CE37" i="14" s="1"/>
  <c r="DD37" i="14" s="1"/>
  <c r="EC37" i="14" s="1"/>
  <c r="A37" i="14"/>
  <c r="FT36" i="14"/>
  <c r="FS36" i="14"/>
  <c r="FR36" i="14"/>
  <c r="FQ36" i="14"/>
  <c r="FP36" i="14"/>
  <c r="FO36" i="14"/>
  <c r="FN36" i="14"/>
  <c r="FM36" i="14"/>
  <c r="FL36" i="14"/>
  <c r="FK36" i="14"/>
  <c r="FJ36" i="14"/>
  <c r="FI36" i="14"/>
  <c r="FH36" i="14"/>
  <c r="FG36" i="14"/>
  <c r="FF36" i="14"/>
  <c r="FE36" i="14"/>
  <c r="FD36" i="14"/>
  <c r="FC36" i="14"/>
  <c r="FB36" i="14"/>
  <c r="FA36" i="14"/>
  <c r="EZ36" i="14"/>
  <c r="EY36" i="14"/>
  <c r="EX36" i="14"/>
  <c r="EW36" i="14"/>
  <c r="AY36" i="14"/>
  <c r="BX36" i="14" s="1"/>
  <c r="AX36" i="14"/>
  <c r="BW36" i="14" s="1"/>
  <c r="AW36" i="14"/>
  <c r="BV36" i="14" s="1"/>
  <c r="AV36" i="14"/>
  <c r="BU36" i="14" s="1"/>
  <c r="AU36" i="14"/>
  <c r="BT36" i="14" s="1"/>
  <c r="AT36" i="14"/>
  <c r="BS36" i="14" s="1"/>
  <c r="AS36" i="14"/>
  <c r="BR36" i="14" s="1"/>
  <c r="AR36" i="14"/>
  <c r="BQ36" i="14" s="1"/>
  <c r="AQ36" i="14"/>
  <c r="BP36" i="14" s="1"/>
  <c r="AP36" i="14"/>
  <c r="BO36" i="14" s="1"/>
  <c r="AO36" i="14"/>
  <c r="BN36" i="14" s="1"/>
  <c r="AN36" i="14"/>
  <c r="BM36" i="14" s="1"/>
  <c r="AM36" i="14"/>
  <c r="BL36" i="14" s="1"/>
  <c r="AL36" i="14"/>
  <c r="BK36" i="14" s="1"/>
  <c r="AK36" i="14"/>
  <c r="BJ36" i="14" s="1"/>
  <c r="AJ36" i="14"/>
  <c r="BI36" i="14" s="1"/>
  <c r="AI36" i="14"/>
  <c r="BH36" i="14" s="1"/>
  <c r="AH36" i="14"/>
  <c r="BG36" i="14" s="1"/>
  <c r="Z36" i="14"/>
  <c r="CW36" i="14" s="1"/>
  <c r="DV36" i="14" s="1"/>
  <c r="EU36" i="14" s="1"/>
  <c r="Y36" i="14"/>
  <c r="CV36" i="14" s="1"/>
  <c r="DU36" i="14" s="1"/>
  <c r="ET36" i="14" s="1"/>
  <c r="X36" i="14"/>
  <c r="CU36" i="14" s="1"/>
  <c r="DT36" i="14" s="1"/>
  <c r="ES36" i="14" s="1"/>
  <c r="W36" i="14"/>
  <c r="CT36" i="14" s="1"/>
  <c r="DS36" i="14" s="1"/>
  <c r="ER36" i="14" s="1"/>
  <c r="V36" i="14"/>
  <c r="CS36" i="14" s="1"/>
  <c r="DR36" i="14" s="1"/>
  <c r="EQ36" i="14" s="1"/>
  <c r="U36" i="14"/>
  <c r="CR36" i="14" s="1"/>
  <c r="DQ36" i="14" s="1"/>
  <c r="EP36" i="14" s="1"/>
  <c r="T36" i="14"/>
  <c r="CQ36" i="14" s="1"/>
  <c r="DP36" i="14" s="1"/>
  <c r="EO36" i="14" s="1"/>
  <c r="S36" i="14"/>
  <c r="CP36" i="14" s="1"/>
  <c r="DO36" i="14" s="1"/>
  <c r="EN36" i="14" s="1"/>
  <c r="R36" i="14"/>
  <c r="CO36" i="14" s="1"/>
  <c r="DN36" i="14" s="1"/>
  <c r="EM36" i="14" s="1"/>
  <c r="Q36" i="14"/>
  <c r="CN36" i="14" s="1"/>
  <c r="DM36" i="14" s="1"/>
  <c r="EL36" i="14" s="1"/>
  <c r="P36" i="14"/>
  <c r="CM36" i="14" s="1"/>
  <c r="DL36" i="14" s="1"/>
  <c r="EK36" i="14" s="1"/>
  <c r="O36" i="14"/>
  <c r="CL36" i="14" s="1"/>
  <c r="DK36" i="14" s="1"/>
  <c r="EJ36" i="14" s="1"/>
  <c r="N36" i="14"/>
  <c r="CK36" i="14" s="1"/>
  <c r="DJ36" i="14" s="1"/>
  <c r="EI36" i="14" s="1"/>
  <c r="M36" i="14"/>
  <c r="CJ36" i="14" s="1"/>
  <c r="DI36" i="14" s="1"/>
  <c r="EH36" i="14" s="1"/>
  <c r="L36" i="14"/>
  <c r="CI36" i="14" s="1"/>
  <c r="DH36" i="14" s="1"/>
  <c r="EG36" i="14" s="1"/>
  <c r="K36" i="14"/>
  <c r="CH36" i="14" s="1"/>
  <c r="DG36" i="14" s="1"/>
  <c r="EF36" i="14" s="1"/>
  <c r="J36" i="14"/>
  <c r="CG36" i="14" s="1"/>
  <c r="DF36" i="14" s="1"/>
  <c r="EE36" i="14" s="1"/>
  <c r="I36" i="14"/>
  <c r="CF36" i="14" s="1"/>
  <c r="DE36" i="14" s="1"/>
  <c r="ED36" i="14" s="1"/>
  <c r="A36" i="14"/>
  <c r="FT35" i="14"/>
  <c r="FS35" i="14"/>
  <c r="FR35" i="14"/>
  <c r="FQ35" i="14"/>
  <c r="FP35" i="14"/>
  <c r="FO35" i="14"/>
  <c r="FN35" i="14"/>
  <c r="FM35" i="14"/>
  <c r="FL35" i="14"/>
  <c r="FK35" i="14"/>
  <c r="FJ35" i="14"/>
  <c r="FI35" i="14"/>
  <c r="FH35" i="14"/>
  <c r="FG35" i="14"/>
  <c r="FF35" i="14"/>
  <c r="FE35" i="14"/>
  <c r="FD35" i="14"/>
  <c r="FC35" i="14"/>
  <c r="FB35" i="14"/>
  <c r="FA35" i="14"/>
  <c r="EZ35" i="14"/>
  <c r="EY35" i="14"/>
  <c r="EX35" i="14"/>
  <c r="EW35" i="14"/>
  <c r="AY35" i="14"/>
  <c r="BX35" i="14" s="1"/>
  <c r="AX35" i="14"/>
  <c r="BW35" i="14" s="1"/>
  <c r="AW35" i="14"/>
  <c r="BV35" i="14" s="1"/>
  <c r="AV35" i="14"/>
  <c r="BU35" i="14" s="1"/>
  <c r="AU35" i="14"/>
  <c r="BT35" i="14" s="1"/>
  <c r="AT35" i="14"/>
  <c r="BS35" i="14" s="1"/>
  <c r="AS35" i="14"/>
  <c r="BR35" i="14" s="1"/>
  <c r="AR35" i="14"/>
  <c r="BQ35" i="14" s="1"/>
  <c r="AQ35" i="14"/>
  <c r="BP35" i="14" s="1"/>
  <c r="AP35" i="14"/>
  <c r="BO35" i="14" s="1"/>
  <c r="AO35" i="14"/>
  <c r="BN35" i="14" s="1"/>
  <c r="AN35" i="14"/>
  <c r="AM35" i="14"/>
  <c r="BL35" i="14" s="1"/>
  <c r="AL35" i="14"/>
  <c r="BK35" i="14" s="1"/>
  <c r="Z35" i="14"/>
  <c r="CW35" i="14" s="1"/>
  <c r="DV35" i="14" s="1"/>
  <c r="EU35" i="14" s="1"/>
  <c r="Y35" i="14"/>
  <c r="CV35" i="14" s="1"/>
  <c r="DU35" i="14" s="1"/>
  <c r="ET35" i="14" s="1"/>
  <c r="X35" i="14"/>
  <c r="CU35" i="14" s="1"/>
  <c r="DT35" i="14" s="1"/>
  <c r="ES35" i="14" s="1"/>
  <c r="W35" i="14"/>
  <c r="CT35" i="14" s="1"/>
  <c r="DS35" i="14" s="1"/>
  <c r="ER35" i="14" s="1"/>
  <c r="V35" i="14"/>
  <c r="CS35" i="14" s="1"/>
  <c r="DR35" i="14" s="1"/>
  <c r="EQ35" i="14" s="1"/>
  <c r="U35" i="14"/>
  <c r="CR35" i="14" s="1"/>
  <c r="DQ35" i="14" s="1"/>
  <c r="EP35" i="14" s="1"/>
  <c r="T35" i="14"/>
  <c r="CQ35" i="14" s="1"/>
  <c r="DP35" i="14" s="1"/>
  <c r="EO35" i="14" s="1"/>
  <c r="S35" i="14"/>
  <c r="CP35" i="14" s="1"/>
  <c r="DO35" i="14" s="1"/>
  <c r="EN35" i="14" s="1"/>
  <c r="R35" i="14"/>
  <c r="CO35" i="14" s="1"/>
  <c r="DN35" i="14" s="1"/>
  <c r="EM35" i="14" s="1"/>
  <c r="Q35" i="14"/>
  <c r="CN35" i="14" s="1"/>
  <c r="DM35" i="14" s="1"/>
  <c r="EL35" i="14" s="1"/>
  <c r="P35" i="14"/>
  <c r="CM35" i="14" s="1"/>
  <c r="DL35" i="14" s="1"/>
  <c r="EK35" i="14" s="1"/>
  <c r="O35" i="14"/>
  <c r="CL35" i="14" s="1"/>
  <c r="N35" i="14"/>
  <c r="CK35" i="14" s="1"/>
  <c r="DJ35" i="14" s="1"/>
  <c r="EI35" i="14" s="1"/>
  <c r="M35" i="14"/>
  <c r="CJ35" i="14" s="1"/>
  <c r="DI35" i="14" s="1"/>
  <c r="EH35" i="14" s="1"/>
  <c r="A35" i="14"/>
  <c r="FT34" i="14"/>
  <c r="FS34" i="14"/>
  <c r="FR34" i="14"/>
  <c r="FQ34" i="14"/>
  <c r="FP34" i="14"/>
  <c r="FO34" i="14"/>
  <c r="FN34" i="14"/>
  <c r="FM34" i="14"/>
  <c r="FL34" i="14"/>
  <c r="FK34" i="14"/>
  <c r="FJ34" i="14"/>
  <c r="FI34" i="14"/>
  <c r="FH34" i="14"/>
  <c r="FG34" i="14"/>
  <c r="FF34" i="14"/>
  <c r="FE34" i="14"/>
  <c r="FD34" i="14"/>
  <c r="FC34" i="14"/>
  <c r="FB34" i="14"/>
  <c r="FA34" i="14"/>
  <c r="EZ34" i="14"/>
  <c r="EY34" i="14"/>
  <c r="EX34" i="14"/>
  <c r="EW34" i="14"/>
  <c r="AY34" i="14"/>
  <c r="BX34" i="14" s="1"/>
  <c r="AX34" i="14"/>
  <c r="BW34" i="14" s="1"/>
  <c r="AW34" i="14"/>
  <c r="BV34" i="14" s="1"/>
  <c r="AV34" i="14"/>
  <c r="BU34" i="14" s="1"/>
  <c r="AU34" i="14"/>
  <c r="BT34" i="14" s="1"/>
  <c r="AT34" i="14"/>
  <c r="BS34" i="14" s="1"/>
  <c r="AS34" i="14"/>
  <c r="BR34" i="14" s="1"/>
  <c r="AR34" i="14"/>
  <c r="BQ34" i="14" s="1"/>
  <c r="AQ34" i="14"/>
  <c r="BP34" i="14" s="1"/>
  <c r="AP34" i="14"/>
  <c r="BO34" i="14" s="1"/>
  <c r="AO34" i="14"/>
  <c r="BN34" i="14" s="1"/>
  <c r="AN34" i="14"/>
  <c r="BM34" i="14" s="1"/>
  <c r="AM34" i="14"/>
  <c r="BL34" i="14" s="1"/>
  <c r="AL34" i="14"/>
  <c r="BK34" i="14" s="1"/>
  <c r="AK34" i="14"/>
  <c r="BJ34" i="14" s="1"/>
  <c r="AJ34" i="14"/>
  <c r="BI34" i="14" s="1"/>
  <c r="AI34" i="14"/>
  <c r="BH34" i="14" s="1"/>
  <c r="AH34" i="14"/>
  <c r="BG34" i="14" s="1"/>
  <c r="AG34" i="14"/>
  <c r="BF34" i="14" s="1"/>
  <c r="AF34" i="14"/>
  <c r="BE34" i="14" s="1"/>
  <c r="Z34" i="14"/>
  <c r="CW34" i="14" s="1"/>
  <c r="DV34" i="14" s="1"/>
  <c r="EU34" i="14" s="1"/>
  <c r="Y34" i="14"/>
  <c r="CV34" i="14" s="1"/>
  <c r="DU34" i="14" s="1"/>
  <c r="ET34" i="14" s="1"/>
  <c r="X34" i="14"/>
  <c r="CU34" i="14" s="1"/>
  <c r="DT34" i="14" s="1"/>
  <c r="ES34" i="14" s="1"/>
  <c r="W34" i="14"/>
  <c r="CT34" i="14" s="1"/>
  <c r="DS34" i="14" s="1"/>
  <c r="ER34" i="14" s="1"/>
  <c r="V34" i="14"/>
  <c r="CS34" i="14" s="1"/>
  <c r="DR34" i="14" s="1"/>
  <c r="EQ34" i="14" s="1"/>
  <c r="U34" i="14"/>
  <c r="CR34" i="14" s="1"/>
  <c r="DQ34" i="14" s="1"/>
  <c r="EP34" i="14" s="1"/>
  <c r="T34" i="14"/>
  <c r="CQ34" i="14" s="1"/>
  <c r="DP34" i="14" s="1"/>
  <c r="EO34" i="14" s="1"/>
  <c r="S34" i="14"/>
  <c r="CP34" i="14" s="1"/>
  <c r="DO34" i="14" s="1"/>
  <c r="EN34" i="14" s="1"/>
  <c r="R34" i="14"/>
  <c r="CO34" i="14" s="1"/>
  <c r="DN34" i="14" s="1"/>
  <c r="EM34" i="14" s="1"/>
  <c r="Q34" i="14"/>
  <c r="CN34" i="14" s="1"/>
  <c r="DM34" i="14" s="1"/>
  <c r="EL34" i="14" s="1"/>
  <c r="P34" i="14"/>
  <c r="CM34" i="14" s="1"/>
  <c r="DL34" i="14" s="1"/>
  <c r="EK34" i="14" s="1"/>
  <c r="O34" i="14"/>
  <c r="CL34" i="14" s="1"/>
  <c r="DK34" i="14" s="1"/>
  <c r="EJ34" i="14" s="1"/>
  <c r="N34" i="14"/>
  <c r="CK34" i="14" s="1"/>
  <c r="DJ34" i="14" s="1"/>
  <c r="EI34" i="14" s="1"/>
  <c r="M34" i="14"/>
  <c r="CJ34" i="14" s="1"/>
  <c r="DI34" i="14" s="1"/>
  <c r="EH34" i="14" s="1"/>
  <c r="L34" i="14"/>
  <c r="CI34" i="14" s="1"/>
  <c r="DH34" i="14" s="1"/>
  <c r="EG34" i="14" s="1"/>
  <c r="K34" i="14"/>
  <c r="CH34" i="14" s="1"/>
  <c r="DG34" i="14" s="1"/>
  <c r="EF34" i="14" s="1"/>
  <c r="J34" i="14"/>
  <c r="CG34" i="14" s="1"/>
  <c r="DF34" i="14" s="1"/>
  <c r="EE34" i="14" s="1"/>
  <c r="I34" i="14"/>
  <c r="CF34" i="14" s="1"/>
  <c r="DE34" i="14" s="1"/>
  <c r="ED34" i="14" s="1"/>
  <c r="H34" i="14"/>
  <c r="CE34" i="14" s="1"/>
  <c r="DD34" i="14" s="1"/>
  <c r="EC34" i="14" s="1"/>
  <c r="G34" i="14"/>
  <c r="CD34" i="14" s="1"/>
  <c r="DC34" i="14" s="1"/>
  <c r="EB34" i="14" s="1"/>
  <c r="A34" i="14"/>
  <c r="FT33" i="14"/>
  <c r="FS33" i="14"/>
  <c r="FR33" i="14"/>
  <c r="FQ33" i="14"/>
  <c r="FP33" i="14"/>
  <c r="FO33" i="14"/>
  <c r="FN33" i="14"/>
  <c r="FM33" i="14"/>
  <c r="FL33" i="14"/>
  <c r="FK33" i="14"/>
  <c r="FJ33" i="14"/>
  <c r="FI33" i="14"/>
  <c r="FH33" i="14"/>
  <c r="FG33" i="14"/>
  <c r="FF33" i="14"/>
  <c r="FE33" i="14"/>
  <c r="FD33" i="14"/>
  <c r="FC33" i="14"/>
  <c r="FB33" i="14"/>
  <c r="FA33" i="14"/>
  <c r="EZ33" i="14"/>
  <c r="EY33" i="14"/>
  <c r="EX33" i="14"/>
  <c r="EW33" i="14"/>
  <c r="AY33" i="14"/>
  <c r="BX33" i="14" s="1"/>
  <c r="AX33" i="14"/>
  <c r="BW33" i="14" s="1"/>
  <c r="AW33" i="14"/>
  <c r="BV33" i="14" s="1"/>
  <c r="AV33" i="14"/>
  <c r="BU33" i="14" s="1"/>
  <c r="AU33" i="14"/>
  <c r="BT33" i="14" s="1"/>
  <c r="AT33" i="14"/>
  <c r="BS33" i="14" s="1"/>
  <c r="AS33" i="14"/>
  <c r="BR33" i="14" s="1"/>
  <c r="AR33" i="14"/>
  <c r="BQ33" i="14" s="1"/>
  <c r="AQ33" i="14"/>
  <c r="BP33" i="14" s="1"/>
  <c r="AP33" i="14"/>
  <c r="BO33" i="14" s="1"/>
  <c r="AO33" i="14"/>
  <c r="BN33" i="14" s="1"/>
  <c r="AN33" i="14"/>
  <c r="BM33" i="14" s="1"/>
  <c r="AM33" i="14"/>
  <c r="BL33" i="14" s="1"/>
  <c r="AL33" i="14"/>
  <c r="BK33" i="14" s="1"/>
  <c r="AK33" i="14"/>
  <c r="BJ33" i="14" s="1"/>
  <c r="AJ33" i="14"/>
  <c r="BI33" i="14" s="1"/>
  <c r="AI33" i="14"/>
  <c r="BH33" i="14" s="1"/>
  <c r="AH33" i="14"/>
  <c r="BG33" i="14" s="1"/>
  <c r="AG33" i="14"/>
  <c r="BF33" i="14" s="1"/>
  <c r="AF33" i="14"/>
  <c r="BE33" i="14" s="1"/>
  <c r="AE33" i="14"/>
  <c r="BD33" i="14" s="1"/>
  <c r="AD33" i="14"/>
  <c r="BC33" i="14" s="1"/>
  <c r="AC33" i="14"/>
  <c r="BB33" i="14" s="1"/>
  <c r="Z33" i="14"/>
  <c r="CW33" i="14" s="1"/>
  <c r="DV33" i="14" s="1"/>
  <c r="EU33" i="14" s="1"/>
  <c r="Y33" i="14"/>
  <c r="CV33" i="14" s="1"/>
  <c r="DU33" i="14" s="1"/>
  <c r="ET33" i="14" s="1"/>
  <c r="X33" i="14"/>
  <c r="CU33" i="14" s="1"/>
  <c r="DT33" i="14" s="1"/>
  <c r="ES33" i="14" s="1"/>
  <c r="W33" i="14"/>
  <c r="CT33" i="14" s="1"/>
  <c r="DS33" i="14" s="1"/>
  <c r="ER33" i="14" s="1"/>
  <c r="V33" i="14"/>
  <c r="CS33" i="14" s="1"/>
  <c r="DR33" i="14" s="1"/>
  <c r="EQ33" i="14" s="1"/>
  <c r="U33" i="14"/>
  <c r="CR33" i="14" s="1"/>
  <c r="DQ33" i="14" s="1"/>
  <c r="EP33" i="14" s="1"/>
  <c r="T33" i="14"/>
  <c r="CQ33" i="14" s="1"/>
  <c r="DP33" i="14" s="1"/>
  <c r="EO33" i="14" s="1"/>
  <c r="S33" i="14"/>
  <c r="CP33" i="14" s="1"/>
  <c r="DO33" i="14" s="1"/>
  <c r="EN33" i="14" s="1"/>
  <c r="R33" i="14"/>
  <c r="CO33" i="14" s="1"/>
  <c r="DN33" i="14" s="1"/>
  <c r="EM33" i="14" s="1"/>
  <c r="Q33" i="14"/>
  <c r="CN33" i="14" s="1"/>
  <c r="DM33" i="14" s="1"/>
  <c r="EL33" i="14" s="1"/>
  <c r="P33" i="14"/>
  <c r="CM33" i="14" s="1"/>
  <c r="DL33" i="14" s="1"/>
  <c r="EK33" i="14" s="1"/>
  <c r="O33" i="14"/>
  <c r="CL33" i="14" s="1"/>
  <c r="DK33" i="14" s="1"/>
  <c r="EJ33" i="14" s="1"/>
  <c r="N33" i="14"/>
  <c r="CK33" i="14" s="1"/>
  <c r="DJ33" i="14" s="1"/>
  <c r="EI33" i="14" s="1"/>
  <c r="M33" i="14"/>
  <c r="CJ33" i="14" s="1"/>
  <c r="DI33" i="14" s="1"/>
  <c r="EH33" i="14" s="1"/>
  <c r="L33" i="14"/>
  <c r="CI33" i="14" s="1"/>
  <c r="DH33" i="14" s="1"/>
  <c r="EG33" i="14" s="1"/>
  <c r="K33" i="14"/>
  <c r="CH33" i="14" s="1"/>
  <c r="DG33" i="14" s="1"/>
  <c r="EF33" i="14" s="1"/>
  <c r="J33" i="14"/>
  <c r="CG33" i="14" s="1"/>
  <c r="DF33" i="14" s="1"/>
  <c r="EE33" i="14" s="1"/>
  <c r="I33" i="14"/>
  <c r="CF33" i="14" s="1"/>
  <c r="DE33" i="14" s="1"/>
  <c r="ED33" i="14" s="1"/>
  <c r="H33" i="14"/>
  <c r="CE33" i="14" s="1"/>
  <c r="DD33" i="14" s="1"/>
  <c r="EC33" i="14" s="1"/>
  <c r="G33" i="14"/>
  <c r="CD33" i="14" s="1"/>
  <c r="DC33" i="14" s="1"/>
  <c r="EB33" i="14" s="1"/>
  <c r="F33" i="14"/>
  <c r="CC33" i="14" s="1"/>
  <c r="DB33" i="14" s="1"/>
  <c r="EA33" i="14" s="1"/>
  <c r="E33" i="14"/>
  <c r="CB33" i="14" s="1"/>
  <c r="DA33" i="14" s="1"/>
  <c r="DZ33" i="14" s="1"/>
  <c r="D33" i="14"/>
  <c r="CA33" i="14" s="1"/>
  <c r="CZ33" i="14" s="1"/>
  <c r="DY33" i="14" s="1"/>
  <c r="A33" i="14"/>
  <c r="FT32" i="14"/>
  <c r="FS32" i="14"/>
  <c r="FR32" i="14"/>
  <c r="FQ32" i="14"/>
  <c r="FP32" i="14"/>
  <c r="FO32" i="14"/>
  <c r="FN32" i="14"/>
  <c r="FM32" i="14"/>
  <c r="FL32" i="14"/>
  <c r="FK32" i="14"/>
  <c r="FJ32" i="14"/>
  <c r="FI32" i="14"/>
  <c r="FH32" i="14"/>
  <c r="FG32" i="14"/>
  <c r="FF32" i="14"/>
  <c r="FE32" i="14"/>
  <c r="FD32" i="14"/>
  <c r="FC32" i="14"/>
  <c r="FB32" i="14"/>
  <c r="FA32" i="14"/>
  <c r="EZ32" i="14"/>
  <c r="EY32" i="14"/>
  <c r="EX32" i="14"/>
  <c r="EW32" i="14"/>
  <c r="AY32" i="14"/>
  <c r="BX32" i="14" s="1"/>
  <c r="AX32" i="14"/>
  <c r="BW32" i="14" s="1"/>
  <c r="AW32" i="14"/>
  <c r="BV32" i="14" s="1"/>
  <c r="AV32" i="14"/>
  <c r="BU32" i="14" s="1"/>
  <c r="AU32" i="14"/>
  <c r="BT32" i="14" s="1"/>
  <c r="AT32" i="14"/>
  <c r="BS32" i="14" s="1"/>
  <c r="AS32" i="14"/>
  <c r="BR32" i="14" s="1"/>
  <c r="AR32" i="14"/>
  <c r="BQ32" i="14" s="1"/>
  <c r="AQ32" i="14"/>
  <c r="BP32" i="14" s="1"/>
  <c r="AP32" i="14"/>
  <c r="BO32" i="14" s="1"/>
  <c r="AO32" i="14"/>
  <c r="BN32" i="14" s="1"/>
  <c r="AN32" i="14"/>
  <c r="BM32" i="14" s="1"/>
  <c r="AM32" i="14"/>
  <c r="BL32" i="14" s="1"/>
  <c r="AL32" i="14"/>
  <c r="BK32" i="14" s="1"/>
  <c r="AK32" i="14"/>
  <c r="BJ32" i="14" s="1"/>
  <c r="AJ32" i="14"/>
  <c r="BI32" i="14" s="1"/>
  <c r="AI32" i="14"/>
  <c r="BH32" i="14" s="1"/>
  <c r="AH32" i="14"/>
  <c r="BG32" i="14" s="1"/>
  <c r="AG32" i="14"/>
  <c r="BF32" i="14" s="1"/>
  <c r="AF32" i="14"/>
  <c r="BE32" i="14" s="1"/>
  <c r="AE32" i="14"/>
  <c r="BD32" i="14" s="1"/>
  <c r="AD32" i="14"/>
  <c r="BC32" i="14" s="1"/>
  <c r="AC32" i="14"/>
  <c r="BB32" i="14" s="1"/>
  <c r="Z32" i="14"/>
  <c r="CW32" i="14" s="1"/>
  <c r="DV32" i="14" s="1"/>
  <c r="EU32" i="14" s="1"/>
  <c r="Y32" i="14"/>
  <c r="CV32" i="14" s="1"/>
  <c r="DU32" i="14" s="1"/>
  <c r="ET32" i="14" s="1"/>
  <c r="X32" i="14"/>
  <c r="CU32" i="14" s="1"/>
  <c r="DT32" i="14" s="1"/>
  <c r="ES32" i="14" s="1"/>
  <c r="W32" i="14"/>
  <c r="CT32" i="14" s="1"/>
  <c r="DS32" i="14" s="1"/>
  <c r="ER32" i="14" s="1"/>
  <c r="V32" i="14"/>
  <c r="CS32" i="14" s="1"/>
  <c r="DR32" i="14" s="1"/>
  <c r="EQ32" i="14" s="1"/>
  <c r="U32" i="14"/>
  <c r="CR32" i="14" s="1"/>
  <c r="DQ32" i="14" s="1"/>
  <c r="EP32" i="14" s="1"/>
  <c r="T32" i="14"/>
  <c r="CQ32" i="14" s="1"/>
  <c r="DP32" i="14" s="1"/>
  <c r="EO32" i="14" s="1"/>
  <c r="S32" i="14"/>
  <c r="CP32" i="14" s="1"/>
  <c r="DO32" i="14" s="1"/>
  <c r="EN32" i="14" s="1"/>
  <c r="R32" i="14"/>
  <c r="CO32" i="14" s="1"/>
  <c r="DN32" i="14" s="1"/>
  <c r="EM32" i="14" s="1"/>
  <c r="Q32" i="14"/>
  <c r="CN32" i="14" s="1"/>
  <c r="DM32" i="14" s="1"/>
  <c r="EL32" i="14" s="1"/>
  <c r="P32" i="14"/>
  <c r="CM32" i="14" s="1"/>
  <c r="DL32" i="14" s="1"/>
  <c r="EK32" i="14" s="1"/>
  <c r="O32" i="14"/>
  <c r="CL32" i="14" s="1"/>
  <c r="DK32" i="14" s="1"/>
  <c r="EJ32" i="14" s="1"/>
  <c r="N32" i="14"/>
  <c r="CK32" i="14" s="1"/>
  <c r="DJ32" i="14" s="1"/>
  <c r="EI32" i="14" s="1"/>
  <c r="M32" i="14"/>
  <c r="CJ32" i="14" s="1"/>
  <c r="DI32" i="14" s="1"/>
  <c r="EH32" i="14" s="1"/>
  <c r="L32" i="14"/>
  <c r="CI32" i="14" s="1"/>
  <c r="DH32" i="14" s="1"/>
  <c r="EG32" i="14" s="1"/>
  <c r="K32" i="14"/>
  <c r="CH32" i="14" s="1"/>
  <c r="DG32" i="14" s="1"/>
  <c r="EF32" i="14" s="1"/>
  <c r="J32" i="14"/>
  <c r="CG32" i="14" s="1"/>
  <c r="DF32" i="14" s="1"/>
  <c r="EE32" i="14" s="1"/>
  <c r="I32" i="14"/>
  <c r="CF32" i="14" s="1"/>
  <c r="DE32" i="14" s="1"/>
  <c r="ED32" i="14" s="1"/>
  <c r="H32" i="14"/>
  <c r="CE32" i="14" s="1"/>
  <c r="DD32" i="14" s="1"/>
  <c r="EC32" i="14" s="1"/>
  <c r="G32" i="14"/>
  <c r="CD32" i="14" s="1"/>
  <c r="DC32" i="14" s="1"/>
  <c r="EB32" i="14" s="1"/>
  <c r="F32" i="14"/>
  <c r="CC32" i="14" s="1"/>
  <c r="DB32" i="14" s="1"/>
  <c r="EA32" i="14" s="1"/>
  <c r="E32" i="14"/>
  <c r="CB32" i="14" s="1"/>
  <c r="DA32" i="14" s="1"/>
  <c r="DZ32" i="14" s="1"/>
  <c r="D32" i="14"/>
  <c r="CA32" i="14" s="1"/>
  <c r="CZ32" i="14" s="1"/>
  <c r="DY32" i="14" s="1"/>
  <c r="A32" i="14"/>
  <c r="FT31" i="14"/>
  <c r="FS31" i="14"/>
  <c r="FR31" i="14"/>
  <c r="FQ31" i="14"/>
  <c r="FP31" i="14"/>
  <c r="FO31" i="14"/>
  <c r="FN31" i="14"/>
  <c r="FM31" i="14"/>
  <c r="FL31" i="14"/>
  <c r="FK31" i="14"/>
  <c r="FJ31" i="14"/>
  <c r="FI31" i="14"/>
  <c r="FH31" i="14"/>
  <c r="FG31" i="14"/>
  <c r="FF31" i="14"/>
  <c r="FE31" i="14"/>
  <c r="FD31" i="14"/>
  <c r="FC31" i="14"/>
  <c r="FB31" i="14"/>
  <c r="FA31" i="14"/>
  <c r="EZ31" i="14"/>
  <c r="EY31" i="14"/>
  <c r="EX31" i="14"/>
  <c r="EW31" i="14"/>
  <c r="AY31" i="14"/>
  <c r="BX31" i="14" s="1"/>
  <c r="AX31" i="14"/>
  <c r="BW31" i="14" s="1"/>
  <c r="AW31" i="14"/>
  <c r="BV31" i="14" s="1"/>
  <c r="AV31" i="14"/>
  <c r="BU31" i="14" s="1"/>
  <c r="AU31" i="14"/>
  <c r="BT31" i="14" s="1"/>
  <c r="AT31" i="14"/>
  <c r="BS31" i="14" s="1"/>
  <c r="AS31" i="14"/>
  <c r="BR31" i="14" s="1"/>
  <c r="AR31" i="14"/>
  <c r="BQ31" i="14" s="1"/>
  <c r="AQ31" i="14"/>
  <c r="BP31" i="14" s="1"/>
  <c r="AP31" i="14"/>
  <c r="BO31" i="14" s="1"/>
  <c r="AO31" i="14"/>
  <c r="BN31" i="14" s="1"/>
  <c r="AN31" i="14"/>
  <c r="BM31" i="14" s="1"/>
  <c r="AM31" i="14"/>
  <c r="BL31" i="14" s="1"/>
  <c r="AL31" i="14"/>
  <c r="BK31" i="14" s="1"/>
  <c r="AK31" i="14"/>
  <c r="BJ31" i="14" s="1"/>
  <c r="AJ31" i="14"/>
  <c r="BI31" i="14" s="1"/>
  <c r="AI31" i="14"/>
  <c r="BH31" i="14" s="1"/>
  <c r="AH31" i="14"/>
  <c r="BG31" i="14" s="1"/>
  <c r="AG31" i="14"/>
  <c r="BF31" i="14" s="1"/>
  <c r="AF31" i="14"/>
  <c r="BE31" i="14" s="1"/>
  <c r="AE31" i="14"/>
  <c r="BD31" i="14" s="1"/>
  <c r="AD31" i="14"/>
  <c r="BC31" i="14" s="1"/>
  <c r="AC31" i="14"/>
  <c r="BB31" i="14" s="1"/>
  <c r="Z31" i="14"/>
  <c r="CW31" i="14" s="1"/>
  <c r="DV31" i="14" s="1"/>
  <c r="EU31" i="14" s="1"/>
  <c r="Y31" i="14"/>
  <c r="CV31" i="14" s="1"/>
  <c r="DU31" i="14" s="1"/>
  <c r="ET31" i="14" s="1"/>
  <c r="X31" i="14"/>
  <c r="CU31" i="14" s="1"/>
  <c r="DT31" i="14" s="1"/>
  <c r="ES31" i="14" s="1"/>
  <c r="W31" i="14"/>
  <c r="CT31" i="14" s="1"/>
  <c r="DS31" i="14" s="1"/>
  <c r="ER31" i="14" s="1"/>
  <c r="V31" i="14"/>
  <c r="CS31" i="14" s="1"/>
  <c r="DR31" i="14" s="1"/>
  <c r="EQ31" i="14" s="1"/>
  <c r="U31" i="14"/>
  <c r="CR31" i="14" s="1"/>
  <c r="DQ31" i="14" s="1"/>
  <c r="EP31" i="14" s="1"/>
  <c r="T31" i="14"/>
  <c r="CQ31" i="14" s="1"/>
  <c r="DP31" i="14" s="1"/>
  <c r="EO31" i="14" s="1"/>
  <c r="S31" i="14"/>
  <c r="CP31" i="14" s="1"/>
  <c r="DO31" i="14" s="1"/>
  <c r="EN31" i="14" s="1"/>
  <c r="R31" i="14"/>
  <c r="CO31" i="14" s="1"/>
  <c r="DN31" i="14" s="1"/>
  <c r="EM31" i="14" s="1"/>
  <c r="Q31" i="14"/>
  <c r="CN31" i="14" s="1"/>
  <c r="DM31" i="14" s="1"/>
  <c r="EL31" i="14" s="1"/>
  <c r="P31" i="14"/>
  <c r="CM31" i="14" s="1"/>
  <c r="DL31" i="14" s="1"/>
  <c r="EK31" i="14" s="1"/>
  <c r="O31" i="14"/>
  <c r="CL31" i="14" s="1"/>
  <c r="DK31" i="14" s="1"/>
  <c r="EJ31" i="14" s="1"/>
  <c r="N31" i="14"/>
  <c r="CK31" i="14" s="1"/>
  <c r="DJ31" i="14" s="1"/>
  <c r="EI31" i="14" s="1"/>
  <c r="M31" i="14"/>
  <c r="CJ31" i="14" s="1"/>
  <c r="DI31" i="14" s="1"/>
  <c r="EH31" i="14" s="1"/>
  <c r="L31" i="14"/>
  <c r="CI31" i="14" s="1"/>
  <c r="DH31" i="14" s="1"/>
  <c r="EG31" i="14" s="1"/>
  <c r="K31" i="14"/>
  <c r="CH31" i="14" s="1"/>
  <c r="DG31" i="14" s="1"/>
  <c r="EF31" i="14" s="1"/>
  <c r="J31" i="14"/>
  <c r="CG31" i="14" s="1"/>
  <c r="DF31" i="14" s="1"/>
  <c r="EE31" i="14" s="1"/>
  <c r="I31" i="14"/>
  <c r="CF31" i="14" s="1"/>
  <c r="DE31" i="14" s="1"/>
  <c r="ED31" i="14" s="1"/>
  <c r="H31" i="14"/>
  <c r="CE31" i="14" s="1"/>
  <c r="DD31" i="14" s="1"/>
  <c r="EC31" i="14" s="1"/>
  <c r="G31" i="14"/>
  <c r="CD31" i="14" s="1"/>
  <c r="DC31" i="14" s="1"/>
  <c r="EB31" i="14" s="1"/>
  <c r="F31" i="14"/>
  <c r="CC31" i="14" s="1"/>
  <c r="DB31" i="14" s="1"/>
  <c r="EA31" i="14" s="1"/>
  <c r="E31" i="14"/>
  <c r="CB31" i="14" s="1"/>
  <c r="DA31" i="14" s="1"/>
  <c r="DZ31" i="14" s="1"/>
  <c r="D31" i="14"/>
  <c r="CA31" i="14" s="1"/>
  <c r="CZ31" i="14" s="1"/>
  <c r="DY31" i="14" s="1"/>
  <c r="A31" i="14"/>
  <c r="FT30" i="14"/>
  <c r="FS30" i="14"/>
  <c r="FR30" i="14"/>
  <c r="FQ30" i="14"/>
  <c r="FP30" i="14"/>
  <c r="FO30" i="14"/>
  <c r="FN30" i="14"/>
  <c r="FM30" i="14"/>
  <c r="FL30" i="14"/>
  <c r="FK30" i="14"/>
  <c r="FJ30" i="14"/>
  <c r="FI30" i="14"/>
  <c r="FH30" i="14"/>
  <c r="FG30" i="14"/>
  <c r="FF30" i="14"/>
  <c r="FE30" i="14"/>
  <c r="FD30" i="14"/>
  <c r="FC30" i="14"/>
  <c r="FB30" i="14"/>
  <c r="FA30" i="14"/>
  <c r="EZ30" i="14"/>
  <c r="EY30" i="14"/>
  <c r="EX30" i="14"/>
  <c r="EW30" i="14"/>
  <c r="AY30" i="14"/>
  <c r="BX30" i="14" s="1"/>
  <c r="AX30" i="14"/>
  <c r="BW30" i="14" s="1"/>
  <c r="AW30" i="14"/>
  <c r="BV30" i="14" s="1"/>
  <c r="AV30" i="14"/>
  <c r="BU30" i="14" s="1"/>
  <c r="AU30" i="14"/>
  <c r="BT30" i="14" s="1"/>
  <c r="AT30" i="14"/>
  <c r="BS30" i="14" s="1"/>
  <c r="AS30" i="14"/>
  <c r="BR30" i="14" s="1"/>
  <c r="AR30" i="14"/>
  <c r="BQ30" i="14" s="1"/>
  <c r="AQ30" i="14"/>
  <c r="BP30" i="14" s="1"/>
  <c r="AP30" i="14"/>
  <c r="BO30" i="14" s="1"/>
  <c r="AO30" i="14"/>
  <c r="BN30" i="14" s="1"/>
  <c r="AN30" i="14"/>
  <c r="BM30" i="14" s="1"/>
  <c r="Z30" i="14"/>
  <c r="CW30" i="14" s="1"/>
  <c r="DV30" i="14" s="1"/>
  <c r="EU30" i="14" s="1"/>
  <c r="Y30" i="14"/>
  <c r="CV30" i="14" s="1"/>
  <c r="DU30" i="14" s="1"/>
  <c r="ET30" i="14" s="1"/>
  <c r="X30" i="14"/>
  <c r="CU30" i="14" s="1"/>
  <c r="DT30" i="14" s="1"/>
  <c r="ES30" i="14" s="1"/>
  <c r="W30" i="14"/>
  <c r="CT30" i="14" s="1"/>
  <c r="DS30" i="14" s="1"/>
  <c r="ER30" i="14" s="1"/>
  <c r="V30" i="14"/>
  <c r="CS30" i="14" s="1"/>
  <c r="DR30" i="14" s="1"/>
  <c r="EQ30" i="14" s="1"/>
  <c r="U30" i="14"/>
  <c r="CR30" i="14" s="1"/>
  <c r="DQ30" i="14" s="1"/>
  <c r="EP30" i="14" s="1"/>
  <c r="T30" i="14"/>
  <c r="CQ30" i="14" s="1"/>
  <c r="DP30" i="14" s="1"/>
  <c r="EO30" i="14" s="1"/>
  <c r="S30" i="14"/>
  <c r="CP30" i="14" s="1"/>
  <c r="DO30" i="14" s="1"/>
  <c r="EN30" i="14" s="1"/>
  <c r="R30" i="14"/>
  <c r="CO30" i="14" s="1"/>
  <c r="DN30" i="14" s="1"/>
  <c r="EM30" i="14" s="1"/>
  <c r="Q30" i="14"/>
  <c r="CN30" i="14" s="1"/>
  <c r="DM30" i="14" s="1"/>
  <c r="EL30" i="14" s="1"/>
  <c r="P30" i="14"/>
  <c r="CM30" i="14" s="1"/>
  <c r="DL30" i="14" s="1"/>
  <c r="EK30" i="14" s="1"/>
  <c r="O30" i="14"/>
  <c r="CL30" i="14" s="1"/>
  <c r="DK30" i="14" s="1"/>
  <c r="EJ30" i="14" s="1"/>
  <c r="A30" i="14"/>
  <c r="FT29" i="14"/>
  <c r="FS29" i="14"/>
  <c r="FR29" i="14"/>
  <c r="FQ29" i="14"/>
  <c r="FP29" i="14"/>
  <c r="FO29" i="14"/>
  <c r="FN29" i="14"/>
  <c r="FM29" i="14"/>
  <c r="FL29" i="14"/>
  <c r="FK29" i="14"/>
  <c r="FJ29" i="14"/>
  <c r="FI29" i="14"/>
  <c r="FH29" i="14"/>
  <c r="FG29" i="14"/>
  <c r="FF29" i="14"/>
  <c r="FE29" i="14"/>
  <c r="FD29" i="14"/>
  <c r="FC29" i="14"/>
  <c r="FB29" i="14"/>
  <c r="FA29" i="14"/>
  <c r="EZ29" i="14"/>
  <c r="EY29" i="14"/>
  <c r="EX29" i="14"/>
  <c r="EW29" i="14"/>
  <c r="AY29" i="14"/>
  <c r="BX29" i="14" s="1"/>
  <c r="AX29" i="14"/>
  <c r="BW29" i="14" s="1"/>
  <c r="AW29" i="14"/>
  <c r="BV29" i="14" s="1"/>
  <c r="AV29" i="14"/>
  <c r="BU29" i="14" s="1"/>
  <c r="AU29" i="14"/>
  <c r="BT29" i="14" s="1"/>
  <c r="AT29" i="14"/>
  <c r="BS29" i="14" s="1"/>
  <c r="AS29" i="14"/>
  <c r="BR29" i="14" s="1"/>
  <c r="AR29" i="14"/>
  <c r="BQ29" i="14" s="1"/>
  <c r="AQ29" i="14"/>
  <c r="BP29" i="14" s="1"/>
  <c r="AP29" i="14"/>
  <c r="BO29" i="14" s="1"/>
  <c r="AO29" i="14"/>
  <c r="BN29" i="14" s="1"/>
  <c r="AN29" i="14"/>
  <c r="BM29" i="14" s="1"/>
  <c r="AM29" i="14"/>
  <c r="BL29" i="14" s="1"/>
  <c r="AL29" i="14"/>
  <c r="BK29" i="14" s="1"/>
  <c r="AK29" i="14"/>
  <c r="BJ29" i="14" s="1"/>
  <c r="AJ29" i="14"/>
  <c r="BI29" i="14" s="1"/>
  <c r="AI29" i="14"/>
  <c r="BH29" i="14" s="1"/>
  <c r="AH29" i="14"/>
  <c r="BG29" i="14" s="1"/>
  <c r="AG29" i="14"/>
  <c r="BF29" i="14" s="1"/>
  <c r="AF29" i="14"/>
  <c r="BE29" i="14" s="1"/>
  <c r="AE29" i="14"/>
  <c r="BD29" i="14" s="1"/>
  <c r="AD29" i="14"/>
  <c r="AC29" i="14"/>
  <c r="Z29" i="14"/>
  <c r="CW29" i="14" s="1"/>
  <c r="DV29" i="14" s="1"/>
  <c r="EU29" i="14" s="1"/>
  <c r="Y29" i="14"/>
  <c r="CV29" i="14" s="1"/>
  <c r="DU29" i="14" s="1"/>
  <c r="ET29" i="14" s="1"/>
  <c r="X29" i="14"/>
  <c r="CU29" i="14" s="1"/>
  <c r="DT29" i="14" s="1"/>
  <c r="ES29" i="14" s="1"/>
  <c r="W29" i="14"/>
  <c r="CT29" i="14" s="1"/>
  <c r="DS29" i="14" s="1"/>
  <c r="ER29" i="14" s="1"/>
  <c r="V29" i="14"/>
  <c r="CS29" i="14" s="1"/>
  <c r="DR29" i="14" s="1"/>
  <c r="EQ29" i="14" s="1"/>
  <c r="U29" i="14"/>
  <c r="CR29" i="14" s="1"/>
  <c r="DQ29" i="14" s="1"/>
  <c r="EP29" i="14" s="1"/>
  <c r="T29" i="14"/>
  <c r="CQ29" i="14" s="1"/>
  <c r="DP29" i="14" s="1"/>
  <c r="EO29" i="14" s="1"/>
  <c r="S29" i="14"/>
  <c r="CP29" i="14" s="1"/>
  <c r="DO29" i="14" s="1"/>
  <c r="EN29" i="14" s="1"/>
  <c r="R29" i="14"/>
  <c r="CO29" i="14" s="1"/>
  <c r="DN29" i="14" s="1"/>
  <c r="EM29" i="14" s="1"/>
  <c r="Q29" i="14"/>
  <c r="CN29" i="14" s="1"/>
  <c r="DM29" i="14" s="1"/>
  <c r="EL29" i="14" s="1"/>
  <c r="P29" i="14"/>
  <c r="CM29" i="14" s="1"/>
  <c r="DL29" i="14" s="1"/>
  <c r="EK29" i="14" s="1"/>
  <c r="O29" i="14"/>
  <c r="CL29" i="14" s="1"/>
  <c r="DK29" i="14" s="1"/>
  <c r="EJ29" i="14" s="1"/>
  <c r="N29" i="14"/>
  <c r="CK29" i="14" s="1"/>
  <c r="DJ29" i="14" s="1"/>
  <c r="EI29" i="14" s="1"/>
  <c r="M29" i="14"/>
  <c r="CJ29" i="14" s="1"/>
  <c r="DI29" i="14" s="1"/>
  <c r="EH29" i="14" s="1"/>
  <c r="L29" i="14"/>
  <c r="CI29" i="14" s="1"/>
  <c r="DH29" i="14" s="1"/>
  <c r="EG29" i="14" s="1"/>
  <c r="K29" i="14"/>
  <c r="CH29" i="14" s="1"/>
  <c r="DG29" i="14" s="1"/>
  <c r="EF29" i="14" s="1"/>
  <c r="J29" i="14"/>
  <c r="CG29" i="14" s="1"/>
  <c r="DF29" i="14" s="1"/>
  <c r="EE29" i="14" s="1"/>
  <c r="I29" i="14"/>
  <c r="CF29" i="14" s="1"/>
  <c r="DE29" i="14" s="1"/>
  <c r="ED29" i="14" s="1"/>
  <c r="H29" i="14"/>
  <c r="CE29" i="14" s="1"/>
  <c r="DD29" i="14" s="1"/>
  <c r="EC29" i="14" s="1"/>
  <c r="G29" i="14"/>
  <c r="CD29" i="14" s="1"/>
  <c r="DC29" i="14" s="1"/>
  <c r="EB29" i="14" s="1"/>
  <c r="F29" i="14"/>
  <c r="CC29" i="14" s="1"/>
  <c r="DB29" i="14" s="1"/>
  <c r="EA29" i="14" s="1"/>
  <c r="A29" i="14"/>
  <c r="FT28" i="14"/>
  <c r="FS28" i="14"/>
  <c r="FR28" i="14"/>
  <c r="FQ28" i="14"/>
  <c r="FP28" i="14"/>
  <c r="FO28" i="14"/>
  <c r="FN28" i="14"/>
  <c r="FM28" i="14"/>
  <c r="FL28" i="14"/>
  <c r="FK28" i="14"/>
  <c r="FJ28" i="14"/>
  <c r="FI28" i="14"/>
  <c r="FH28" i="14"/>
  <c r="FG28" i="14"/>
  <c r="FF28" i="14"/>
  <c r="FE28" i="14"/>
  <c r="FD28" i="14"/>
  <c r="FC28" i="14"/>
  <c r="FB28" i="14"/>
  <c r="FA28" i="14"/>
  <c r="EZ28" i="14"/>
  <c r="EY28" i="14"/>
  <c r="EX28" i="14"/>
  <c r="EW28" i="14"/>
  <c r="AY28" i="14"/>
  <c r="BX28" i="14" s="1"/>
  <c r="AX28" i="14"/>
  <c r="BW28" i="14" s="1"/>
  <c r="AW28" i="14"/>
  <c r="BV28" i="14" s="1"/>
  <c r="AV28" i="14"/>
  <c r="BU28" i="14" s="1"/>
  <c r="AU28" i="14"/>
  <c r="BT28" i="14" s="1"/>
  <c r="AT28" i="14"/>
  <c r="BS28" i="14" s="1"/>
  <c r="AS28" i="14"/>
  <c r="BR28" i="14" s="1"/>
  <c r="AR28" i="14"/>
  <c r="BQ28" i="14" s="1"/>
  <c r="AQ28" i="14"/>
  <c r="BP28" i="14" s="1"/>
  <c r="AP28" i="14"/>
  <c r="BO28" i="14" s="1"/>
  <c r="AO28" i="14"/>
  <c r="BN28" i="14" s="1"/>
  <c r="AN28" i="14"/>
  <c r="BM28" i="14" s="1"/>
  <c r="AM28" i="14"/>
  <c r="BL28" i="14" s="1"/>
  <c r="AL28" i="14"/>
  <c r="BK28" i="14" s="1"/>
  <c r="AK28" i="14"/>
  <c r="BJ28" i="14" s="1"/>
  <c r="AJ28" i="14"/>
  <c r="BI28" i="14" s="1"/>
  <c r="AI28" i="14"/>
  <c r="BH28" i="14" s="1"/>
  <c r="AH28" i="14"/>
  <c r="BG28" i="14" s="1"/>
  <c r="AG28" i="14"/>
  <c r="BF28" i="14" s="1"/>
  <c r="AF28" i="14"/>
  <c r="BE28" i="14" s="1"/>
  <c r="AE28" i="14"/>
  <c r="BD28" i="14" s="1"/>
  <c r="AD28" i="14"/>
  <c r="BC28" i="14" s="1"/>
  <c r="Z28" i="14"/>
  <c r="CW28" i="14" s="1"/>
  <c r="DV28" i="14" s="1"/>
  <c r="EU28" i="14" s="1"/>
  <c r="Y28" i="14"/>
  <c r="CV28" i="14" s="1"/>
  <c r="DU28" i="14" s="1"/>
  <c r="ET28" i="14" s="1"/>
  <c r="X28" i="14"/>
  <c r="CU28" i="14" s="1"/>
  <c r="DT28" i="14" s="1"/>
  <c r="ES28" i="14" s="1"/>
  <c r="W28" i="14"/>
  <c r="CT28" i="14" s="1"/>
  <c r="DS28" i="14" s="1"/>
  <c r="ER28" i="14" s="1"/>
  <c r="V28" i="14"/>
  <c r="CS28" i="14" s="1"/>
  <c r="DR28" i="14" s="1"/>
  <c r="EQ28" i="14" s="1"/>
  <c r="U28" i="14"/>
  <c r="CR28" i="14" s="1"/>
  <c r="DQ28" i="14" s="1"/>
  <c r="EP28" i="14" s="1"/>
  <c r="T28" i="14"/>
  <c r="CQ28" i="14" s="1"/>
  <c r="DP28" i="14" s="1"/>
  <c r="EO28" i="14" s="1"/>
  <c r="S28" i="14"/>
  <c r="CP28" i="14" s="1"/>
  <c r="DO28" i="14" s="1"/>
  <c r="EN28" i="14" s="1"/>
  <c r="R28" i="14"/>
  <c r="CO28" i="14" s="1"/>
  <c r="DN28" i="14" s="1"/>
  <c r="EM28" i="14" s="1"/>
  <c r="Q28" i="14"/>
  <c r="CN28" i="14" s="1"/>
  <c r="DM28" i="14" s="1"/>
  <c r="EL28" i="14" s="1"/>
  <c r="P28" i="14"/>
  <c r="CM28" i="14" s="1"/>
  <c r="DL28" i="14" s="1"/>
  <c r="EK28" i="14" s="1"/>
  <c r="O28" i="14"/>
  <c r="CL28" i="14" s="1"/>
  <c r="DK28" i="14" s="1"/>
  <c r="EJ28" i="14" s="1"/>
  <c r="N28" i="14"/>
  <c r="CK28" i="14" s="1"/>
  <c r="DJ28" i="14" s="1"/>
  <c r="EI28" i="14" s="1"/>
  <c r="M28" i="14"/>
  <c r="CJ28" i="14" s="1"/>
  <c r="DI28" i="14" s="1"/>
  <c r="EH28" i="14" s="1"/>
  <c r="L28" i="14"/>
  <c r="CI28" i="14" s="1"/>
  <c r="DH28" i="14" s="1"/>
  <c r="EG28" i="14" s="1"/>
  <c r="K28" i="14"/>
  <c r="CH28" i="14" s="1"/>
  <c r="DG28" i="14" s="1"/>
  <c r="EF28" i="14" s="1"/>
  <c r="J28" i="14"/>
  <c r="CG28" i="14" s="1"/>
  <c r="DF28" i="14" s="1"/>
  <c r="EE28" i="14" s="1"/>
  <c r="I28" i="14"/>
  <c r="CF28" i="14" s="1"/>
  <c r="DE28" i="14" s="1"/>
  <c r="ED28" i="14" s="1"/>
  <c r="H28" i="14"/>
  <c r="CE28" i="14" s="1"/>
  <c r="DD28" i="14" s="1"/>
  <c r="EC28" i="14" s="1"/>
  <c r="G28" i="14"/>
  <c r="CD28" i="14" s="1"/>
  <c r="DC28" i="14" s="1"/>
  <c r="EB28" i="14" s="1"/>
  <c r="F28" i="14"/>
  <c r="CC28" i="14" s="1"/>
  <c r="DB28" i="14" s="1"/>
  <c r="EA28" i="14" s="1"/>
  <c r="E28" i="14"/>
  <c r="CB28" i="14" s="1"/>
  <c r="DA28" i="14" s="1"/>
  <c r="DZ28" i="14" s="1"/>
  <c r="A28" i="14"/>
  <c r="FT27" i="14"/>
  <c r="FS27" i="14"/>
  <c r="FR27" i="14"/>
  <c r="FQ27" i="14"/>
  <c r="FP27" i="14"/>
  <c r="FO27" i="14"/>
  <c r="FN27" i="14"/>
  <c r="FM27" i="14"/>
  <c r="FL27" i="14"/>
  <c r="FK27" i="14"/>
  <c r="FJ27" i="14"/>
  <c r="FI27" i="14"/>
  <c r="FH27" i="14"/>
  <c r="FG27" i="14"/>
  <c r="FF27" i="14"/>
  <c r="FE27" i="14"/>
  <c r="FD27" i="14"/>
  <c r="FC27" i="14"/>
  <c r="FB27" i="14"/>
  <c r="FA27" i="14"/>
  <c r="EZ27" i="14"/>
  <c r="EY27" i="14"/>
  <c r="EX27" i="14"/>
  <c r="EW27" i="14"/>
  <c r="AY27" i="14"/>
  <c r="BX27" i="14" s="1"/>
  <c r="AX27" i="14"/>
  <c r="BW27" i="14" s="1"/>
  <c r="AW27" i="14"/>
  <c r="BV27" i="14" s="1"/>
  <c r="AV27" i="14"/>
  <c r="BU27" i="14" s="1"/>
  <c r="AU27" i="14"/>
  <c r="BT27" i="14" s="1"/>
  <c r="AT27" i="14"/>
  <c r="BS27" i="14" s="1"/>
  <c r="AS27" i="14"/>
  <c r="BR27" i="14" s="1"/>
  <c r="AR27" i="14"/>
  <c r="BQ27" i="14" s="1"/>
  <c r="AQ27" i="14"/>
  <c r="BP27" i="14" s="1"/>
  <c r="AP27" i="14"/>
  <c r="BO27" i="14" s="1"/>
  <c r="AO27" i="14"/>
  <c r="BN27" i="14" s="1"/>
  <c r="AN27" i="14"/>
  <c r="BM27" i="14" s="1"/>
  <c r="AM27" i="14"/>
  <c r="BL27" i="14" s="1"/>
  <c r="AL27" i="14"/>
  <c r="BK27" i="14" s="1"/>
  <c r="AK27" i="14"/>
  <c r="AJ27" i="14"/>
  <c r="AI27" i="14"/>
  <c r="AH27" i="14"/>
  <c r="AG27" i="14"/>
  <c r="AF27" i="14"/>
  <c r="AE27" i="14"/>
  <c r="AD27" i="14"/>
  <c r="AC27" i="14"/>
  <c r="Z27" i="14"/>
  <c r="CW27" i="14" s="1"/>
  <c r="DV27" i="14" s="1"/>
  <c r="EU27" i="14" s="1"/>
  <c r="Y27" i="14"/>
  <c r="CV27" i="14" s="1"/>
  <c r="DU27" i="14" s="1"/>
  <c r="ET27" i="14" s="1"/>
  <c r="X27" i="14"/>
  <c r="CU27" i="14" s="1"/>
  <c r="DT27" i="14" s="1"/>
  <c r="ES27" i="14" s="1"/>
  <c r="W27" i="14"/>
  <c r="CT27" i="14" s="1"/>
  <c r="DS27" i="14" s="1"/>
  <c r="ER27" i="14" s="1"/>
  <c r="V27" i="14"/>
  <c r="CS27" i="14" s="1"/>
  <c r="DR27" i="14" s="1"/>
  <c r="EQ27" i="14" s="1"/>
  <c r="U27" i="14"/>
  <c r="CR27" i="14" s="1"/>
  <c r="DQ27" i="14" s="1"/>
  <c r="EP27" i="14" s="1"/>
  <c r="T27" i="14"/>
  <c r="CQ27" i="14" s="1"/>
  <c r="DP27" i="14" s="1"/>
  <c r="EO27" i="14" s="1"/>
  <c r="S27" i="14"/>
  <c r="CP27" i="14" s="1"/>
  <c r="DO27" i="14" s="1"/>
  <c r="EN27" i="14" s="1"/>
  <c r="R27" i="14"/>
  <c r="CO27" i="14" s="1"/>
  <c r="DN27" i="14" s="1"/>
  <c r="EM27" i="14" s="1"/>
  <c r="Q27" i="14"/>
  <c r="CN27" i="14" s="1"/>
  <c r="DM27" i="14" s="1"/>
  <c r="EL27" i="14" s="1"/>
  <c r="P27" i="14"/>
  <c r="CM27" i="14" s="1"/>
  <c r="DL27" i="14" s="1"/>
  <c r="EK27" i="14" s="1"/>
  <c r="O27" i="14"/>
  <c r="CL27" i="14" s="1"/>
  <c r="DK27" i="14" s="1"/>
  <c r="EJ27" i="14" s="1"/>
  <c r="N27" i="14"/>
  <c r="CK27" i="14" s="1"/>
  <c r="DJ27" i="14" s="1"/>
  <c r="EI27" i="14" s="1"/>
  <c r="M27" i="14"/>
  <c r="CJ27" i="14" s="1"/>
  <c r="DI27" i="14" s="1"/>
  <c r="EH27" i="14" s="1"/>
  <c r="L27" i="14"/>
  <c r="CI27" i="14" s="1"/>
  <c r="K27" i="14"/>
  <c r="CH27" i="14" s="1"/>
  <c r="J27" i="14"/>
  <c r="CG27" i="14" s="1"/>
  <c r="I27" i="14"/>
  <c r="CF27" i="14" s="1"/>
  <c r="H27" i="14"/>
  <c r="CE27" i="14" s="1"/>
  <c r="G27" i="14"/>
  <c r="CD27" i="14" s="1"/>
  <c r="F27" i="14"/>
  <c r="CC27" i="14" s="1"/>
  <c r="A27" i="14"/>
  <c r="FT26" i="14"/>
  <c r="FS26" i="14"/>
  <c r="FR26" i="14"/>
  <c r="FQ26" i="14"/>
  <c r="FP26" i="14"/>
  <c r="FO26" i="14"/>
  <c r="FN26" i="14"/>
  <c r="FM26" i="14"/>
  <c r="FL26" i="14"/>
  <c r="FK26" i="14"/>
  <c r="FJ26" i="14"/>
  <c r="FI26" i="14"/>
  <c r="FH26" i="14"/>
  <c r="FG26" i="14"/>
  <c r="FF26" i="14"/>
  <c r="FE26" i="14"/>
  <c r="FD26" i="14"/>
  <c r="FC26" i="14"/>
  <c r="FB26" i="14"/>
  <c r="FA26" i="14"/>
  <c r="EZ26" i="14"/>
  <c r="EY26" i="14"/>
  <c r="EX26" i="14"/>
  <c r="EW26" i="14"/>
  <c r="AY26" i="14"/>
  <c r="BX26" i="14" s="1"/>
  <c r="AX26" i="14"/>
  <c r="BW26" i="14" s="1"/>
  <c r="AW26" i="14"/>
  <c r="BV26" i="14" s="1"/>
  <c r="AV26" i="14"/>
  <c r="BU26" i="14" s="1"/>
  <c r="AU26" i="14"/>
  <c r="BT26" i="14" s="1"/>
  <c r="AT26" i="14"/>
  <c r="BS26" i="14" s="1"/>
  <c r="AS26" i="14"/>
  <c r="BR26" i="14" s="1"/>
  <c r="AR26" i="14"/>
  <c r="BQ26" i="14" s="1"/>
  <c r="AQ26" i="14"/>
  <c r="BP26" i="14" s="1"/>
  <c r="AP26" i="14"/>
  <c r="BO26" i="14" s="1"/>
  <c r="AO26" i="14"/>
  <c r="BN26" i="14" s="1"/>
  <c r="AN26" i="14"/>
  <c r="BM26" i="14" s="1"/>
  <c r="AM26" i="14"/>
  <c r="BL26" i="14" s="1"/>
  <c r="AL26" i="14"/>
  <c r="BK26" i="14" s="1"/>
  <c r="AK26" i="14"/>
  <c r="BJ26" i="14" s="1"/>
  <c r="AJ26" i="14"/>
  <c r="BI26" i="14" s="1"/>
  <c r="AI26" i="14"/>
  <c r="BH26" i="14" s="1"/>
  <c r="AH26" i="14"/>
  <c r="BG26" i="14" s="1"/>
  <c r="AG26" i="14"/>
  <c r="BF26" i="14" s="1"/>
  <c r="AF26" i="14"/>
  <c r="BE26" i="14" s="1"/>
  <c r="AE26" i="14"/>
  <c r="BD26" i="14" s="1"/>
  <c r="Z26" i="14"/>
  <c r="CW26" i="14" s="1"/>
  <c r="DV26" i="14" s="1"/>
  <c r="EU26" i="14" s="1"/>
  <c r="Y26" i="14"/>
  <c r="CV26" i="14" s="1"/>
  <c r="DU26" i="14" s="1"/>
  <c r="ET26" i="14" s="1"/>
  <c r="X26" i="14"/>
  <c r="CU26" i="14" s="1"/>
  <c r="DT26" i="14" s="1"/>
  <c r="ES26" i="14" s="1"/>
  <c r="W26" i="14"/>
  <c r="CT26" i="14" s="1"/>
  <c r="DS26" i="14" s="1"/>
  <c r="ER26" i="14" s="1"/>
  <c r="V26" i="14"/>
  <c r="CS26" i="14" s="1"/>
  <c r="DR26" i="14" s="1"/>
  <c r="EQ26" i="14" s="1"/>
  <c r="U26" i="14"/>
  <c r="CR26" i="14" s="1"/>
  <c r="DQ26" i="14" s="1"/>
  <c r="EP26" i="14" s="1"/>
  <c r="T26" i="14"/>
  <c r="CQ26" i="14" s="1"/>
  <c r="DP26" i="14" s="1"/>
  <c r="EO26" i="14" s="1"/>
  <c r="S26" i="14"/>
  <c r="CP26" i="14" s="1"/>
  <c r="DO26" i="14" s="1"/>
  <c r="EN26" i="14" s="1"/>
  <c r="R26" i="14"/>
  <c r="CO26" i="14" s="1"/>
  <c r="DN26" i="14" s="1"/>
  <c r="EM26" i="14" s="1"/>
  <c r="Q26" i="14"/>
  <c r="CN26" i="14" s="1"/>
  <c r="DM26" i="14" s="1"/>
  <c r="EL26" i="14" s="1"/>
  <c r="P26" i="14"/>
  <c r="CM26" i="14" s="1"/>
  <c r="DL26" i="14" s="1"/>
  <c r="EK26" i="14" s="1"/>
  <c r="O26" i="14"/>
  <c r="CL26" i="14" s="1"/>
  <c r="DK26" i="14" s="1"/>
  <c r="EJ26" i="14" s="1"/>
  <c r="N26" i="14"/>
  <c r="CK26" i="14" s="1"/>
  <c r="DJ26" i="14" s="1"/>
  <c r="EI26" i="14" s="1"/>
  <c r="M26" i="14"/>
  <c r="CJ26" i="14" s="1"/>
  <c r="DI26" i="14" s="1"/>
  <c r="EH26" i="14" s="1"/>
  <c r="L26" i="14"/>
  <c r="CI26" i="14" s="1"/>
  <c r="DH26" i="14" s="1"/>
  <c r="EG26" i="14" s="1"/>
  <c r="K26" i="14"/>
  <c r="CH26" i="14" s="1"/>
  <c r="DG26" i="14" s="1"/>
  <c r="EF26" i="14" s="1"/>
  <c r="J26" i="14"/>
  <c r="CG26" i="14" s="1"/>
  <c r="DF26" i="14" s="1"/>
  <c r="EE26" i="14" s="1"/>
  <c r="I26" i="14"/>
  <c r="CF26" i="14" s="1"/>
  <c r="DE26" i="14" s="1"/>
  <c r="ED26" i="14" s="1"/>
  <c r="H26" i="14"/>
  <c r="CE26" i="14" s="1"/>
  <c r="DD26" i="14" s="1"/>
  <c r="EC26" i="14" s="1"/>
  <c r="G26" i="14"/>
  <c r="CD26" i="14" s="1"/>
  <c r="DC26" i="14" s="1"/>
  <c r="EB26" i="14" s="1"/>
  <c r="F26" i="14"/>
  <c r="CC26" i="14" s="1"/>
  <c r="DB26" i="14" s="1"/>
  <c r="EA26" i="14" s="1"/>
  <c r="A26" i="14"/>
  <c r="FT25" i="14"/>
  <c r="FS25" i="14"/>
  <c r="FR25" i="14"/>
  <c r="FQ25" i="14"/>
  <c r="FP25" i="14"/>
  <c r="FO25" i="14"/>
  <c r="FN25" i="14"/>
  <c r="FM25" i="14"/>
  <c r="FL25" i="14"/>
  <c r="FK25" i="14"/>
  <c r="FJ25" i="14"/>
  <c r="FI25" i="14"/>
  <c r="FH25" i="14"/>
  <c r="FG25" i="14"/>
  <c r="FF25" i="14"/>
  <c r="FE25" i="14"/>
  <c r="FD25" i="14"/>
  <c r="FC25" i="14"/>
  <c r="FB25" i="14"/>
  <c r="FA25" i="14"/>
  <c r="EZ25" i="14"/>
  <c r="EY25" i="14"/>
  <c r="EX25" i="14"/>
  <c r="EW25" i="14"/>
  <c r="AY25" i="14"/>
  <c r="BX25" i="14" s="1"/>
  <c r="AX25" i="14"/>
  <c r="BW25" i="14" s="1"/>
  <c r="AW25" i="14"/>
  <c r="BV25" i="14" s="1"/>
  <c r="AV25" i="14"/>
  <c r="BU25" i="14" s="1"/>
  <c r="AU25" i="14"/>
  <c r="BT25" i="14" s="1"/>
  <c r="AT25" i="14"/>
  <c r="BS25" i="14" s="1"/>
  <c r="AS25" i="14"/>
  <c r="BR25" i="14" s="1"/>
  <c r="AR25" i="14"/>
  <c r="BQ25" i="14" s="1"/>
  <c r="AQ25" i="14"/>
  <c r="BP25" i="14" s="1"/>
  <c r="AP25" i="14"/>
  <c r="BO25" i="14" s="1"/>
  <c r="AO25" i="14"/>
  <c r="BN25" i="14" s="1"/>
  <c r="AN25" i="14"/>
  <c r="BM25" i="14" s="1"/>
  <c r="AM25" i="14"/>
  <c r="BL25" i="14" s="1"/>
  <c r="AL25" i="14"/>
  <c r="BK25" i="14" s="1"/>
  <c r="AK25" i="14"/>
  <c r="BJ25" i="14" s="1"/>
  <c r="AJ25" i="14"/>
  <c r="BI25" i="14" s="1"/>
  <c r="AI25" i="14"/>
  <c r="BH25" i="14" s="1"/>
  <c r="AH25" i="14"/>
  <c r="BG25" i="14" s="1"/>
  <c r="AG25" i="14"/>
  <c r="BF25" i="14" s="1"/>
  <c r="AF25" i="14"/>
  <c r="BE25" i="14" s="1"/>
  <c r="AE25" i="14"/>
  <c r="Z25" i="14"/>
  <c r="CW25" i="14" s="1"/>
  <c r="DV25" i="14" s="1"/>
  <c r="EU25" i="14" s="1"/>
  <c r="Y25" i="14"/>
  <c r="CV25" i="14" s="1"/>
  <c r="DU25" i="14" s="1"/>
  <c r="ET25" i="14" s="1"/>
  <c r="X25" i="14"/>
  <c r="CU25" i="14" s="1"/>
  <c r="DT25" i="14" s="1"/>
  <c r="ES25" i="14" s="1"/>
  <c r="W25" i="14"/>
  <c r="CT25" i="14" s="1"/>
  <c r="DS25" i="14" s="1"/>
  <c r="ER25" i="14" s="1"/>
  <c r="V25" i="14"/>
  <c r="CS25" i="14" s="1"/>
  <c r="DR25" i="14" s="1"/>
  <c r="EQ25" i="14" s="1"/>
  <c r="U25" i="14"/>
  <c r="CR25" i="14" s="1"/>
  <c r="DQ25" i="14" s="1"/>
  <c r="EP25" i="14" s="1"/>
  <c r="T25" i="14"/>
  <c r="CQ25" i="14" s="1"/>
  <c r="DP25" i="14" s="1"/>
  <c r="EO25" i="14" s="1"/>
  <c r="S25" i="14"/>
  <c r="CP25" i="14" s="1"/>
  <c r="DO25" i="14" s="1"/>
  <c r="EN25" i="14" s="1"/>
  <c r="R25" i="14"/>
  <c r="CO25" i="14" s="1"/>
  <c r="DN25" i="14" s="1"/>
  <c r="EM25" i="14" s="1"/>
  <c r="Q25" i="14"/>
  <c r="CN25" i="14" s="1"/>
  <c r="DM25" i="14" s="1"/>
  <c r="EL25" i="14" s="1"/>
  <c r="P25" i="14"/>
  <c r="CM25" i="14" s="1"/>
  <c r="DL25" i="14" s="1"/>
  <c r="EK25" i="14" s="1"/>
  <c r="O25" i="14"/>
  <c r="CL25" i="14" s="1"/>
  <c r="DK25" i="14" s="1"/>
  <c r="EJ25" i="14" s="1"/>
  <c r="N25" i="14"/>
  <c r="CK25" i="14" s="1"/>
  <c r="DJ25" i="14" s="1"/>
  <c r="EI25" i="14" s="1"/>
  <c r="M25" i="14"/>
  <c r="CJ25" i="14" s="1"/>
  <c r="DI25" i="14" s="1"/>
  <c r="EH25" i="14" s="1"/>
  <c r="L25" i="14"/>
  <c r="CI25" i="14" s="1"/>
  <c r="DH25" i="14" s="1"/>
  <c r="EG25" i="14" s="1"/>
  <c r="K25" i="14"/>
  <c r="CH25" i="14" s="1"/>
  <c r="DG25" i="14" s="1"/>
  <c r="EF25" i="14" s="1"/>
  <c r="J25" i="14"/>
  <c r="CG25" i="14" s="1"/>
  <c r="DF25" i="14" s="1"/>
  <c r="EE25" i="14" s="1"/>
  <c r="I25" i="14"/>
  <c r="CF25" i="14" s="1"/>
  <c r="DE25" i="14" s="1"/>
  <c r="ED25" i="14" s="1"/>
  <c r="H25" i="14"/>
  <c r="CE25" i="14" s="1"/>
  <c r="DD25" i="14" s="1"/>
  <c r="EC25" i="14" s="1"/>
  <c r="G25" i="14"/>
  <c r="CD25" i="14" s="1"/>
  <c r="DC25" i="14" s="1"/>
  <c r="EB25" i="14" s="1"/>
  <c r="F25" i="14"/>
  <c r="CC25" i="14" s="1"/>
  <c r="A25" i="14"/>
  <c r="FT24" i="14"/>
  <c r="FS24" i="14"/>
  <c r="FR24" i="14"/>
  <c r="FQ24" i="14"/>
  <c r="FP24" i="14"/>
  <c r="FO24" i="14"/>
  <c r="FN24" i="14"/>
  <c r="FM24" i="14"/>
  <c r="FL24" i="14"/>
  <c r="FK24" i="14"/>
  <c r="FJ24" i="14"/>
  <c r="FI24" i="14"/>
  <c r="FH24" i="14"/>
  <c r="FG24" i="14"/>
  <c r="FF24" i="14"/>
  <c r="FE24" i="14"/>
  <c r="FD24" i="14"/>
  <c r="FC24" i="14"/>
  <c r="FB24" i="14"/>
  <c r="FA24" i="14"/>
  <c r="EZ24" i="14"/>
  <c r="EY24" i="14"/>
  <c r="EX24" i="14"/>
  <c r="EW24" i="14"/>
  <c r="AY24" i="14"/>
  <c r="BX24" i="14" s="1"/>
  <c r="AX24" i="14"/>
  <c r="BW24" i="14" s="1"/>
  <c r="AW24" i="14"/>
  <c r="BV24" i="14" s="1"/>
  <c r="AV24" i="14"/>
  <c r="BU24" i="14" s="1"/>
  <c r="AU24" i="14"/>
  <c r="BT24" i="14" s="1"/>
  <c r="AT24" i="14"/>
  <c r="BS24" i="14" s="1"/>
  <c r="AS24" i="14"/>
  <c r="BR24" i="14" s="1"/>
  <c r="AR24" i="14"/>
  <c r="BQ24" i="14" s="1"/>
  <c r="AQ24" i="14"/>
  <c r="BP24" i="14" s="1"/>
  <c r="AP24" i="14"/>
  <c r="BO24" i="14" s="1"/>
  <c r="AO24" i="14"/>
  <c r="BN24" i="14" s="1"/>
  <c r="AN24" i="14"/>
  <c r="BM24" i="14" s="1"/>
  <c r="AM24" i="14"/>
  <c r="BL24" i="14" s="1"/>
  <c r="AL24" i="14"/>
  <c r="BK24" i="14" s="1"/>
  <c r="AK24" i="14"/>
  <c r="BJ24" i="14" s="1"/>
  <c r="AJ24" i="14"/>
  <c r="BI24" i="14" s="1"/>
  <c r="AI24" i="14"/>
  <c r="BH24" i="14" s="1"/>
  <c r="AH24" i="14"/>
  <c r="BG24" i="14" s="1"/>
  <c r="AG24" i="14"/>
  <c r="BF24" i="14" s="1"/>
  <c r="AF24" i="14"/>
  <c r="BE24" i="14" s="1"/>
  <c r="AE24" i="14"/>
  <c r="BD24" i="14" s="1"/>
  <c r="AD24" i="14"/>
  <c r="BC24" i="14" s="1"/>
  <c r="AC24" i="14"/>
  <c r="BB24" i="14" s="1"/>
  <c r="Z24" i="14"/>
  <c r="CW24" i="14" s="1"/>
  <c r="DV24" i="14" s="1"/>
  <c r="EU24" i="14" s="1"/>
  <c r="Y24" i="14"/>
  <c r="CV24" i="14" s="1"/>
  <c r="DU24" i="14" s="1"/>
  <c r="ET24" i="14" s="1"/>
  <c r="X24" i="14"/>
  <c r="CU24" i="14" s="1"/>
  <c r="DT24" i="14" s="1"/>
  <c r="ES24" i="14" s="1"/>
  <c r="W24" i="14"/>
  <c r="CT24" i="14" s="1"/>
  <c r="DS24" i="14" s="1"/>
  <c r="ER24" i="14" s="1"/>
  <c r="V24" i="14"/>
  <c r="CS24" i="14" s="1"/>
  <c r="DR24" i="14" s="1"/>
  <c r="EQ24" i="14" s="1"/>
  <c r="U24" i="14"/>
  <c r="CR24" i="14" s="1"/>
  <c r="DQ24" i="14" s="1"/>
  <c r="EP24" i="14" s="1"/>
  <c r="T24" i="14"/>
  <c r="CQ24" i="14" s="1"/>
  <c r="DP24" i="14" s="1"/>
  <c r="EO24" i="14" s="1"/>
  <c r="S24" i="14"/>
  <c r="CP24" i="14" s="1"/>
  <c r="DO24" i="14" s="1"/>
  <c r="EN24" i="14" s="1"/>
  <c r="R24" i="14"/>
  <c r="CO24" i="14" s="1"/>
  <c r="DN24" i="14" s="1"/>
  <c r="EM24" i="14" s="1"/>
  <c r="Q24" i="14"/>
  <c r="CN24" i="14" s="1"/>
  <c r="DM24" i="14" s="1"/>
  <c r="EL24" i="14" s="1"/>
  <c r="P24" i="14"/>
  <c r="CM24" i="14" s="1"/>
  <c r="DL24" i="14" s="1"/>
  <c r="EK24" i="14" s="1"/>
  <c r="O24" i="14"/>
  <c r="CL24" i="14" s="1"/>
  <c r="DK24" i="14" s="1"/>
  <c r="EJ24" i="14" s="1"/>
  <c r="N24" i="14"/>
  <c r="CK24" i="14" s="1"/>
  <c r="DJ24" i="14" s="1"/>
  <c r="EI24" i="14" s="1"/>
  <c r="M24" i="14"/>
  <c r="CJ24" i="14" s="1"/>
  <c r="DI24" i="14" s="1"/>
  <c r="EH24" i="14" s="1"/>
  <c r="L24" i="14"/>
  <c r="CI24" i="14" s="1"/>
  <c r="DH24" i="14" s="1"/>
  <c r="EG24" i="14" s="1"/>
  <c r="K24" i="14"/>
  <c r="CH24" i="14" s="1"/>
  <c r="DG24" i="14" s="1"/>
  <c r="EF24" i="14" s="1"/>
  <c r="J24" i="14"/>
  <c r="CG24" i="14" s="1"/>
  <c r="DF24" i="14" s="1"/>
  <c r="EE24" i="14" s="1"/>
  <c r="I24" i="14"/>
  <c r="CF24" i="14" s="1"/>
  <c r="DE24" i="14" s="1"/>
  <c r="ED24" i="14" s="1"/>
  <c r="H24" i="14"/>
  <c r="CE24" i="14" s="1"/>
  <c r="DD24" i="14" s="1"/>
  <c r="EC24" i="14" s="1"/>
  <c r="G24" i="14"/>
  <c r="CD24" i="14" s="1"/>
  <c r="DC24" i="14" s="1"/>
  <c r="EB24" i="14" s="1"/>
  <c r="F24" i="14"/>
  <c r="CC24" i="14" s="1"/>
  <c r="DB24" i="14" s="1"/>
  <c r="EA24" i="14" s="1"/>
  <c r="E24" i="14"/>
  <c r="CB24" i="14" s="1"/>
  <c r="DA24" i="14" s="1"/>
  <c r="DZ24" i="14" s="1"/>
  <c r="D24" i="14"/>
  <c r="CA24" i="14" s="1"/>
  <c r="CZ24" i="14" s="1"/>
  <c r="DY24" i="14" s="1"/>
  <c r="A24" i="14"/>
  <c r="FT23" i="14"/>
  <c r="FS23" i="14"/>
  <c r="FR23" i="14"/>
  <c r="FQ23" i="14"/>
  <c r="FP23" i="14"/>
  <c r="FO23" i="14"/>
  <c r="FN23" i="14"/>
  <c r="FM23" i="14"/>
  <c r="FL23" i="14"/>
  <c r="FK23" i="14"/>
  <c r="FJ23" i="14"/>
  <c r="FI23" i="14"/>
  <c r="FH23" i="14"/>
  <c r="FG23" i="14"/>
  <c r="FF23" i="14"/>
  <c r="FE23" i="14"/>
  <c r="FD23" i="14"/>
  <c r="FC23" i="14"/>
  <c r="FB23" i="14"/>
  <c r="FA23" i="14"/>
  <c r="EZ23" i="14"/>
  <c r="EY23" i="14"/>
  <c r="EX23" i="14"/>
  <c r="EW23" i="14"/>
  <c r="AY23" i="14"/>
  <c r="BX23" i="14" s="1"/>
  <c r="AX23" i="14"/>
  <c r="BW23" i="14" s="1"/>
  <c r="AW23" i="14"/>
  <c r="BV23" i="14" s="1"/>
  <c r="AV23" i="14"/>
  <c r="BU23" i="14" s="1"/>
  <c r="AU23" i="14"/>
  <c r="BT23" i="14" s="1"/>
  <c r="AT23" i="14"/>
  <c r="BS23" i="14" s="1"/>
  <c r="AS23" i="14"/>
  <c r="BR23" i="14" s="1"/>
  <c r="AR23" i="14"/>
  <c r="BQ23" i="14" s="1"/>
  <c r="AQ23" i="14"/>
  <c r="BP23" i="14" s="1"/>
  <c r="AP23" i="14"/>
  <c r="BO23" i="14" s="1"/>
  <c r="AO23" i="14"/>
  <c r="BN23" i="14" s="1"/>
  <c r="AN23" i="14"/>
  <c r="BM23" i="14" s="1"/>
  <c r="AM23" i="14"/>
  <c r="BL23" i="14" s="1"/>
  <c r="AL23" i="14"/>
  <c r="BK23" i="14" s="1"/>
  <c r="AK23" i="14"/>
  <c r="BJ23" i="14" s="1"/>
  <c r="AJ23" i="14"/>
  <c r="BI23" i="14" s="1"/>
  <c r="AI23" i="14"/>
  <c r="BH23" i="14" s="1"/>
  <c r="AH23" i="14"/>
  <c r="BG23" i="14" s="1"/>
  <c r="AG23" i="14"/>
  <c r="BF23" i="14" s="1"/>
  <c r="AF23" i="14"/>
  <c r="BE23" i="14" s="1"/>
  <c r="Z23" i="14"/>
  <c r="CW23" i="14" s="1"/>
  <c r="DV23" i="14" s="1"/>
  <c r="EU23" i="14" s="1"/>
  <c r="Y23" i="14"/>
  <c r="CV23" i="14" s="1"/>
  <c r="DU23" i="14" s="1"/>
  <c r="ET23" i="14" s="1"/>
  <c r="X23" i="14"/>
  <c r="CU23" i="14" s="1"/>
  <c r="DT23" i="14" s="1"/>
  <c r="ES23" i="14" s="1"/>
  <c r="W23" i="14"/>
  <c r="CT23" i="14" s="1"/>
  <c r="DS23" i="14" s="1"/>
  <c r="ER23" i="14" s="1"/>
  <c r="V23" i="14"/>
  <c r="CS23" i="14" s="1"/>
  <c r="DR23" i="14" s="1"/>
  <c r="EQ23" i="14" s="1"/>
  <c r="U23" i="14"/>
  <c r="CR23" i="14" s="1"/>
  <c r="DQ23" i="14" s="1"/>
  <c r="EP23" i="14" s="1"/>
  <c r="T23" i="14"/>
  <c r="CQ23" i="14" s="1"/>
  <c r="DP23" i="14" s="1"/>
  <c r="EO23" i="14" s="1"/>
  <c r="S23" i="14"/>
  <c r="CP23" i="14" s="1"/>
  <c r="DO23" i="14" s="1"/>
  <c r="EN23" i="14" s="1"/>
  <c r="R23" i="14"/>
  <c r="CO23" i="14" s="1"/>
  <c r="DN23" i="14" s="1"/>
  <c r="EM23" i="14" s="1"/>
  <c r="Q23" i="14"/>
  <c r="CN23" i="14" s="1"/>
  <c r="DM23" i="14" s="1"/>
  <c r="EL23" i="14" s="1"/>
  <c r="P23" i="14"/>
  <c r="CM23" i="14" s="1"/>
  <c r="DL23" i="14" s="1"/>
  <c r="EK23" i="14" s="1"/>
  <c r="O23" i="14"/>
  <c r="CL23" i="14" s="1"/>
  <c r="DK23" i="14" s="1"/>
  <c r="EJ23" i="14" s="1"/>
  <c r="N23" i="14"/>
  <c r="CK23" i="14" s="1"/>
  <c r="DJ23" i="14" s="1"/>
  <c r="EI23" i="14" s="1"/>
  <c r="M23" i="14"/>
  <c r="CJ23" i="14" s="1"/>
  <c r="DI23" i="14" s="1"/>
  <c r="EH23" i="14" s="1"/>
  <c r="L23" i="14"/>
  <c r="CI23" i="14" s="1"/>
  <c r="DH23" i="14" s="1"/>
  <c r="EG23" i="14" s="1"/>
  <c r="K23" i="14"/>
  <c r="CH23" i="14" s="1"/>
  <c r="DG23" i="14" s="1"/>
  <c r="EF23" i="14" s="1"/>
  <c r="J23" i="14"/>
  <c r="CG23" i="14" s="1"/>
  <c r="DF23" i="14" s="1"/>
  <c r="EE23" i="14" s="1"/>
  <c r="I23" i="14"/>
  <c r="CF23" i="14" s="1"/>
  <c r="DE23" i="14" s="1"/>
  <c r="ED23" i="14" s="1"/>
  <c r="H23" i="14"/>
  <c r="CE23" i="14" s="1"/>
  <c r="DD23" i="14" s="1"/>
  <c r="EC23" i="14" s="1"/>
  <c r="G23" i="14"/>
  <c r="CD23" i="14" s="1"/>
  <c r="DC23" i="14" s="1"/>
  <c r="EB23" i="14" s="1"/>
  <c r="A23" i="14"/>
  <c r="FT22" i="14"/>
  <c r="FS22" i="14"/>
  <c r="FR22" i="14"/>
  <c r="FQ22" i="14"/>
  <c r="FP22" i="14"/>
  <c r="FO22" i="14"/>
  <c r="FN22" i="14"/>
  <c r="FM22" i="14"/>
  <c r="FL22" i="14"/>
  <c r="FK22" i="14"/>
  <c r="FJ22" i="14"/>
  <c r="FI22" i="14"/>
  <c r="FH22" i="14"/>
  <c r="FG22" i="14"/>
  <c r="FF22" i="14"/>
  <c r="FE22" i="14"/>
  <c r="FD22" i="14"/>
  <c r="FC22" i="14"/>
  <c r="FB22" i="14"/>
  <c r="FA22" i="14"/>
  <c r="EZ22" i="14"/>
  <c r="EY22" i="14"/>
  <c r="EX22" i="14"/>
  <c r="EW22" i="14"/>
  <c r="AY22" i="14"/>
  <c r="BX22" i="14" s="1"/>
  <c r="AX22" i="14"/>
  <c r="BW22" i="14" s="1"/>
  <c r="AW22" i="14"/>
  <c r="BV22" i="14" s="1"/>
  <c r="AV22" i="14"/>
  <c r="BU22" i="14" s="1"/>
  <c r="AU22" i="14"/>
  <c r="BT22" i="14" s="1"/>
  <c r="AT22" i="14"/>
  <c r="BS22" i="14" s="1"/>
  <c r="AS22" i="14"/>
  <c r="BR22" i="14" s="1"/>
  <c r="AR22" i="14"/>
  <c r="BQ22" i="14" s="1"/>
  <c r="AQ22" i="14"/>
  <c r="BP22" i="14" s="1"/>
  <c r="AP22" i="14"/>
  <c r="BO22" i="14" s="1"/>
  <c r="AO22" i="14"/>
  <c r="BN22" i="14" s="1"/>
  <c r="AN22" i="14"/>
  <c r="BM22" i="14" s="1"/>
  <c r="AM22" i="14"/>
  <c r="BL22" i="14" s="1"/>
  <c r="AL22" i="14"/>
  <c r="BK22" i="14" s="1"/>
  <c r="AK22" i="14"/>
  <c r="BJ22" i="14" s="1"/>
  <c r="AJ22" i="14"/>
  <c r="BI22" i="14" s="1"/>
  <c r="Z22" i="14"/>
  <c r="CW22" i="14" s="1"/>
  <c r="DV22" i="14" s="1"/>
  <c r="EU22" i="14" s="1"/>
  <c r="Y22" i="14"/>
  <c r="CV22" i="14" s="1"/>
  <c r="DU22" i="14" s="1"/>
  <c r="ET22" i="14" s="1"/>
  <c r="X22" i="14"/>
  <c r="CU22" i="14" s="1"/>
  <c r="DT22" i="14" s="1"/>
  <c r="ES22" i="14" s="1"/>
  <c r="W22" i="14"/>
  <c r="CT22" i="14" s="1"/>
  <c r="DS22" i="14" s="1"/>
  <c r="ER22" i="14" s="1"/>
  <c r="V22" i="14"/>
  <c r="CS22" i="14" s="1"/>
  <c r="DR22" i="14" s="1"/>
  <c r="EQ22" i="14" s="1"/>
  <c r="U22" i="14"/>
  <c r="CR22" i="14" s="1"/>
  <c r="DQ22" i="14" s="1"/>
  <c r="EP22" i="14" s="1"/>
  <c r="T22" i="14"/>
  <c r="CQ22" i="14" s="1"/>
  <c r="DP22" i="14" s="1"/>
  <c r="EO22" i="14" s="1"/>
  <c r="S22" i="14"/>
  <c r="CP22" i="14" s="1"/>
  <c r="DO22" i="14" s="1"/>
  <c r="EN22" i="14" s="1"/>
  <c r="R22" i="14"/>
  <c r="CO22" i="14" s="1"/>
  <c r="DN22" i="14" s="1"/>
  <c r="EM22" i="14" s="1"/>
  <c r="Q22" i="14"/>
  <c r="CN22" i="14" s="1"/>
  <c r="DM22" i="14" s="1"/>
  <c r="EL22" i="14" s="1"/>
  <c r="P22" i="14"/>
  <c r="CM22" i="14" s="1"/>
  <c r="DL22" i="14" s="1"/>
  <c r="EK22" i="14" s="1"/>
  <c r="O22" i="14"/>
  <c r="CL22" i="14" s="1"/>
  <c r="DK22" i="14" s="1"/>
  <c r="EJ22" i="14" s="1"/>
  <c r="N22" i="14"/>
  <c r="CK22" i="14" s="1"/>
  <c r="DJ22" i="14" s="1"/>
  <c r="EI22" i="14" s="1"/>
  <c r="M22" i="14"/>
  <c r="CJ22" i="14" s="1"/>
  <c r="DI22" i="14" s="1"/>
  <c r="EH22" i="14" s="1"/>
  <c r="L22" i="14"/>
  <c r="CI22" i="14" s="1"/>
  <c r="DH22" i="14" s="1"/>
  <c r="EG22" i="14" s="1"/>
  <c r="K22" i="14"/>
  <c r="CH22" i="14" s="1"/>
  <c r="DG22" i="14" s="1"/>
  <c r="EF22" i="14" s="1"/>
  <c r="A22" i="14"/>
  <c r="FT21" i="14"/>
  <c r="FS21" i="14"/>
  <c r="FR21" i="14"/>
  <c r="FQ21" i="14"/>
  <c r="FP21" i="14"/>
  <c r="FO21" i="14"/>
  <c r="FN21" i="14"/>
  <c r="FM21" i="14"/>
  <c r="FL21" i="14"/>
  <c r="FK21" i="14"/>
  <c r="FJ21" i="14"/>
  <c r="FI21" i="14"/>
  <c r="FH21" i="14"/>
  <c r="FG21" i="14"/>
  <c r="FF21" i="14"/>
  <c r="FE21" i="14"/>
  <c r="FD21" i="14"/>
  <c r="FC21" i="14"/>
  <c r="FB21" i="14"/>
  <c r="FA21" i="14"/>
  <c r="EZ21" i="14"/>
  <c r="EY21" i="14"/>
  <c r="EX21" i="14"/>
  <c r="EW21" i="14"/>
  <c r="AY21" i="14"/>
  <c r="BX21" i="14" s="1"/>
  <c r="AX21" i="14"/>
  <c r="BW21" i="14" s="1"/>
  <c r="AW21" i="14"/>
  <c r="BV21" i="14" s="1"/>
  <c r="AV21" i="14"/>
  <c r="BU21" i="14" s="1"/>
  <c r="AU21" i="14"/>
  <c r="BT21" i="14" s="1"/>
  <c r="AT21" i="14"/>
  <c r="BS21" i="14" s="1"/>
  <c r="AS21" i="14"/>
  <c r="BR21" i="14" s="1"/>
  <c r="AR21" i="14"/>
  <c r="BQ21" i="14" s="1"/>
  <c r="AQ21" i="14"/>
  <c r="BP21" i="14" s="1"/>
  <c r="AP21" i="14"/>
  <c r="BO21" i="14" s="1"/>
  <c r="AO21" i="14"/>
  <c r="BN21" i="14" s="1"/>
  <c r="AN21" i="14"/>
  <c r="BM21" i="14" s="1"/>
  <c r="AM21" i="14"/>
  <c r="BL21" i="14" s="1"/>
  <c r="AL21" i="14"/>
  <c r="BK21" i="14" s="1"/>
  <c r="AK21" i="14"/>
  <c r="BJ21" i="14" s="1"/>
  <c r="AJ21" i="14"/>
  <c r="BI21" i="14" s="1"/>
  <c r="AI21" i="14"/>
  <c r="BH21" i="14" s="1"/>
  <c r="AH21" i="14"/>
  <c r="BG21" i="14" s="1"/>
  <c r="AG21" i="14"/>
  <c r="BF21" i="14" s="1"/>
  <c r="AF21" i="14"/>
  <c r="BE21" i="14" s="1"/>
  <c r="AE21" i="14"/>
  <c r="BD21" i="14" s="1"/>
  <c r="AD21" i="14"/>
  <c r="BC21" i="14" s="1"/>
  <c r="AC21" i="14"/>
  <c r="BB21" i="14" s="1"/>
  <c r="Z21" i="14"/>
  <c r="CW21" i="14" s="1"/>
  <c r="DV21" i="14" s="1"/>
  <c r="EU21" i="14" s="1"/>
  <c r="Y21" i="14"/>
  <c r="CV21" i="14" s="1"/>
  <c r="DU21" i="14" s="1"/>
  <c r="ET21" i="14" s="1"/>
  <c r="X21" i="14"/>
  <c r="CU21" i="14" s="1"/>
  <c r="DT21" i="14" s="1"/>
  <c r="ES21" i="14" s="1"/>
  <c r="W21" i="14"/>
  <c r="CT21" i="14" s="1"/>
  <c r="DS21" i="14" s="1"/>
  <c r="ER21" i="14" s="1"/>
  <c r="V21" i="14"/>
  <c r="CS21" i="14" s="1"/>
  <c r="DR21" i="14" s="1"/>
  <c r="EQ21" i="14" s="1"/>
  <c r="U21" i="14"/>
  <c r="CR21" i="14" s="1"/>
  <c r="DQ21" i="14" s="1"/>
  <c r="EP21" i="14" s="1"/>
  <c r="T21" i="14"/>
  <c r="CQ21" i="14" s="1"/>
  <c r="DP21" i="14" s="1"/>
  <c r="EO21" i="14" s="1"/>
  <c r="S21" i="14"/>
  <c r="CP21" i="14" s="1"/>
  <c r="DO21" i="14" s="1"/>
  <c r="EN21" i="14" s="1"/>
  <c r="R21" i="14"/>
  <c r="CO21" i="14" s="1"/>
  <c r="DN21" i="14" s="1"/>
  <c r="EM21" i="14" s="1"/>
  <c r="Q21" i="14"/>
  <c r="CN21" i="14" s="1"/>
  <c r="DM21" i="14" s="1"/>
  <c r="EL21" i="14" s="1"/>
  <c r="P21" i="14"/>
  <c r="CM21" i="14" s="1"/>
  <c r="DL21" i="14" s="1"/>
  <c r="EK21" i="14" s="1"/>
  <c r="O21" i="14"/>
  <c r="CL21" i="14" s="1"/>
  <c r="DK21" i="14" s="1"/>
  <c r="EJ21" i="14" s="1"/>
  <c r="N21" i="14"/>
  <c r="CK21" i="14" s="1"/>
  <c r="DJ21" i="14" s="1"/>
  <c r="EI21" i="14" s="1"/>
  <c r="M21" i="14"/>
  <c r="CJ21" i="14" s="1"/>
  <c r="DI21" i="14" s="1"/>
  <c r="EH21" i="14" s="1"/>
  <c r="L21" i="14"/>
  <c r="CI21" i="14" s="1"/>
  <c r="DH21" i="14" s="1"/>
  <c r="EG21" i="14" s="1"/>
  <c r="K21" i="14"/>
  <c r="CH21" i="14" s="1"/>
  <c r="DG21" i="14" s="1"/>
  <c r="EF21" i="14" s="1"/>
  <c r="J21" i="14"/>
  <c r="CG21" i="14" s="1"/>
  <c r="DF21" i="14" s="1"/>
  <c r="EE21" i="14" s="1"/>
  <c r="I21" i="14"/>
  <c r="CF21" i="14" s="1"/>
  <c r="DE21" i="14" s="1"/>
  <c r="ED21" i="14" s="1"/>
  <c r="H21" i="14"/>
  <c r="CE21" i="14" s="1"/>
  <c r="DD21" i="14" s="1"/>
  <c r="EC21" i="14" s="1"/>
  <c r="G21" i="14"/>
  <c r="CD21" i="14" s="1"/>
  <c r="DC21" i="14" s="1"/>
  <c r="EB21" i="14" s="1"/>
  <c r="F21" i="14"/>
  <c r="CC21" i="14" s="1"/>
  <c r="DB21" i="14" s="1"/>
  <c r="EA21" i="14" s="1"/>
  <c r="E21" i="14"/>
  <c r="CB21" i="14" s="1"/>
  <c r="DA21" i="14" s="1"/>
  <c r="DZ21" i="14" s="1"/>
  <c r="D21" i="14"/>
  <c r="CA21" i="14" s="1"/>
  <c r="CZ21" i="14" s="1"/>
  <c r="DY21" i="14" s="1"/>
  <c r="A21" i="14"/>
  <c r="FT20" i="14"/>
  <c r="FS20" i="14"/>
  <c r="FR20" i="14"/>
  <c r="FQ20" i="14"/>
  <c r="FP20" i="14"/>
  <c r="FO20" i="14"/>
  <c r="FN20" i="14"/>
  <c r="FM20" i="14"/>
  <c r="FL20" i="14"/>
  <c r="FK20" i="14"/>
  <c r="FJ20" i="14"/>
  <c r="FI20" i="14"/>
  <c r="FH20" i="14"/>
  <c r="FG20" i="14"/>
  <c r="FF20" i="14"/>
  <c r="FE20" i="14"/>
  <c r="FD20" i="14"/>
  <c r="FC20" i="14"/>
  <c r="FB20" i="14"/>
  <c r="FA20" i="14"/>
  <c r="EZ20" i="14"/>
  <c r="EY20" i="14"/>
  <c r="EX20" i="14"/>
  <c r="EW20" i="14"/>
  <c r="AY20" i="14"/>
  <c r="BX20" i="14" s="1"/>
  <c r="AX20" i="14"/>
  <c r="BW20" i="14" s="1"/>
  <c r="AW20" i="14"/>
  <c r="BV20" i="14" s="1"/>
  <c r="AV20" i="14"/>
  <c r="BU20" i="14" s="1"/>
  <c r="AU20" i="14"/>
  <c r="BT20" i="14" s="1"/>
  <c r="AT20" i="14"/>
  <c r="BS20" i="14" s="1"/>
  <c r="AS20" i="14"/>
  <c r="BR20" i="14" s="1"/>
  <c r="AR20" i="14"/>
  <c r="BQ20" i="14" s="1"/>
  <c r="AQ20" i="14"/>
  <c r="BP20" i="14" s="1"/>
  <c r="AP20" i="14"/>
  <c r="BO20" i="14" s="1"/>
  <c r="AO20" i="14"/>
  <c r="BN20" i="14" s="1"/>
  <c r="AN20" i="14"/>
  <c r="BM20" i="14" s="1"/>
  <c r="AM20" i="14"/>
  <c r="BL20" i="14" s="1"/>
  <c r="AL20" i="14"/>
  <c r="BK20" i="14" s="1"/>
  <c r="AK20" i="14"/>
  <c r="BJ20" i="14" s="1"/>
  <c r="AJ20" i="14"/>
  <c r="BI20" i="14" s="1"/>
  <c r="AI20" i="14"/>
  <c r="BH20" i="14" s="1"/>
  <c r="AH20" i="14"/>
  <c r="BG20" i="14" s="1"/>
  <c r="AG20" i="14"/>
  <c r="BF20" i="14" s="1"/>
  <c r="AF20" i="14"/>
  <c r="BE20" i="14" s="1"/>
  <c r="AE20" i="14"/>
  <c r="BD20" i="14" s="1"/>
  <c r="AD20" i="14"/>
  <c r="Z20" i="14"/>
  <c r="CW20" i="14" s="1"/>
  <c r="DV20" i="14" s="1"/>
  <c r="EU20" i="14" s="1"/>
  <c r="Y20" i="14"/>
  <c r="CV20" i="14" s="1"/>
  <c r="DU20" i="14" s="1"/>
  <c r="ET20" i="14" s="1"/>
  <c r="X20" i="14"/>
  <c r="CU20" i="14" s="1"/>
  <c r="DT20" i="14" s="1"/>
  <c r="ES20" i="14" s="1"/>
  <c r="W20" i="14"/>
  <c r="CT20" i="14" s="1"/>
  <c r="DS20" i="14" s="1"/>
  <c r="ER20" i="14" s="1"/>
  <c r="V20" i="14"/>
  <c r="CS20" i="14" s="1"/>
  <c r="DR20" i="14" s="1"/>
  <c r="EQ20" i="14" s="1"/>
  <c r="U20" i="14"/>
  <c r="CR20" i="14" s="1"/>
  <c r="DQ20" i="14" s="1"/>
  <c r="EP20" i="14" s="1"/>
  <c r="T20" i="14"/>
  <c r="CQ20" i="14" s="1"/>
  <c r="DP20" i="14" s="1"/>
  <c r="EO20" i="14" s="1"/>
  <c r="S20" i="14"/>
  <c r="CP20" i="14" s="1"/>
  <c r="DO20" i="14" s="1"/>
  <c r="EN20" i="14" s="1"/>
  <c r="R20" i="14"/>
  <c r="CO20" i="14" s="1"/>
  <c r="DN20" i="14" s="1"/>
  <c r="EM20" i="14" s="1"/>
  <c r="Q20" i="14"/>
  <c r="CN20" i="14" s="1"/>
  <c r="DM20" i="14" s="1"/>
  <c r="EL20" i="14" s="1"/>
  <c r="P20" i="14"/>
  <c r="CM20" i="14" s="1"/>
  <c r="DL20" i="14" s="1"/>
  <c r="EK20" i="14" s="1"/>
  <c r="O20" i="14"/>
  <c r="CL20" i="14" s="1"/>
  <c r="DK20" i="14" s="1"/>
  <c r="EJ20" i="14" s="1"/>
  <c r="N20" i="14"/>
  <c r="CK20" i="14" s="1"/>
  <c r="DJ20" i="14" s="1"/>
  <c r="EI20" i="14" s="1"/>
  <c r="M20" i="14"/>
  <c r="CJ20" i="14" s="1"/>
  <c r="DI20" i="14" s="1"/>
  <c r="EH20" i="14" s="1"/>
  <c r="L20" i="14"/>
  <c r="CI20" i="14" s="1"/>
  <c r="DH20" i="14" s="1"/>
  <c r="EG20" i="14" s="1"/>
  <c r="K20" i="14"/>
  <c r="CH20" i="14" s="1"/>
  <c r="DG20" i="14" s="1"/>
  <c r="EF20" i="14" s="1"/>
  <c r="J20" i="14"/>
  <c r="CG20" i="14" s="1"/>
  <c r="DF20" i="14" s="1"/>
  <c r="EE20" i="14" s="1"/>
  <c r="I20" i="14"/>
  <c r="CF20" i="14" s="1"/>
  <c r="DE20" i="14" s="1"/>
  <c r="ED20" i="14" s="1"/>
  <c r="H20" i="14"/>
  <c r="CE20" i="14" s="1"/>
  <c r="DD20" i="14" s="1"/>
  <c r="EC20" i="14" s="1"/>
  <c r="G20" i="14"/>
  <c r="CD20" i="14" s="1"/>
  <c r="DC20" i="14" s="1"/>
  <c r="EB20" i="14" s="1"/>
  <c r="F20" i="14"/>
  <c r="CC20" i="14" s="1"/>
  <c r="DB20" i="14" s="1"/>
  <c r="EA20" i="14" s="1"/>
  <c r="E20" i="14"/>
  <c r="CB20" i="14" s="1"/>
  <c r="A20" i="14"/>
  <c r="FT19" i="14"/>
  <c r="FS19" i="14"/>
  <c r="FR19" i="14"/>
  <c r="FQ19" i="14"/>
  <c r="FP19" i="14"/>
  <c r="FO19" i="14"/>
  <c r="FN19" i="14"/>
  <c r="FM19" i="14"/>
  <c r="FL19" i="14"/>
  <c r="FK19" i="14"/>
  <c r="FJ19" i="14"/>
  <c r="FI19" i="14"/>
  <c r="FH19" i="14"/>
  <c r="FG19" i="14"/>
  <c r="FF19" i="14"/>
  <c r="FE19" i="14"/>
  <c r="FD19" i="14"/>
  <c r="FC19" i="14"/>
  <c r="FB19" i="14"/>
  <c r="FA19" i="14"/>
  <c r="EZ19" i="14"/>
  <c r="EY19" i="14"/>
  <c r="EX19" i="14"/>
  <c r="EW19" i="14"/>
  <c r="AY19" i="14"/>
  <c r="BX19" i="14" s="1"/>
  <c r="AX19" i="14"/>
  <c r="BW19" i="14" s="1"/>
  <c r="AW19" i="14"/>
  <c r="BV19" i="14" s="1"/>
  <c r="AV19" i="14"/>
  <c r="BU19" i="14" s="1"/>
  <c r="AU19" i="14"/>
  <c r="BT19" i="14" s="1"/>
  <c r="AT19" i="14"/>
  <c r="BS19" i="14" s="1"/>
  <c r="AS19" i="14"/>
  <c r="BR19" i="14" s="1"/>
  <c r="AR19" i="14"/>
  <c r="BQ19" i="14" s="1"/>
  <c r="AQ19" i="14"/>
  <c r="BP19" i="14" s="1"/>
  <c r="AP19" i="14"/>
  <c r="BO19" i="14" s="1"/>
  <c r="AO19" i="14"/>
  <c r="BN19" i="14" s="1"/>
  <c r="AN19" i="14"/>
  <c r="BM19" i="14" s="1"/>
  <c r="AM19" i="14"/>
  <c r="BL19" i="14" s="1"/>
  <c r="AL19" i="14"/>
  <c r="BK19" i="14" s="1"/>
  <c r="AK19" i="14"/>
  <c r="BJ19" i="14" s="1"/>
  <c r="AJ19" i="14"/>
  <c r="AI19" i="14"/>
  <c r="AH19" i="14"/>
  <c r="AG19" i="14"/>
  <c r="AF19" i="14"/>
  <c r="Z19" i="14"/>
  <c r="CW19" i="14" s="1"/>
  <c r="DV19" i="14" s="1"/>
  <c r="EU19" i="14" s="1"/>
  <c r="Y19" i="14"/>
  <c r="CV19" i="14" s="1"/>
  <c r="DU19" i="14" s="1"/>
  <c r="ET19" i="14" s="1"/>
  <c r="X19" i="14"/>
  <c r="CU19" i="14" s="1"/>
  <c r="DT19" i="14" s="1"/>
  <c r="ES19" i="14" s="1"/>
  <c r="W19" i="14"/>
  <c r="CT19" i="14" s="1"/>
  <c r="DS19" i="14" s="1"/>
  <c r="ER19" i="14" s="1"/>
  <c r="V19" i="14"/>
  <c r="CS19" i="14" s="1"/>
  <c r="DR19" i="14" s="1"/>
  <c r="EQ19" i="14" s="1"/>
  <c r="U19" i="14"/>
  <c r="CR19" i="14" s="1"/>
  <c r="DQ19" i="14" s="1"/>
  <c r="EP19" i="14" s="1"/>
  <c r="T19" i="14"/>
  <c r="CQ19" i="14" s="1"/>
  <c r="DP19" i="14" s="1"/>
  <c r="EO19" i="14" s="1"/>
  <c r="S19" i="14"/>
  <c r="CP19" i="14" s="1"/>
  <c r="DO19" i="14" s="1"/>
  <c r="EN19" i="14" s="1"/>
  <c r="R19" i="14"/>
  <c r="CO19" i="14" s="1"/>
  <c r="DN19" i="14" s="1"/>
  <c r="EM19" i="14" s="1"/>
  <c r="Q19" i="14"/>
  <c r="CN19" i="14" s="1"/>
  <c r="DM19" i="14" s="1"/>
  <c r="EL19" i="14" s="1"/>
  <c r="P19" i="14"/>
  <c r="CM19" i="14" s="1"/>
  <c r="DL19" i="14" s="1"/>
  <c r="EK19" i="14" s="1"/>
  <c r="O19" i="14"/>
  <c r="CL19" i="14" s="1"/>
  <c r="DK19" i="14" s="1"/>
  <c r="EJ19" i="14" s="1"/>
  <c r="N19" i="14"/>
  <c r="CK19" i="14" s="1"/>
  <c r="DJ19" i="14" s="1"/>
  <c r="EI19" i="14" s="1"/>
  <c r="M19" i="14"/>
  <c r="CJ19" i="14" s="1"/>
  <c r="DI19" i="14" s="1"/>
  <c r="EH19" i="14" s="1"/>
  <c r="L19" i="14"/>
  <c r="CI19" i="14" s="1"/>
  <c r="DH19" i="14" s="1"/>
  <c r="EG19" i="14" s="1"/>
  <c r="K19" i="14"/>
  <c r="CH19" i="14" s="1"/>
  <c r="J19" i="14"/>
  <c r="CG19" i="14" s="1"/>
  <c r="I19" i="14"/>
  <c r="CF19" i="14" s="1"/>
  <c r="H19" i="14"/>
  <c r="CE19" i="14" s="1"/>
  <c r="G19" i="14"/>
  <c r="CD19" i="14" s="1"/>
  <c r="A19" i="14"/>
  <c r="FT18" i="14"/>
  <c r="FS18" i="14"/>
  <c r="FR18" i="14"/>
  <c r="FQ18" i="14"/>
  <c r="FP18" i="14"/>
  <c r="FO18" i="14"/>
  <c r="FN18" i="14"/>
  <c r="FM18" i="14"/>
  <c r="FL18" i="14"/>
  <c r="FK18" i="14"/>
  <c r="FJ18" i="14"/>
  <c r="FI18" i="14"/>
  <c r="FH18" i="14"/>
  <c r="FG18" i="14"/>
  <c r="FF18" i="14"/>
  <c r="FE18" i="14"/>
  <c r="FD18" i="14"/>
  <c r="FC18" i="14"/>
  <c r="FB18" i="14"/>
  <c r="FA18" i="14"/>
  <c r="EZ18" i="14"/>
  <c r="EY18" i="14"/>
  <c r="EX18" i="14"/>
  <c r="EW18" i="14"/>
  <c r="AY18" i="14"/>
  <c r="BX18" i="14" s="1"/>
  <c r="AX18" i="14"/>
  <c r="BW18" i="14" s="1"/>
  <c r="AW18" i="14"/>
  <c r="BV18" i="14" s="1"/>
  <c r="AV18" i="14"/>
  <c r="BU18" i="14" s="1"/>
  <c r="AU18" i="14"/>
  <c r="BT18" i="14" s="1"/>
  <c r="AT18" i="14"/>
  <c r="BS18" i="14" s="1"/>
  <c r="AS18" i="14"/>
  <c r="BR18" i="14" s="1"/>
  <c r="AR18" i="14"/>
  <c r="BQ18" i="14" s="1"/>
  <c r="AQ18" i="14"/>
  <c r="BP18" i="14" s="1"/>
  <c r="AP18" i="14"/>
  <c r="BO18" i="14" s="1"/>
  <c r="AO18" i="14"/>
  <c r="BN18" i="14" s="1"/>
  <c r="AN18" i="14"/>
  <c r="BM18" i="14" s="1"/>
  <c r="AM18" i="14"/>
  <c r="BL18" i="14" s="1"/>
  <c r="AL18" i="14"/>
  <c r="BK18" i="14" s="1"/>
  <c r="AK18" i="14"/>
  <c r="BJ18" i="14" s="1"/>
  <c r="AJ18" i="14"/>
  <c r="BI18" i="14" s="1"/>
  <c r="AI18" i="14"/>
  <c r="BH18" i="14" s="1"/>
  <c r="AH18" i="14"/>
  <c r="BG18" i="14" s="1"/>
  <c r="AG18" i="14"/>
  <c r="BF18" i="14" s="1"/>
  <c r="AF18" i="14"/>
  <c r="BE18" i="14" s="1"/>
  <c r="Z18" i="14"/>
  <c r="CW18" i="14" s="1"/>
  <c r="DV18" i="14" s="1"/>
  <c r="EU18" i="14" s="1"/>
  <c r="Y18" i="14"/>
  <c r="CV18" i="14" s="1"/>
  <c r="DU18" i="14" s="1"/>
  <c r="ET18" i="14" s="1"/>
  <c r="X18" i="14"/>
  <c r="CU18" i="14" s="1"/>
  <c r="DT18" i="14" s="1"/>
  <c r="ES18" i="14" s="1"/>
  <c r="W18" i="14"/>
  <c r="CT18" i="14" s="1"/>
  <c r="DS18" i="14" s="1"/>
  <c r="ER18" i="14" s="1"/>
  <c r="V18" i="14"/>
  <c r="CS18" i="14" s="1"/>
  <c r="DR18" i="14" s="1"/>
  <c r="EQ18" i="14" s="1"/>
  <c r="U18" i="14"/>
  <c r="CR18" i="14" s="1"/>
  <c r="DQ18" i="14" s="1"/>
  <c r="EP18" i="14" s="1"/>
  <c r="T18" i="14"/>
  <c r="CQ18" i="14" s="1"/>
  <c r="DP18" i="14" s="1"/>
  <c r="EO18" i="14" s="1"/>
  <c r="S18" i="14"/>
  <c r="CP18" i="14" s="1"/>
  <c r="DO18" i="14" s="1"/>
  <c r="EN18" i="14" s="1"/>
  <c r="R18" i="14"/>
  <c r="CO18" i="14" s="1"/>
  <c r="DN18" i="14" s="1"/>
  <c r="EM18" i="14" s="1"/>
  <c r="Q18" i="14"/>
  <c r="CN18" i="14" s="1"/>
  <c r="DM18" i="14" s="1"/>
  <c r="EL18" i="14" s="1"/>
  <c r="P18" i="14"/>
  <c r="CM18" i="14" s="1"/>
  <c r="DL18" i="14" s="1"/>
  <c r="EK18" i="14" s="1"/>
  <c r="O18" i="14"/>
  <c r="CL18" i="14" s="1"/>
  <c r="DK18" i="14" s="1"/>
  <c r="EJ18" i="14" s="1"/>
  <c r="N18" i="14"/>
  <c r="CK18" i="14" s="1"/>
  <c r="DJ18" i="14" s="1"/>
  <c r="EI18" i="14" s="1"/>
  <c r="M18" i="14"/>
  <c r="CJ18" i="14" s="1"/>
  <c r="DI18" i="14" s="1"/>
  <c r="EH18" i="14" s="1"/>
  <c r="L18" i="14"/>
  <c r="CI18" i="14" s="1"/>
  <c r="DH18" i="14" s="1"/>
  <c r="EG18" i="14" s="1"/>
  <c r="K18" i="14"/>
  <c r="CH18" i="14" s="1"/>
  <c r="DG18" i="14" s="1"/>
  <c r="EF18" i="14" s="1"/>
  <c r="J18" i="14"/>
  <c r="CG18" i="14" s="1"/>
  <c r="DF18" i="14" s="1"/>
  <c r="EE18" i="14" s="1"/>
  <c r="I18" i="14"/>
  <c r="CF18" i="14" s="1"/>
  <c r="DE18" i="14" s="1"/>
  <c r="ED18" i="14" s="1"/>
  <c r="H18" i="14"/>
  <c r="CE18" i="14" s="1"/>
  <c r="DD18" i="14" s="1"/>
  <c r="EC18" i="14" s="1"/>
  <c r="G18" i="14"/>
  <c r="CD18" i="14" s="1"/>
  <c r="DC18" i="14" s="1"/>
  <c r="EB18" i="14" s="1"/>
  <c r="A18" i="14"/>
  <c r="FT17" i="14"/>
  <c r="FS17" i="14"/>
  <c r="FR17" i="14"/>
  <c r="FQ17" i="14"/>
  <c r="FP17" i="14"/>
  <c r="FO17" i="14"/>
  <c r="FN17" i="14"/>
  <c r="FM17" i="14"/>
  <c r="FL17" i="14"/>
  <c r="FK17" i="14"/>
  <c r="FJ17" i="14"/>
  <c r="FI17" i="14"/>
  <c r="FH17" i="14"/>
  <c r="FG17" i="14"/>
  <c r="FF17" i="14"/>
  <c r="FE17" i="14"/>
  <c r="FD17" i="14"/>
  <c r="FC17" i="14"/>
  <c r="FB17" i="14"/>
  <c r="FA17" i="14"/>
  <c r="EZ17" i="14"/>
  <c r="EY17" i="14"/>
  <c r="EX17" i="14"/>
  <c r="EW17" i="14"/>
  <c r="AY17" i="14"/>
  <c r="BX17" i="14" s="1"/>
  <c r="AX17" i="14"/>
  <c r="BW17" i="14" s="1"/>
  <c r="AW17" i="14"/>
  <c r="BV17" i="14" s="1"/>
  <c r="AV17" i="14"/>
  <c r="BU17" i="14" s="1"/>
  <c r="AU17" i="14"/>
  <c r="BT17" i="14" s="1"/>
  <c r="AT17" i="14"/>
  <c r="BS17" i="14" s="1"/>
  <c r="AS17" i="14"/>
  <c r="BR17" i="14" s="1"/>
  <c r="AR17" i="14"/>
  <c r="BQ17" i="14" s="1"/>
  <c r="AQ17" i="14"/>
  <c r="BP17" i="14" s="1"/>
  <c r="AP17" i="14"/>
  <c r="BO17" i="14" s="1"/>
  <c r="AO17" i="14"/>
  <c r="BN17" i="14" s="1"/>
  <c r="AN17" i="14"/>
  <c r="BM17" i="14" s="1"/>
  <c r="AM17" i="14"/>
  <c r="BL17" i="14" s="1"/>
  <c r="AL17" i="14"/>
  <c r="BK17" i="14" s="1"/>
  <c r="AK17" i="14"/>
  <c r="BJ17" i="14" s="1"/>
  <c r="AJ17" i="14"/>
  <c r="BI17" i="14" s="1"/>
  <c r="AI17" i="14"/>
  <c r="BH17" i="14" s="1"/>
  <c r="AH17" i="14"/>
  <c r="BG17" i="14" s="1"/>
  <c r="AG17" i="14"/>
  <c r="BF17" i="14" s="1"/>
  <c r="AF17" i="14"/>
  <c r="BE17" i="14" s="1"/>
  <c r="Z17" i="14"/>
  <c r="CW17" i="14" s="1"/>
  <c r="DV17" i="14" s="1"/>
  <c r="EU17" i="14" s="1"/>
  <c r="Y17" i="14"/>
  <c r="CV17" i="14" s="1"/>
  <c r="DU17" i="14" s="1"/>
  <c r="ET17" i="14" s="1"/>
  <c r="X17" i="14"/>
  <c r="CU17" i="14" s="1"/>
  <c r="DT17" i="14" s="1"/>
  <c r="ES17" i="14" s="1"/>
  <c r="W17" i="14"/>
  <c r="CT17" i="14" s="1"/>
  <c r="DS17" i="14" s="1"/>
  <c r="ER17" i="14" s="1"/>
  <c r="V17" i="14"/>
  <c r="CS17" i="14" s="1"/>
  <c r="DR17" i="14" s="1"/>
  <c r="EQ17" i="14" s="1"/>
  <c r="U17" i="14"/>
  <c r="CR17" i="14" s="1"/>
  <c r="DQ17" i="14" s="1"/>
  <c r="EP17" i="14" s="1"/>
  <c r="T17" i="14"/>
  <c r="CQ17" i="14" s="1"/>
  <c r="DP17" i="14" s="1"/>
  <c r="EO17" i="14" s="1"/>
  <c r="S17" i="14"/>
  <c r="CP17" i="14" s="1"/>
  <c r="DO17" i="14" s="1"/>
  <c r="EN17" i="14" s="1"/>
  <c r="R17" i="14"/>
  <c r="CO17" i="14" s="1"/>
  <c r="DN17" i="14" s="1"/>
  <c r="EM17" i="14" s="1"/>
  <c r="Q17" i="14"/>
  <c r="CN17" i="14" s="1"/>
  <c r="DM17" i="14" s="1"/>
  <c r="EL17" i="14" s="1"/>
  <c r="P17" i="14"/>
  <c r="CM17" i="14" s="1"/>
  <c r="DL17" i="14" s="1"/>
  <c r="EK17" i="14" s="1"/>
  <c r="O17" i="14"/>
  <c r="CL17" i="14" s="1"/>
  <c r="DK17" i="14" s="1"/>
  <c r="EJ17" i="14" s="1"/>
  <c r="N17" i="14"/>
  <c r="CK17" i="14" s="1"/>
  <c r="DJ17" i="14" s="1"/>
  <c r="EI17" i="14" s="1"/>
  <c r="M17" i="14"/>
  <c r="CJ17" i="14" s="1"/>
  <c r="DI17" i="14" s="1"/>
  <c r="EH17" i="14" s="1"/>
  <c r="L17" i="14"/>
  <c r="CI17" i="14" s="1"/>
  <c r="DH17" i="14" s="1"/>
  <c r="EG17" i="14" s="1"/>
  <c r="K17" i="14"/>
  <c r="CH17" i="14" s="1"/>
  <c r="DG17" i="14" s="1"/>
  <c r="EF17" i="14" s="1"/>
  <c r="J17" i="14"/>
  <c r="CG17" i="14" s="1"/>
  <c r="DF17" i="14" s="1"/>
  <c r="EE17" i="14" s="1"/>
  <c r="I17" i="14"/>
  <c r="CF17" i="14" s="1"/>
  <c r="DE17" i="14" s="1"/>
  <c r="ED17" i="14" s="1"/>
  <c r="H17" i="14"/>
  <c r="CE17" i="14" s="1"/>
  <c r="DD17" i="14" s="1"/>
  <c r="EC17" i="14" s="1"/>
  <c r="G17" i="14"/>
  <c r="CD17" i="14" s="1"/>
  <c r="DC17" i="14" s="1"/>
  <c r="EB17" i="14" s="1"/>
  <c r="A17" i="14"/>
  <c r="FT16" i="14"/>
  <c r="FS16" i="14"/>
  <c r="FR16" i="14"/>
  <c r="FQ16" i="14"/>
  <c r="FP16" i="14"/>
  <c r="FO16" i="14"/>
  <c r="FN16" i="14"/>
  <c r="FM16" i="14"/>
  <c r="FL16" i="14"/>
  <c r="FK16" i="14"/>
  <c r="FJ16" i="14"/>
  <c r="FI16" i="14"/>
  <c r="FH16" i="14"/>
  <c r="FG16" i="14"/>
  <c r="FF16" i="14"/>
  <c r="FE16" i="14"/>
  <c r="FD16" i="14"/>
  <c r="FC16" i="14"/>
  <c r="FB16" i="14"/>
  <c r="FA16" i="14"/>
  <c r="EZ16" i="14"/>
  <c r="EY16" i="14"/>
  <c r="EX16" i="14"/>
  <c r="EW16" i="14"/>
  <c r="AY16" i="14"/>
  <c r="BX16" i="14" s="1"/>
  <c r="AX16" i="14"/>
  <c r="BW16" i="14" s="1"/>
  <c r="AW16" i="14"/>
  <c r="BV16" i="14" s="1"/>
  <c r="AV16" i="14"/>
  <c r="BU16" i="14" s="1"/>
  <c r="AU16" i="14"/>
  <c r="BT16" i="14" s="1"/>
  <c r="AT16" i="14"/>
  <c r="BS16" i="14" s="1"/>
  <c r="AS16" i="14"/>
  <c r="BR16" i="14" s="1"/>
  <c r="AR16" i="14"/>
  <c r="BQ16" i="14" s="1"/>
  <c r="AQ16" i="14"/>
  <c r="BP16" i="14" s="1"/>
  <c r="AP16" i="14"/>
  <c r="BO16" i="14" s="1"/>
  <c r="AO16" i="14"/>
  <c r="BN16" i="14" s="1"/>
  <c r="AN16" i="14"/>
  <c r="BM16" i="14" s="1"/>
  <c r="AM16" i="14"/>
  <c r="BL16" i="14" s="1"/>
  <c r="AL16" i="14"/>
  <c r="BK16" i="14" s="1"/>
  <c r="AK16" i="14"/>
  <c r="BJ16" i="14" s="1"/>
  <c r="AJ16" i="14"/>
  <c r="BI16" i="14" s="1"/>
  <c r="AI16" i="14"/>
  <c r="BH16" i="14" s="1"/>
  <c r="AH16" i="14"/>
  <c r="BG16" i="14" s="1"/>
  <c r="AG16" i="14"/>
  <c r="BF16" i="14" s="1"/>
  <c r="AF16" i="14"/>
  <c r="BE16" i="14" s="1"/>
  <c r="AE16" i="14"/>
  <c r="AD16" i="14"/>
  <c r="Z16" i="14"/>
  <c r="CW16" i="14" s="1"/>
  <c r="DV16" i="14" s="1"/>
  <c r="EU16" i="14" s="1"/>
  <c r="Y16" i="14"/>
  <c r="CV16" i="14" s="1"/>
  <c r="DU16" i="14" s="1"/>
  <c r="ET16" i="14" s="1"/>
  <c r="X16" i="14"/>
  <c r="CU16" i="14" s="1"/>
  <c r="DT16" i="14" s="1"/>
  <c r="ES16" i="14" s="1"/>
  <c r="W16" i="14"/>
  <c r="CT16" i="14" s="1"/>
  <c r="DS16" i="14" s="1"/>
  <c r="ER16" i="14" s="1"/>
  <c r="V16" i="14"/>
  <c r="CS16" i="14" s="1"/>
  <c r="DR16" i="14" s="1"/>
  <c r="EQ16" i="14" s="1"/>
  <c r="U16" i="14"/>
  <c r="CR16" i="14" s="1"/>
  <c r="DQ16" i="14" s="1"/>
  <c r="EP16" i="14" s="1"/>
  <c r="T16" i="14"/>
  <c r="CQ16" i="14" s="1"/>
  <c r="DP16" i="14" s="1"/>
  <c r="EO16" i="14" s="1"/>
  <c r="S16" i="14"/>
  <c r="CP16" i="14" s="1"/>
  <c r="DO16" i="14" s="1"/>
  <c r="EN16" i="14" s="1"/>
  <c r="R16" i="14"/>
  <c r="CO16" i="14" s="1"/>
  <c r="DN16" i="14" s="1"/>
  <c r="EM16" i="14" s="1"/>
  <c r="Q16" i="14"/>
  <c r="CN16" i="14" s="1"/>
  <c r="DM16" i="14" s="1"/>
  <c r="EL16" i="14" s="1"/>
  <c r="P16" i="14"/>
  <c r="CM16" i="14" s="1"/>
  <c r="DL16" i="14" s="1"/>
  <c r="EK16" i="14" s="1"/>
  <c r="O16" i="14"/>
  <c r="CL16" i="14" s="1"/>
  <c r="DK16" i="14" s="1"/>
  <c r="EJ16" i="14" s="1"/>
  <c r="N16" i="14"/>
  <c r="CK16" i="14" s="1"/>
  <c r="DJ16" i="14" s="1"/>
  <c r="EI16" i="14" s="1"/>
  <c r="M16" i="14"/>
  <c r="CJ16" i="14" s="1"/>
  <c r="DI16" i="14" s="1"/>
  <c r="EH16" i="14" s="1"/>
  <c r="L16" i="14"/>
  <c r="CI16" i="14" s="1"/>
  <c r="DH16" i="14" s="1"/>
  <c r="EG16" i="14" s="1"/>
  <c r="K16" i="14"/>
  <c r="CH16" i="14" s="1"/>
  <c r="DG16" i="14" s="1"/>
  <c r="EF16" i="14" s="1"/>
  <c r="J16" i="14"/>
  <c r="CG16" i="14" s="1"/>
  <c r="DF16" i="14" s="1"/>
  <c r="EE16" i="14" s="1"/>
  <c r="I16" i="14"/>
  <c r="CF16" i="14" s="1"/>
  <c r="DE16" i="14" s="1"/>
  <c r="ED16" i="14" s="1"/>
  <c r="H16" i="14"/>
  <c r="CE16" i="14" s="1"/>
  <c r="DD16" i="14" s="1"/>
  <c r="EC16" i="14" s="1"/>
  <c r="G16" i="14"/>
  <c r="CD16" i="14" s="1"/>
  <c r="DC16" i="14" s="1"/>
  <c r="EB16" i="14" s="1"/>
  <c r="F16" i="14"/>
  <c r="CC16" i="14" s="1"/>
  <c r="E16" i="14"/>
  <c r="CB16" i="14" s="1"/>
  <c r="A16" i="14"/>
  <c r="FT15" i="14"/>
  <c r="FS15" i="14"/>
  <c r="FR15" i="14"/>
  <c r="FQ15" i="14"/>
  <c r="FP15" i="14"/>
  <c r="FO15" i="14"/>
  <c r="FN15" i="14"/>
  <c r="FM15" i="14"/>
  <c r="FL15" i="14"/>
  <c r="FK15" i="14"/>
  <c r="FJ15" i="14"/>
  <c r="FI15" i="14"/>
  <c r="FH15" i="14"/>
  <c r="FG15" i="14"/>
  <c r="FF15" i="14"/>
  <c r="FE15" i="14"/>
  <c r="FD15" i="14"/>
  <c r="FC15" i="14"/>
  <c r="FB15" i="14"/>
  <c r="FA15" i="14"/>
  <c r="EZ15" i="14"/>
  <c r="EY15" i="14"/>
  <c r="EX15" i="14"/>
  <c r="EW15" i="14"/>
  <c r="AY15" i="14"/>
  <c r="AX15" i="14"/>
  <c r="AW15" i="14"/>
  <c r="AV15" i="14"/>
  <c r="AU15" i="14"/>
  <c r="AT15" i="14"/>
  <c r="AS15" i="14"/>
  <c r="AR15" i="14"/>
  <c r="AQ15" i="14"/>
  <c r="AP15" i="14"/>
  <c r="AO15" i="14"/>
  <c r="AN15" i="14"/>
  <c r="AM15" i="14"/>
  <c r="AL15" i="14"/>
  <c r="AK15" i="14"/>
  <c r="AJ15" i="14"/>
  <c r="AI15" i="14"/>
  <c r="AH15" i="14"/>
  <c r="AG15" i="14"/>
  <c r="AF15" i="14"/>
  <c r="AE15" i="14"/>
  <c r="AD15" i="14"/>
  <c r="AC15" i="14"/>
  <c r="Z15" i="14"/>
  <c r="CW15" i="14" s="1"/>
  <c r="Y15" i="14"/>
  <c r="CV15" i="14" s="1"/>
  <c r="X15" i="14"/>
  <c r="CU15" i="14" s="1"/>
  <c r="W15" i="14"/>
  <c r="CT15" i="14" s="1"/>
  <c r="V15" i="14"/>
  <c r="CS15" i="14" s="1"/>
  <c r="U15" i="14"/>
  <c r="CR15" i="14" s="1"/>
  <c r="T15" i="14"/>
  <c r="CQ15" i="14" s="1"/>
  <c r="S15" i="14"/>
  <c r="CP15" i="14" s="1"/>
  <c r="R15" i="14"/>
  <c r="CO15" i="14" s="1"/>
  <c r="Q15" i="14"/>
  <c r="CN15" i="14" s="1"/>
  <c r="P15" i="14"/>
  <c r="CM15" i="14" s="1"/>
  <c r="O15" i="14"/>
  <c r="CL15" i="14" s="1"/>
  <c r="N15" i="14"/>
  <c r="CK15" i="14" s="1"/>
  <c r="M15" i="14"/>
  <c r="CJ15" i="14" s="1"/>
  <c r="L15" i="14"/>
  <c r="CI15" i="14" s="1"/>
  <c r="K15" i="14"/>
  <c r="CH15" i="14" s="1"/>
  <c r="J15" i="14"/>
  <c r="CG15" i="14" s="1"/>
  <c r="I15" i="14"/>
  <c r="CF15" i="14" s="1"/>
  <c r="H15" i="14"/>
  <c r="CE15" i="14" s="1"/>
  <c r="G15" i="14"/>
  <c r="CD15" i="14" s="1"/>
  <c r="F15" i="14"/>
  <c r="CC15" i="14" s="1"/>
  <c r="E15" i="14"/>
  <c r="CB15" i="14" s="1"/>
  <c r="D15" i="14"/>
  <c r="CA15" i="14" s="1"/>
  <c r="A15" i="14"/>
  <c r="FT14" i="14"/>
  <c r="FS14" i="14"/>
  <c r="FR14" i="14"/>
  <c r="FQ14" i="14"/>
  <c r="FP14" i="14"/>
  <c r="FO14" i="14"/>
  <c r="FN14" i="14"/>
  <c r="FM14" i="14"/>
  <c r="FL14" i="14"/>
  <c r="FK14" i="14"/>
  <c r="FJ14" i="14"/>
  <c r="FI14" i="14"/>
  <c r="FH14" i="14"/>
  <c r="FG14" i="14"/>
  <c r="FF14" i="14"/>
  <c r="FE14" i="14"/>
  <c r="FD14" i="14"/>
  <c r="FC14" i="14"/>
  <c r="FB14" i="14"/>
  <c r="FA14" i="14"/>
  <c r="EZ14" i="14"/>
  <c r="EY14" i="14"/>
  <c r="EX14" i="14"/>
  <c r="EW14" i="14"/>
  <c r="AY14" i="14"/>
  <c r="BX14" i="14" s="1"/>
  <c r="AX14" i="14"/>
  <c r="BW14" i="14" s="1"/>
  <c r="AW14" i="14"/>
  <c r="BV14" i="14" s="1"/>
  <c r="AV14" i="14"/>
  <c r="BU14" i="14" s="1"/>
  <c r="AU14" i="14"/>
  <c r="BT14" i="14" s="1"/>
  <c r="AT14" i="14"/>
  <c r="BS14" i="14" s="1"/>
  <c r="AS14" i="14"/>
  <c r="BR14" i="14" s="1"/>
  <c r="AR14" i="14"/>
  <c r="BQ14" i="14" s="1"/>
  <c r="AQ14" i="14"/>
  <c r="BP14" i="14" s="1"/>
  <c r="AP14" i="14"/>
  <c r="BO14" i="14" s="1"/>
  <c r="AO14" i="14"/>
  <c r="BN14" i="14" s="1"/>
  <c r="AN14" i="14"/>
  <c r="BM14" i="14" s="1"/>
  <c r="AM14" i="14"/>
  <c r="BL14" i="14" s="1"/>
  <c r="AL14" i="14"/>
  <c r="BK14" i="14" s="1"/>
  <c r="AK14" i="14"/>
  <c r="BJ14" i="14" s="1"/>
  <c r="AJ14" i="14"/>
  <c r="BI14" i="14" s="1"/>
  <c r="AI14" i="14"/>
  <c r="BH14" i="14" s="1"/>
  <c r="AH14" i="14"/>
  <c r="BG14" i="14" s="1"/>
  <c r="AG14" i="14"/>
  <c r="BF14" i="14" s="1"/>
  <c r="AF14" i="14"/>
  <c r="BE14" i="14" s="1"/>
  <c r="AE14" i="14"/>
  <c r="BD14" i="14" s="1"/>
  <c r="AD14" i="14"/>
  <c r="AC14" i="14"/>
  <c r="Z14" i="14"/>
  <c r="CW14" i="14" s="1"/>
  <c r="DV14" i="14" s="1"/>
  <c r="EU14" i="14" s="1"/>
  <c r="Y14" i="14"/>
  <c r="CV14" i="14" s="1"/>
  <c r="DU14" i="14" s="1"/>
  <c r="ET14" i="14" s="1"/>
  <c r="X14" i="14"/>
  <c r="CU14" i="14" s="1"/>
  <c r="DT14" i="14" s="1"/>
  <c r="ES14" i="14" s="1"/>
  <c r="W14" i="14"/>
  <c r="CT14" i="14" s="1"/>
  <c r="DS14" i="14" s="1"/>
  <c r="ER14" i="14" s="1"/>
  <c r="V14" i="14"/>
  <c r="CS14" i="14" s="1"/>
  <c r="DR14" i="14" s="1"/>
  <c r="EQ14" i="14" s="1"/>
  <c r="U14" i="14"/>
  <c r="CR14" i="14" s="1"/>
  <c r="DQ14" i="14" s="1"/>
  <c r="EP14" i="14" s="1"/>
  <c r="T14" i="14"/>
  <c r="CQ14" i="14" s="1"/>
  <c r="DP14" i="14" s="1"/>
  <c r="EO14" i="14" s="1"/>
  <c r="S14" i="14"/>
  <c r="CP14" i="14" s="1"/>
  <c r="DO14" i="14" s="1"/>
  <c r="EN14" i="14" s="1"/>
  <c r="R14" i="14"/>
  <c r="CO14" i="14" s="1"/>
  <c r="DN14" i="14" s="1"/>
  <c r="EM14" i="14" s="1"/>
  <c r="Q14" i="14"/>
  <c r="CN14" i="14" s="1"/>
  <c r="DM14" i="14" s="1"/>
  <c r="EL14" i="14" s="1"/>
  <c r="P14" i="14"/>
  <c r="CM14" i="14" s="1"/>
  <c r="DL14" i="14" s="1"/>
  <c r="EK14" i="14" s="1"/>
  <c r="O14" i="14"/>
  <c r="CL14" i="14" s="1"/>
  <c r="DK14" i="14" s="1"/>
  <c r="EJ14" i="14" s="1"/>
  <c r="N14" i="14"/>
  <c r="CK14" i="14" s="1"/>
  <c r="DJ14" i="14" s="1"/>
  <c r="EI14" i="14" s="1"/>
  <c r="M14" i="14"/>
  <c r="CJ14" i="14" s="1"/>
  <c r="DI14" i="14" s="1"/>
  <c r="EH14" i="14" s="1"/>
  <c r="L14" i="14"/>
  <c r="CI14" i="14" s="1"/>
  <c r="DH14" i="14" s="1"/>
  <c r="EG14" i="14" s="1"/>
  <c r="K14" i="14"/>
  <c r="CH14" i="14" s="1"/>
  <c r="DG14" i="14" s="1"/>
  <c r="EF14" i="14" s="1"/>
  <c r="J14" i="14"/>
  <c r="CG14" i="14" s="1"/>
  <c r="DF14" i="14" s="1"/>
  <c r="EE14" i="14" s="1"/>
  <c r="I14" i="14"/>
  <c r="CF14" i="14" s="1"/>
  <c r="DE14" i="14" s="1"/>
  <c r="ED14" i="14" s="1"/>
  <c r="H14" i="14"/>
  <c r="CE14" i="14" s="1"/>
  <c r="DD14" i="14" s="1"/>
  <c r="EC14" i="14" s="1"/>
  <c r="G14" i="14"/>
  <c r="CD14" i="14" s="1"/>
  <c r="DC14" i="14" s="1"/>
  <c r="EB14" i="14" s="1"/>
  <c r="F14" i="14"/>
  <c r="CC14" i="14" s="1"/>
  <c r="DB14" i="14" s="1"/>
  <c r="EA14" i="14" s="1"/>
  <c r="E14" i="14"/>
  <c r="CB14" i="14" s="1"/>
  <c r="D14" i="14"/>
  <c r="CA14" i="14" s="1"/>
  <c r="A14" i="14"/>
  <c r="FT13" i="14"/>
  <c r="FS13" i="14"/>
  <c r="FR13" i="14"/>
  <c r="FQ13" i="14"/>
  <c r="FP13" i="14"/>
  <c r="FO13" i="14"/>
  <c r="FN13" i="14"/>
  <c r="FM13" i="14"/>
  <c r="FL13" i="14"/>
  <c r="FK13" i="14"/>
  <c r="FJ13" i="14"/>
  <c r="FI13" i="14"/>
  <c r="FH13" i="14"/>
  <c r="FG13" i="14"/>
  <c r="FF13" i="14"/>
  <c r="FE13" i="14"/>
  <c r="FD13" i="14"/>
  <c r="FC13" i="14"/>
  <c r="FB13" i="14"/>
  <c r="FA13" i="14"/>
  <c r="EZ13" i="14"/>
  <c r="EY13" i="14"/>
  <c r="EX13" i="14"/>
  <c r="EW13" i="14"/>
  <c r="AY13" i="14"/>
  <c r="AX13" i="14"/>
  <c r="AW13" i="14"/>
  <c r="AV13" i="14"/>
  <c r="AU13" i="14"/>
  <c r="AT13" i="14"/>
  <c r="AS13" i="14"/>
  <c r="AR13" i="14"/>
  <c r="AQ13" i="14"/>
  <c r="AP13" i="14"/>
  <c r="AO13" i="14"/>
  <c r="AN13" i="14"/>
  <c r="AM13" i="14"/>
  <c r="AL13" i="14"/>
  <c r="AK13" i="14"/>
  <c r="AJ13" i="14"/>
  <c r="AI13" i="14"/>
  <c r="AH13" i="14"/>
  <c r="AG13" i="14"/>
  <c r="AF13" i="14"/>
  <c r="AE13" i="14"/>
  <c r="AD13" i="14"/>
  <c r="A13" i="14"/>
  <c r="FT12" i="14"/>
  <c r="FS12" i="14"/>
  <c r="FR12" i="14"/>
  <c r="FQ12" i="14"/>
  <c r="FP12" i="14"/>
  <c r="FO12" i="14"/>
  <c r="FN12" i="14"/>
  <c r="FM12" i="14"/>
  <c r="FL12" i="14"/>
  <c r="FK12" i="14"/>
  <c r="FJ12" i="14"/>
  <c r="FI12" i="14"/>
  <c r="FH12" i="14"/>
  <c r="FG12" i="14"/>
  <c r="FF12" i="14"/>
  <c r="FE12" i="14"/>
  <c r="FD12" i="14"/>
  <c r="FC12" i="14"/>
  <c r="FB12" i="14"/>
  <c r="FA12" i="14"/>
  <c r="EZ12" i="14"/>
  <c r="EY12" i="14"/>
  <c r="EX12" i="14"/>
  <c r="EW12" i="14"/>
  <c r="AY12" i="14"/>
  <c r="BX12" i="14" s="1"/>
  <c r="AX12" i="14"/>
  <c r="BW12" i="14" s="1"/>
  <c r="AW12" i="14"/>
  <c r="BV12" i="14" s="1"/>
  <c r="AV12" i="14"/>
  <c r="BU12" i="14" s="1"/>
  <c r="AU12" i="14"/>
  <c r="BT12" i="14" s="1"/>
  <c r="AT12" i="14"/>
  <c r="BS12" i="14" s="1"/>
  <c r="AS12" i="14"/>
  <c r="BR12" i="14" s="1"/>
  <c r="AR12" i="14"/>
  <c r="BQ12" i="14" s="1"/>
  <c r="AQ12" i="14"/>
  <c r="BP12" i="14" s="1"/>
  <c r="AP12" i="14"/>
  <c r="BO12" i="14" s="1"/>
  <c r="AO12" i="14"/>
  <c r="BN12" i="14" s="1"/>
  <c r="AN12" i="14"/>
  <c r="BM12" i="14" s="1"/>
  <c r="AM12" i="14"/>
  <c r="BL12" i="14" s="1"/>
  <c r="AL12" i="14"/>
  <c r="BK12" i="14" s="1"/>
  <c r="AK12" i="14"/>
  <c r="BJ12" i="14" s="1"/>
  <c r="AJ12" i="14"/>
  <c r="BI12" i="14" s="1"/>
  <c r="AI12" i="14"/>
  <c r="BH12" i="14" s="1"/>
  <c r="AH12" i="14"/>
  <c r="BG12" i="14" s="1"/>
  <c r="AG12" i="14"/>
  <c r="BF12" i="14" s="1"/>
  <c r="AF12" i="14"/>
  <c r="BE12" i="14" s="1"/>
  <c r="AE12" i="14"/>
  <c r="BD12" i="14" s="1"/>
  <c r="AD12" i="14"/>
  <c r="BC12" i="14" s="1"/>
  <c r="AC12" i="14"/>
  <c r="BB12" i="14" s="1"/>
  <c r="Z12" i="14"/>
  <c r="CW12" i="14" s="1"/>
  <c r="DV12" i="14" s="1"/>
  <c r="EU12" i="14" s="1"/>
  <c r="Y12" i="14"/>
  <c r="CV12" i="14" s="1"/>
  <c r="DU12" i="14" s="1"/>
  <c r="ET12" i="14" s="1"/>
  <c r="X12" i="14"/>
  <c r="CU12" i="14" s="1"/>
  <c r="DT12" i="14" s="1"/>
  <c r="ES12" i="14" s="1"/>
  <c r="W12" i="14"/>
  <c r="CT12" i="14" s="1"/>
  <c r="DS12" i="14" s="1"/>
  <c r="ER12" i="14" s="1"/>
  <c r="V12" i="14"/>
  <c r="CS12" i="14" s="1"/>
  <c r="DR12" i="14" s="1"/>
  <c r="EQ12" i="14" s="1"/>
  <c r="U12" i="14"/>
  <c r="CR12" i="14" s="1"/>
  <c r="DQ12" i="14" s="1"/>
  <c r="EP12" i="14" s="1"/>
  <c r="T12" i="14"/>
  <c r="CQ12" i="14" s="1"/>
  <c r="DP12" i="14" s="1"/>
  <c r="EO12" i="14" s="1"/>
  <c r="S12" i="14"/>
  <c r="CP12" i="14" s="1"/>
  <c r="DO12" i="14" s="1"/>
  <c r="EN12" i="14" s="1"/>
  <c r="R12" i="14"/>
  <c r="CO12" i="14" s="1"/>
  <c r="DN12" i="14" s="1"/>
  <c r="EM12" i="14" s="1"/>
  <c r="Q12" i="14"/>
  <c r="CN12" i="14" s="1"/>
  <c r="DM12" i="14" s="1"/>
  <c r="EL12" i="14" s="1"/>
  <c r="P12" i="14"/>
  <c r="CM12" i="14" s="1"/>
  <c r="DL12" i="14" s="1"/>
  <c r="EK12" i="14" s="1"/>
  <c r="O12" i="14"/>
  <c r="CL12" i="14" s="1"/>
  <c r="DK12" i="14" s="1"/>
  <c r="EJ12" i="14" s="1"/>
  <c r="N12" i="14"/>
  <c r="CK12" i="14" s="1"/>
  <c r="DJ12" i="14" s="1"/>
  <c r="EI12" i="14" s="1"/>
  <c r="M12" i="14"/>
  <c r="CJ12" i="14" s="1"/>
  <c r="DI12" i="14" s="1"/>
  <c r="EH12" i="14" s="1"/>
  <c r="L12" i="14"/>
  <c r="CI12" i="14" s="1"/>
  <c r="DH12" i="14" s="1"/>
  <c r="EG12" i="14" s="1"/>
  <c r="K12" i="14"/>
  <c r="CH12" i="14" s="1"/>
  <c r="DG12" i="14" s="1"/>
  <c r="EF12" i="14" s="1"/>
  <c r="J12" i="14"/>
  <c r="CG12" i="14" s="1"/>
  <c r="DF12" i="14" s="1"/>
  <c r="EE12" i="14" s="1"/>
  <c r="I12" i="14"/>
  <c r="CF12" i="14" s="1"/>
  <c r="DE12" i="14" s="1"/>
  <c r="ED12" i="14" s="1"/>
  <c r="H12" i="14"/>
  <c r="CE12" i="14" s="1"/>
  <c r="DD12" i="14" s="1"/>
  <c r="EC12" i="14" s="1"/>
  <c r="G12" i="14"/>
  <c r="CD12" i="14" s="1"/>
  <c r="DC12" i="14" s="1"/>
  <c r="EB12" i="14" s="1"/>
  <c r="F12" i="14"/>
  <c r="CC12" i="14" s="1"/>
  <c r="DB12" i="14" s="1"/>
  <c r="EA12" i="14" s="1"/>
  <c r="E12" i="14"/>
  <c r="CB12" i="14" s="1"/>
  <c r="DA12" i="14" s="1"/>
  <c r="DZ12" i="14" s="1"/>
  <c r="D12" i="14"/>
  <c r="CA12" i="14" s="1"/>
  <c r="CZ12" i="14" s="1"/>
  <c r="DY12" i="14" s="1"/>
  <c r="A12" i="14"/>
  <c r="FT11" i="14"/>
  <c r="FS11" i="14"/>
  <c r="FR11" i="14"/>
  <c r="FQ11" i="14"/>
  <c r="FP11" i="14"/>
  <c r="FO11" i="14"/>
  <c r="FN11" i="14"/>
  <c r="FM11" i="14"/>
  <c r="FL11" i="14"/>
  <c r="FK11" i="14"/>
  <c r="FJ11" i="14"/>
  <c r="FI11" i="14"/>
  <c r="FH11" i="14"/>
  <c r="FG11" i="14"/>
  <c r="FF11" i="14"/>
  <c r="FE11" i="14"/>
  <c r="FD11" i="14"/>
  <c r="FC11" i="14"/>
  <c r="FB11" i="14"/>
  <c r="FA11" i="14"/>
  <c r="EZ11" i="14"/>
  <c r="EY11" i="14"/>
  <c r="EX11" i="14"/>
  <c r="EW11" i="14"/>
  <c r="A11" i="14"/>
  <c r="FT10" i="14"/>
  <c r="FS10" i="14"/>
  <c r="FR10" i="14"/>
  <c r="FQ10" i="14"/>
  <c r="FP10" i="14"/>
  <c r="FO10" i="14"/>
  <c r="FN10" i="14"/>
  <c r="FM10" i="14"/>
  <c r="FL10" i="14"/>
  <c r="FK10" i="14"/>
  <c r="FJ10" i="14"/>
  <c r="FI10" i="14"/>
  <c r="FH10" i="14"/>
  <c r="FG10" i="14"/>
  <c r="FF10" i="14"/>
  <c r="FE10" i="14"/>
  <c r="FD10" i="14"/>
  <c r="FC10" i="14"/>
  <c r="FB10" i="14"/>
  <c r="FA10" i="14"/>
  <c r="EZ10" i="14"/>
  <c r="EY10" i="14"/>
  <c r="EX10" i="14"/>
  <c r="EW10" i="14"/>
  <c r="AY10" i="14"/>
  <c r="BX10" i="14" s="1"/>
  <c r="AX10" i="14"/>
  <c r="BW10" i="14" s="1"/>
  <c r="AW10" i="14"/>
  <c r="BV10" i="14" s="1"/>
  <c r="AV10" i="14"/>
  <c r="BU10" i="14" s="1"/>
  <c r="AU10" i="14"/>
  <c r="BT10" i="14" s="1"/>
  <c r="AT10" i="14"/>
  <c r="BS10" i="14" s="1"/>
  <c r="AS10" i="14"/>
  <c r="BR10" i="14" s="1"/>
  <c r="AR10" i="14"/>
  <c r="BQ10" i="14" s="1"/>
  <c r="AQ10" i="14"/>
  <c r="BP10" i="14" s="1"/>
  <c r="AP10" i="14"/>
  <c r="BO10" i="14" s="1"/>
  <c r="AO10" i="14"/>
  <c r="BN10" i="14" s="1"/>
  <c r="AN10" i="14"/>
  <c r="BM10" i="14" s="1"/>
  <c r="AM10" i="14"/>
  <c r="BL10" i="14" s="1"/>
  <c r="AL10" i="14"/>
  <c r="BK10" i="14" s="1"/>
  <c r="AK10" i="14"/>
  <c r="BJ10" i="14" s="1"/>
  <c r="AJ10" i="14"/>
  <c r="BI10" i="14" s="1"/>
  <c r="AI10" i="14"/>
  <c r="BH10" i="14" s="1"/>
  <c r="AH10" i="14"/>
  <c r="BG10" i="14" s="1"/>
  <c r="AG10" i="14"/>
  <c r="BF10" i="14" s="1"/>
  <c r="AF10" i="14"/>
  <c r="BE10" i="14" s="1"/>
  <c r="AE10" i="14"/>
  <c r="BD10" i="14" s="1"/>
  <c r="AD10" i="14"/>
  <c r="BC10" i="14" s="1"/>
  <c r="AC10" i="14"/>
  <c r="BB10" i="14" s="1"/>
  <c r="Z10" i="14"/>
  <c r="CW10" i="14" s="1"/>
  <c r="DV10" i="14" s="1"/>
  <c r="EU10" i="14" s="1"/>
  <c r="Y10" i="14"/>
  <c r="CV10" i="14" s="1"/>
  <c r="DU10" i="14" s="1"/>
  <c r="ET10" i="14" s="1"/>
  <c r="X10" i="14"/>
  <c r="CU10" i="14" s="1"/>
  <c r="DT10" i="14" s="1"/>
  <c r="ES10" i="14" s="1"/>
  <c r="W10" i="14"/>
  <c r="CT10" i="14" s="1"/>
  <c r="DS10" i="14" s="1"/>
  <c r="ER10" i="14" s="1"/>
  <c r="V10" i="14"/>
  <c r="CS10" i="14" s="1"/>
  <c r="DR10" i="14" s="1"/>
  <c r="EQ10" i="14" s="1"/>
  <c r="U10" i="14"/>
  <c r="CR10" i="14" s="1"/>
  <c r="DQ10" i="14" s="1"/>
  <c r="EP10" i="14" s="1"/>
  <c r="T10" i="14"/>
  <c r="CQ10" i="14" s="1"/>
  <c r="DP10" i="14" s="1"/>
  <c r="EO10" i="14" s="1"/>
  <c r="S10" i="14"/>
  <c r="CP10" i="14" s="1"/>
  <c r="DO10" i="14" s="1"/>
  <c r="EN10" i="14" s="1"/>
  <c r="R10" i="14"/>
  <c r="CO10" i="14" s="1"/>
  <c r="DN10" i="14" s="1"/>
  <c r="EM10" i="14" s="1"/>
  <c r="Q10" i="14"/>
  <c r="CN10" i="14" s="1"/>
  <c r="DM10" i="14" s="1"/>
  <c r="EL10" i="14" s="1"/>
  <c r="P10" i="14"/>
  <c r="CM10" i="14" s="1"/>
  <c r="DL10" i="14" s="1"/>
  <c r="EK10" i="14" s="1"/>
  <c r="O10" i="14"/>
  <c r="CL10" i="14" s="1"/>
  <c r="DK10" i="14" s="1"/>
  <c r="EJ10" i="14" s="1"/>
  <c r="N10" i="14"/>
  <c r="CK10" i="14" s="1"/>
  <c r="DJ10" i="14" s="1"/>
  <c r="EI10" i="14" s="1"/>
  <c r="M10" i="14"/>
  <c r="CJ10" i="14" s="1"/>
  <c r="DI10" i="14" s="1"/>
  <c r="EH10" i="14" s="1"/>
  <c r="L10" i="14"/>
  <c r="CI10" i="14" s="1"/>
  <c r="DH10" i="14" s="1"/>
  <c r="EG10" i="14" s="1"/>
  <c r="K10" i="14"/>
  <c r="CH10" i="14" s="1"/>
  <c r="DG10" i="14" s="1"/>
  <c r="EF10" i="14" s="1"/>
  <c r="J10" i="14"/>
  <c r="CG10" i="14" s="1"/>
  <c r="DF10" i="14" s="1"/>
  <c r="EE10" i="14" s="1"/>
  <c r="I10" i="14"/>
  <c r="CF10" i="14" s="1"/>
  <c r="DE10" i="14" s="1"/>
  <c r="ED10" i="14" s="1"/>
  <c r="H10" i="14"/>
  <c r="CE10" i="14" s="1"/>
  <c r="DD10" i="14" s="1"/>
  <c r="EC10" i="14" s="1"/>
  <c r="G10" i="14"/>
  <c r="CD10" i="14" s="1"/>
  <c r="DC10" i="14" s="1"/>
  <c r="EB10" i="14" s="1"/>
  <c r="F10" i="14"/>
  <c r="CC10" i="14" s="1"/>
  <c r="DB10" i="14" s="1"/>
  <c r="EA10" i="14" s="1"/>
  <c r="E10" i="14"/>
  <c r="CB10" i="14" s="1"/>
  <c r="DA10" i="14" s="1"/>
  <c r="DZ10" i="14" s="1"/>
  <c r="D10" i="14"/>
  <c r="CA10" i="14" s="1"/>
  <c r="CZ10" i="14" s="1"/>
  <c r="DY10" i="14" s="1"/>
  <c r="A10" i="14"/>
  <c r="FT9" i="14"/>
  <c r="FS9" i="14"/>
  <c r="FR9" i="14"/>
  <c r="FQ9" i="14"/>
  <c r="FP9" i="14"/>
  <c r="FO9" i="14"/>
  <c r="FN9" i="14"/>
  <c r="FM9" i="14"/>
  <c r="FL9" i="14"/>
  <c r="FK9" i="14"/>
  <c r="FJ9" i="14"/>
  <c r="FI9" i="14"/>
  <c r="FH9" i="14"/>
  <c r="FG9" i="14"/>
  <c r="FF9" i="14"/>
  <c r="FE9" i="14"/>
  <c r="FD9" i="14"/>
  <c r="FC9" i="14"/>
  <c r="FB9" i="14"/>
  <c r="FA9" i="14"/>
  <c r="EZ9" i="14"/>
  <c r="EY9" i="14"/>
  <c r="EX9" i="14"/>
  <c r="EW9" i="14"/>
  <c r="AY9" i="14"/>
  <c r="BX9" i="14" s="1"/>
  <c r="AX9" i="14"/>
  <c r="BW9" i="14" s="1"/>
  <c r="AW9" i="14"/>
  <c r="BV9" i="14" s="1"/>
  <c r="AV9" i="14"/>
  <c r="BU9" i="14" s="1"/>
  <c r="AU9" i="14"/>
  <c r="BT9" i="14" s="1"/>
  <c r="AT9" i="14"/>
  <c r="BS9" i="14" s="1"/>
  <c r="AS9" i="14"/>
  <c r="BR9" i="14" s="1"/>
  <c r="AR9" i="14"/>
  <c r="BQ9" i="14" s="1"/>
  <c r="AQ9" i="14"/>
  <c r="BP9" i="14" s="1"/>
  <c r="AP9" i="14"/>
  <c r="BO9" i="14" s="1"/>
  <c r="AO9" i="14"/>
  <c r="BN9" i="14" s="1"/>
  <c r="AN9" i="14"/>
  <c r="BM9" i="14" s="1"/>
  <c r="AM9" i="14"/>
  <c r="BL9" i="14" s="1"/>
  <c r="AL9" i="14"/>
  <c r="BK9" i="14" s="1"/>
  <c r="AK9" i="14"/>
  <c r="BJ9" i="14" s="1"/>
  <c r="AJ9" i="14"/>
  <c r="BI9" i="14" s="1"/>
  <c r="AI9" i="14"/>
  <c r="BH9" i="14" s="1"/>
  <c r="AH9" i="14"/>
  <c r="BG9" i="14" s="1"/>
  <c r="AG9" i="14"/>
  <c r="BF9" i="14" s="1"/>
  <c r="AF9" i="14"/>
  <c r="BE9" i="14" s="1"/>
  <c r="AE9" i="14"/>
  <c r="BD9" i="14" s="1"/>
  <c r="AD9" i="14"/>
  <c r="BC9" i="14" s="1"/>
  <c r="AC9" i="14"/>
  <c r="BB9" i="14" s="1"/>
  <c r="Z9" i="14"/>
  <c r="CW9" i="14" s="1"/>
  <c r="DV9" i="14" s="1"/>
  <c r="EU9" i="14" s="1"/>
  <c r="Y9" i="14"/>
  <c r="CV9" i="14" s="1"/>
  <c r="DU9" i="14" s="1"/>
  <c r="ET9" i="14" s="1"/>
  <c r="X9" i="14"/>
  <c r="CU9" i="14" s="1"/>
  <c r="DT9" i="14" s="1"/>
  <c r="ES9" i="14" s="1"/>
  <c r="W9" i="14"/>
  <c r="CT9" i="14" s="1"/>
  <c r="DS9" i="14" s="1"/>
  <c r="ER9" i="14" s="1"/>
  <c r="V9" i="14"/>
  <c r="CS9" i="14" s="1"/>
  <c r="DR9" i="14" s="1"/>
  <c r="EQ9" i="14" s="1"/>
  <c r="U9" i="14"/>
  <c r="CR9" i="14" s="1"/>
  <c r="DQ9" i="14" s="1"/>
  <c r="EP9" i="14" s="1"/>
  <c r="T9" i="14"/>
  <c r="CQ9" i="14" s="1"/>
  <c r="DP9" i="14" s="1"/>
  <c r="EO9" i="14" s="1"/>
  <c r="S9" i="14"/>
  <c r="CP9" i="14" s="1"/>
  <c r="DO9" i="14" s="1"/>
  <c r="EN9" i="14" s="1"/>
  <c r="R9" i="14"/>
  <c r="CO9" i="14" s="1"/>
  <c r="DN9" i="14" s="1"/>
  <c r="EM9" i="14" s="1"/>
  <c r="Q9" i="14"/>
  <c r="CN9" i="14" s="1"/>
  <c r="DM9" i="14" s="1"/>
  <c r="EL9" i="14" s="1"/>
  <c r="P9" i="14"/>
  <c r="CM9" i="14" s="1"/>
  <c r="DL9" i="14" s="1"/>
  <c r="EK9" i="14" s="1"/>
  <c r="O9" i="14"/>
  <c r="CL9" i="14" s="1"/>
  <c r="DK9" i="14" s="1"/>
  <c r="EJ9" i="14" s="1"/>
  <c r="N9" i="14"/>
  <c r="CK9" i="14" s="1"/>
  <c r="DJ9" i="14" s="1"/>
  <c r="EI9" i="14" s="1"/>
  <c r="M9" i="14"/>
  <c r="CJ9" i="14" s="1"/>
  <c r="DI9" i="14" s="1"/>
  <c r="EH9" i="14" s="1"/>
  <c r="L9" i="14"/>
  <c r="CI9" i="14" s="1"/>
  <c r="DH9" i="14" s="1"/>
  <c r="EG9" i="14" s="1"/>
  <c r="K9" i="14"/>
  <c r="CH9" i="14" s="1"/>
  <c r="DG9" i="14" s="1"/>
  <c r="EF9" i="14" s="1"/>
  <c r="J9" i="14"/>
  <c r="CG9" i="14" s="1"/>
  <c r="DF9" i="14" s="1"/>
  <c r="EE9" i="14" s="1"/>
  <c r="I9" i="14"/>
  <c r="CF9" i="14" s="1"/>
  <c r="DE9" i="14" s="1"/>
  <c r="ED9" i="14" s="1"/>
  <c r="H9" i="14"/>
  <c r="CE9" i="14" s="1"/>
  <c r="DD9" i="14" s="1"/>
  <c r="EC9" i="14" s="1"/>
  <c r="G9" i="14"/>
  <c r="CD9" i="14" s="1"/>
  <c r="DC9" i="14" s="1"/>
  <c r="EB9" i="14" s="1"/>
  <c r="F9" i="14"/>
  <c r="CC9" i="14" s="1"/>
  <c r="DB9" i="14" s="1"/>
  <c r="EA9" i="14" s="1"/>
  <c r="E9" i="14"/>
  <c r="CB9" i="14" s="1"/>
  <c r="DA9" i="14" s="1"/>
  <c r="DZ9" i="14" s="1"/>
  <c r="D9" i="14"/>
  <c r="CA9" i="14" s="1"/>
  <c r="CZ9" i="14" s="1"/>
  <c r="DY9" i="14" s="1"/>
  <c r="A9" i="14"/>
  <c r="FT8" i="14"/>
  <c r="FS8" i="14"/>
  <c r="FR8" i="14"/>
  <c r="FQ8" i="14"/>
  <c r="FP8" i="14"/>
  <c r="FO8" i="14"/>
  <c r="FN8" i="14"/>
  <c r="FM8" i="14"/>
  <c r="FL8" i="14"/>
  <c r="FK8" i="14"/>
  <c r="FJ8" i="14"/>
  <c r="FI8" i="14"/>
  <c r="FH8" i="14"/>
  <c r="FG8" i="14"/>
  <c r="FF8" i="14"/>
  <c r="FE8" i="14"/>
  <c r="FD8" i="14"/>
  <c r="FC8" i="14"/>
  <c r="FB8" i="14"/>
  <c r="FA8" i="14"/>
  <c r="EZ8" i="14"/>
  <c r="EY8" i="14"/>
  <c r="EX8" i="14"/>
  <c r="EW8" i="14"/>
  <c r="AY8" i="14"/>
  <c r="BX8" i="14" s="1"/>
  <c r="AX8" i="14"/>
  <c r="BW8" i="14" s="1"/>
  <c r="AW8" i="14"/>
  <c r="BV8" i="14" s="1"/>
  <c r="AV8" i="14"/>
  <c r="BU8" i="14" s="1"/>
  <c r="AU8" i="14"/>
  <c r="BT8" i="14" s="1"/>
  <c r="AT8" i="14"/>
  <c r="BS8" i="14" s="1"/>
  <c r="AS8" i="14"/>
  <c r="BR8" i="14" s="1"/>
  <c r="AR8" i="14"/>
  <c r="BQ8" i="14" s="1"/>
  <c r="AQ8" i="14"/>
  <c r="BP8" i="14" s="1"/>
  <c r="AP8" i="14"/>
  <c r="BO8" i="14" s="1"/>
  <c r="AO8" i="14"/>
  <c r="BN8" i="14" s="1"/>
  <c r="AN8" i="14"/>
  <c r="BM8" i="14" s="1"/>
  <c r="AM8" i="14"/>
  <c r="BL8" i="14" s="1"/>
  <c r="AL8" i="14"/>
  <c r="BK8" i="14" s="1"/>
  <c r="AK8" i="14"/>
  <c r="BJ8" i="14" s="1"/>
  <c r="AJ8" i="14"/>
  <c r="BI8" i="14" s="1"/>
  <c r="AI8" i="14"/>
  <c r="BH8" i="14" s="1"/>
  <c r="AH8" i="14"/>
  <c r="BG8" i="14" s="1"/>
  <c r="AG8" i="14"/>
  <c r="BF8" i="14" s="1"/>
  <c r="AF8" i="14"/>
  <c r="BE8" i="14" s="1"/>
  <c r="AE8" i="14"/>
  <c r="BD8" i="14" s="1"/>
  <c r="AD8" i="14"/>
  <c r="BC8" i="14" s="1"/>
  <c r="AC8" i="14"/>
  <c r="BB8" i="14" s="1"/>
  <c r="Z8" i="14"/>
  <c r="CW8" i="14" s="1"/>
  <c r="DV8" i="14" s="1"/>
  <c r="EU8" i="14" s="1"/>
  <c r="Y8" i="14"/>
  <c r="CV8" i="14" s="1"/>
  <c r="DU8" i="14" s="1"/>
  <c r="ET8" i="14" s="1"/>
  <c r="X8" i="14"/>
  <c r="CU8" i="14" s="1"/>
  <c r="DT8" i="14" s="1"/>
  <c r="ES8" i="14" s="1"/>
  <c r="W8" i="14"/>
  <c r="CT8" i="14" s="1"/>
  <c r="DS8" i="14" s="1"/>
  <c r="ER8" i="14" s="1"/>
  <c r="V8" i="14"/>
  <c r="CS8" i="14" s="1"/>
  <c r="DR8" i="14" s="1"/>
  <c r="EQ8" i="14" s="1"/>
  <c r="U8" i="14"/>
  <c r="CR8" i="14" s="1"/>
  <c r="DQ8" i="14" s="1"/>
  <c r="EP8" i="14" s="1"/>
  <c r="T8" i="14"/>
  <c r="CQ8" i="14" s="1"/>
  <c r="DP8" i="14" s="1"/>
  <c r="EO8" i="14" s="1"/>
  <c r="S8" i="14"/>
  <c r="CP8" i="14" s="1"/>
  <c r="DO8" i="14" s="1"/>
  <c r="EN8" i="14" s="1"/>
  <c r="R8" i="14"/>
  <c r="CO8" i="14" s="1"/>
  <c r="DN8" i="14" s="1"/>
  <c r="EM8" i="14" s="1"/>
  <c r="Q8" i="14"/>
  <c r="CN8" i="14" s="1"/>
  <c r="DM8" i="14" s="1"/>
  <c r="EL8" i="14" s="1"/>
  <c r="P8" i="14"/>
  <c r="CM8" i="14" s="1"/>
  <c r="DL8" i="14" s="1"/>
  <c r="EK8" i="14" s="1"/>
  <c r="O8" i="14"/>
  <c r="CL8" i="14" s="1"/>
  <c r="DK8" i="14" s="1"/>
  <c r="EJ8" i="14" s="1"/>
  <c r="N8" i="14"/>
  <c r="CK8" i="14" s="1"/>
  <c r="DJ8" i="14" s="1"/>
  <c r="EI8" i="14" s="1"/>
  <c r="M8" i="14"/>
  <c r="CJ8" i="14" s="1"/>
  <c r="DI8" i="14" s="1"/>
  <c r="EH8" i="14" s="1"/>
  <c r="L8" i="14"/>
  <c r="CI8" i="14" s="1"/>
  <c r="DH8" i="14" s="1"/>
  <c r="EG8" i="14" s="1"/>
  <c r="K8" i="14"/>
  <c r="CH8" i="14" s="1"/>
  <c r="DG8" i="14" s="1"/>
  <c r="EF8" i="14" s="1"/>
  <c r="J8" i="14"/>
  <c r="CG8" i="14" s="1"/>
  <c r="DF8" i="14" s="1"/>
  <c r="EE8" i="14" s="1"/>
  <c r="I8" i="14"/>
  <c r="CF8" i="14" s="1"/>
  <c r="DE8" i="14" s="1"/>
  <c r="ED8" i="14" s="1"/>
  <c r="H8" i="14"/>
  <c r="CE8" i="14" s="1"/>
  <c r="DD8" i="14" s="1"/>
  <c r="EC8" i="14" s="1"/>
  <c r="G8" i="14"/>
  <c r="CD8" i="14" s="1"/>
  <c r="DC8" i="14" s="1"/>
  <c r="EB8" i="14" s="1"/>
  <c r="F8" i="14"/>
  <c r="CC8" i="14" s="1"/>
  <c r="DB8" i="14" s="1"/>
  <c r="EA8" i="14" s="1"/>
  <c r="E8" i="14"/>
  <c r="CB8" i="14" s="1"/>
  <c r="DA8" i="14" s="1"/>
  <c r="DZ8" i="14" s="1"/>
  <c r="D8" i="14"/>
  <c r="CA8" i="14" s="1"/>
  <c r="CZ8" i="14" s="1"/>
  <c r="DY8" i="14" s="1"/>
  <c r="A8" i="14"/>
  <c r="FT7" i="14"/>
  <c r="FS7" i="14"/>
  <c r="FR7" i="14"/>
  <c r="FQ7" i="14"/>
  <c r="FP7" i="14"/>
  <c r="FO7" i="14"/>
  <c r="FN7" i="14"/>
  <c r="FM7" i="14"/>
  <c r="FL7" i="14"/>
  <c r="FK7" i="14"/>
  <c r="FJ7" i="14"/>
  <c r="FI7" i="14"/>
  <c r="FH7" i="14"/>
  <c r="FG7" i="14"/>
  <c r="FF7" i="14"/>
  <c r="FE7" i="14"/>
  <c r="FD7" i="14"/>
  <c r="FC7" i="14"/>
  <c r="FB7" i="14"/>
  <c r="FA7" i="14"/>
  <c r="EZ7" i="14"/>
  <c r="EY7" i="14"/>
  <c r="EX7" i="14"/>
  <c r="EW7" i="14"/>
  <c r="AY7" i="14"/>
  <c r="BX7" i="14" s="1"/>
  <c r="AX7" i="14"/>
  <c r="BW7" i="14" s="1"/>
  <c r="AW7" i="14"/>
  <c r="BV7" i="14" s="1"/>
  <c r="AV7" i="14"/>
  <c r="BU7" i="14" s="1"/>
  <c r="AU7" i="14"/>
  <c r="BT7" i="14" s="1"/>
  <c r="AT7" i="14"/>
  <c r="BS7" i="14" s="1"/>
  <c r="AS7" i="14"/>
  <c r="BR7" i="14" s="1"/>
  <c r="AR7" i="14"/>
  <c r="BQ7" i="14" s="1"/>
  <c r="AQ7" i="14"/>
  <c r="BP7" i="14" s="1"/>
  <c r="AP7" i="14"/>
  <c r="BO7" i="14" s="1"/>
  <c r="AO7" i="14"/>
  <c r="BN7" i="14" s="1"/>
  <c r="AN7" i="14"/>
  <c r="BM7" i="14" s="1"/>
  <c r="AM7" i="14"/>
  <c r="BL7" i="14" s="1"/>
  <c r="AL7" i="14"/>
  <c r="BK7" i="14" s="1"/>
  <c r="AK7" i="14"/>
  <c r="BJ7" i="14" s="1"/>
  <c r="AJ7" i="14"/>
  <c r="BI7" i="14" s="1"/>
  <c r="AI7" i="14"/>
  <c r="BH7" i="14" s="1"/>
  <c r="AH7" i="14"/>
  <c r="BG7" i="14" s="1"/>
  <c r="AG7" i="14"/>
  <c r="BF7" i="14" s="1"/>
  <c r="AF7" i="14"/>
  <c r="BE7" i="14" s="1"/>
  <c r="AE7" i="14"/>
  <c r="BD7" i="14" s="1"/>
  <c r="AD7" i="14"/>
  <c r="BC7" i="14" s="1"/>
  <c r="AC7" i="14"/>
  <c r="BB7" i="14" s="1"/>
  <c r="Z7" i="14"/>
  <c r="CW7" i="14" s="1"/>
  <c r="DV7" i="14" s="1"/>
  <c r="EU7" i="14" s="1"/>
  <c r="Y7" i="14"/>
  <c r="CV7" i="14" s="1"/>
  <c r="DU7" i="14" s="1"/>
  <c r="ET7" i="14" s="1"/>
  <c r="X7" i="14"/>
  <c r="CU7" i="14" s="1"/>
  <c r="DT7" i="14" s="1"/>
  <c r="ES7" i="14" s="1"/>
  <c r="W7" i="14"/>
  <c r="CT7" i="14" s="1"/>
  <c r="DS7" i="14" s="1"/>
  <c r="ER7" i="14" s="1"/>
  <c r="V7" i="14"/>
  <c r="CS7" i="14" s="1"/>
  <c r="DR7" i="14" s="1"/>
  <c r="EQ7" i="14" s="1"/>
  <c r="U7" i="14"/>
  <c r="CR7" i="14" s="1"/>
  <c r="DQ7" i="14" s="1"/>
  <c r="EP7" i="14" s="1"/>
  <c r="T7" i="14"/>
  <c r="CQ7" i="14" s="1"/>
  <c r="DP7" i="14" s="1"/>
  <c r="EO7" i="14" s="1"/>
  <c r="S7" i="14"/>
  <c r="CP7" i="14" s="1"/>
  <c r="DO7" i="14" s="1"/>
  <c r="EN7" i="14" s="1"/>
  <c r="R7" i="14"/>
  <c r="CO7" i="14" s="1"/>
  <c r="DN7" i="14" s="1"/>
  <c r="EM7" i="14" s="1"/>
  <c r="Q7" i="14"/>
  <c r="CN7" i="14" s="1"/>
  <c r="DM7" i="14" s="1"/>
  <c r="EL7" i="14" s="1"/>
  <c r="P7" i="14"/>
  <c r="CM7" i="14" s="1"/>
  <c r="DL7" i="14" s="1"/>
  <c r="EK7" i="14" s="1"/>
  <c r="O7" i="14"/>
  <c r="CL7" i="14" s="1"/>
  <c r="DK7" i="14" s="1"/>
  <c r="EJ7" i="14" s="1"/>
  <c r="N7" i="14"/>
  <c r="CK7" i="14" s="1"/>
  <c r="DJ7" i="14" s="1"/>
  <c r="EI7" i="14" s="1"/>
  <c r="M7" i="14"/>
  <c r="CJ7" i="14" s="1"/>
  <c r="DI7" i="14" s="1"/>
  <c r="EH7" i="14" s="1"/>
  <c r="L7" i="14"/>
  <c r="CI7" i="14" s="1"/>
  <c r="DH7" i="14" s="1"/>
  <c r="EG7" i="14" s="1"/>
  <c r="K7" i="14"/>
  <c r="CH7" i="14" s="1"/>
  <c r="DG7" i="14" s="1"/>
  <c r="EF7" i="14" s="1"/>
  <c r="J7" i="14"/>
  <c r="CG7" i="14" s="1"/>
  <c r="DF7" i="14" s="1"/>
  <c r="EE7" i="14" s="1"/>
  <c r="I7" i="14"/>
  <c r="CF7" i="14" s="1"/>
  <c r="DE7" i="14" s="1"/>
  <c r="ED7" i="14" s="1"/>
  <c r="H7" i="14"/>
  <c r="CE7" i="14" s="1"/>
  <c r="DD7" i="14" s="1"/>
  <c r="EC7" i="14" s="1"/>
  <c r="G7" i="14"/>
  <c r="CD7" i="14" s="1"/>
  <c r="DC7" i="14" s="1"/>
  <c r="EB7" i="14" s="1"/>
  <c r="F7" i="14"/>
  <c r="CC7" i="14" s="1"/>
  <c r="DB7" i="14" s="1"/>
  <c r="EA7" i="14" s="1"/>
  <c r="E7" i="14"/>
  <c r="CB7" i="14" s="1"/>
  <c r="DA7" i="14" s="1"/>
  <c r="DZ7" i="14" s="1"/>
  <c r="D7" i="14"/>
  <c r="CA7" i="14" s="1"/>
  <c r="CZ7" i="14" s="1"/>
  <c r="DY7" i="14" s="1"/>
  <c r="A7" i="14"/>
  <c r="FT6" i="14"/>
  <c r="FS6" i="14"/>
  <c r="FR6" i="14"/>
  <c r="FQ6" i="14"/>
  <c r="FP6" i="14"/>
  <c r="FO6" i="14"/>
  <c r="FN6" i="14"/>
  <c r="FM6" i="14"/>
  <c r="FL6" i="14"/>
  <c r="FK6" i="14"/>
  <c r="FJ6" i="14"/>
  <c r="FI6" i="14"/>
  <c r="FH6" i="14"/>
  <c r="FG6" i="14"/>
  <c r="FF6" i="14"/>
  <c r="FE6" i="14"/>
  <c r="FD6" i="14"/>
  <c r="FC6" i="14"/>
  <c r="FB6" i="14"/>
  <c r="FA6" i="14"/>
  <c r="EZ6" i="14"/>
  <c r="EY6" i="14"/>
  <c r="EX6" i="14"/>
  <c r="EW6" i="14"/>
  <c r="AY6" i="14"/>
  <c r="BX6" i="14" s="1"/>
  <c r="AX6" i="14"/>
  <c r="BW6" i="14" s="1"/>
  <c r="AW6" i="14"/>
  <c r="BV6" i="14" s="1"/>
  <c r="AV6" i="14"/>
  <c r="BU6" i="14" s="1"/>
  <c r="AU6" i="14"/>
  <c r="BT6" i="14" s="1"/>
  <c r="AT6" i="14"/>
  <c r="BS6" i="14" s="1"/>
  <c r="AS6" i="14"/>
  <c r="BR6" i="14" s="1"/>
  <c r="AR6" i="14"/>
  <c r="BQ6" i="14" s="1"/>
  <c r="AQ6" i="14"/>
  <c r="BP6" i="14" s="1"/>
  <c r="AP6" i="14"/>
  <c r="BO6" i="14" s="1"/>
  <c r="AO6" i="14"/>
  <c r="BN6" i="14" s="1"/>
  <c r="AN6" i="14"/>
  <c r="BM6" i="14" s="1"/>
  <c r="AM6" i="14"/>
  <c r="BL6" i="14" s="1"/>
  <c r="AL6" i="14"/>
  <c r="BK6" i="14" s="1"/>
  <c r="AK6" i="14"/>
  <c r="BJ6" i="14" s="1"/>
  <c r="AJ6" i="14"/>
  <c r="BI6" i="14" s="1"/>
  <c r="AI6" i="14"/>
  <c r="BH6" i="14" s="1"/>
  <c r="AH6" i="14"/>
  <c r="BG6" i="14" s="1"/>
  <c r="AG6" i="14"/>
  <c r="BF6" i="14" s="1"/>
  <c r="AF6" i="14"/>
  <c r="BE6" i="14" s="1"/>
  <c r="AE6" i="14"/>
  <c r="BD6" i="14" s="1"/>
  <c r="AD6" i="14"/>
  <c r="BC6" i="14" s="1"/>
  <c r="AC6" i="14"/>
  <c r="BB6" i="14" s="1"/>
  <c r="Z6" i="14"/>
  <c r="CW6" i="14" s="1"/>
  <c r="DV6" i="14" s="1"/>
  <c r="EU6" i="14" s="1"/>
  <c r="Y6" i="14"/>
  <c r="CV6" i="14" s="1"/>
  <c r="DU6" i="14" s="1"/>
  <c r="ET6" i="14" s="1"/>
  <c r="X6" i="14"/>
  <c r="CU6" i="14" s="1"/>
  <c r="DT6" i="14" s="1"/>
  <c r="ES6" i="14" s="1"/>
  <c r="W6" i="14"/>
  <c r="CT6" i="14" s="1"/>
  <c r="DS6" i="14" s="1"/>
  <c r="ER6" i="14" s="1"/>
  <c r="V6" i="14"/>
  <c r="CS6" i="14" s="1"/>
  <c r="DR6" i="14" s="1"/>
  <c r="EQ6" i="14" s="1"/>
  <c r="U6" i="14"/>
  <c r="CR6" i="14" s="1"/>
  <c r="DQ6" i="14" s="1"/>
  <c r="EP6" i="14" s="1"/>
  <c r="T6" i="14"/>
  <c r="CQ6" i="14" s="1"/>
  <c r="DP6" i="14" s="1"/>
  <c r="EO6" i="14" s="1"/>
  <c r="S6" i="14"/>
  <c r="CP6" i="14" s="1"/>
  <c r="DO6" i="14" s="1"/>
  <c r="EN6" i="14" s="1"/>
  <c r="R6" i="14"/>
  <c r="CO6" i="14" s="1"/>
  <c r="DN6" i="14" s="1"/>
  <c r="EM6" i="14" s="1"/>
  <c r="Q6" i="14"/>
  <c r="CN6" i="14" s="1"/>
  <c r="DM6" i="14" s="1"/>
  <c r="EL6" i="14" s="1"/>
  <c r="P6" i="14"/>
  <c r="CM6" i="14" s="1"/>
  <c r="DL6" i="14" s="1"/>
  <c r="EK6" i="14" s="1"/>
  <c r="O6" i="14"/>
  <c r="CL6" i="14" s="1"/>
  <c r="DK6" i="14" s="1"/>
  <c r="EJ6" i="14" s="1"/>
  <c r="N6" i="14"/>
  <c r="CK6" i="14" s="1"/>
  <c r="DJ6" i="14" s="1"/>
  <c r="EI6" i="14" s="1"/>
  <c r="M6" i="14"/>
  <c r="CJ6" i="14" s="1"/>
  <c r="DI6" i="14" s="1"/>
  <c r="EH6" i="14" s="1"/>
  <c r="L6" i="14"/>
  <c r="CI6" i="14" s="1"/>
  <c r="DH6" i="14" s="1"/>
  <c r="EG6" i="14" s="1"/>
  <c r="K6" i="14"/>
  <c r="CH6" i="14" s="1"/>
  <c r="DG6" i="14" s="1"/>
  <c r="EF6" i="14" s="1"/>
  <c r="J6" i="14"/>
  <c r="CG6" i="14" s="1"/>
  <c r="DF6" i="14" s="1"/>
  <c r="EE6" i="14" s="1"/>
  <c r="I6" i="14"/>
  <c r="CF6" i="14" s="1"/>
  <c r="DE6" i="14" s="1"/>
  <c r="ED6" i="14" s="1"/>
  <c r="H6" i="14"/>
  <c r="CE6" i="14" s="1"/>
  <c r="DD6" i="14" s="1"/>
  <c r="EC6" i="14" s="1"/>
  <c r="G6" i="14"/>
  <c r="CD6" i="14" s="1"/>
  <c r="DC6" i="14" s="1"/>
  <c r="EB6" i="14" s="1"/>
  <c r="F6" i="14"/>
  <c r="CC6" i="14" s="1"/>
  <c r="DB6" i="14" s="1"/>
  <c r="EA6" i="14" s="1"/>
  <c r="E6" i="14"/>
  <c r="CB6" i="14" s="1"/>
  <c r="DA6" i="14" s="1"/>
  <c r="DZ6" i="14" s="1"/>
  <c r="D6" i="14"/>
  <c r="CA6" i="14" s="1"/>
  <c r="CZ6" i="14" s="1"/>
  <c r="DY6" i="14" s="1"/>
  <c r="A6" i="14"/>
  <c r="FT5" i="14"/>
  <c r="FS5" i="14"/>
  <c r="FR5" i="14"/>
  <c r="FQ5" i="14"/>
  <c r="FP5" i="14"/>
  <c r="FO5" i="14"/>
  <c r="FN5" i="14"/>
  <c r="FM5" i="14"/>
  <c r="FL5" i="14"/>
  <c r="FK5" i="14"/>
  <c r="FJ5" i="14"/>
  <c r="FI5" i="14"/>
  <c r="FH5" i="14"/>
  <c r="FG5" i="14"/>
  <c r="FF5" i="14"/>
  <c r="FE5" i="14"/>
  <c r="FD5" i="14"/>
  <c r="FC5" i="14"/>
  <c r="FB5" i="14"/>
  <c r="FA5" i="14"/>
  <c r="EZ5" i="14"/>
  <c r="EY5" i="14"/>
  <c r="EX5" i="14"/>
  <c r="EW5" i="14"/>
  <c r="AY5" i="14"/>
  <c r="BX5" i="14" s="1"/>
  <c r="AX5" i="14"/>
  <c r="BW5" i="14" s="1"/>
  <c r="AW5" i="14"/>
  <c r="BV5" i="14" s="1"/>
  <c r="AV5" i="14"/>
  <c r="BU5" i="14" s="1"/>
  <c r="AU5" i="14"/>
  <c r="BT5" i="14" s="1"/>
  <c r="AT5" i="14"/>
  <c r="BS5" i="14" s="1"/>
  <c r="AS5" i="14"/>
  <c r="BR5" i="14" s="1"/>
  <c r="AR5" i="14"/>
  <c r="BQ5" i="14" s="1"/>
  <c r="AQ5" i="14"/>
  <c r="BP5" i="14" s="1"/>
  <c r="AP5" i="14"/>
  <c r="BO5" i="14" s="1"/>
  <c r="AO5" i="14"/>
  <c r="BN5" i="14" s="1"/>
  <c r="AN5" i="14"/>
  <c r="BM5" i="14" s="1"/>
  <c r="AM5" i="14"/>
  <c r="BL5" i="14" s="1"/>
  <c r="AL5" i="14"/>
  <c r="BK5" i="14" s="1"/>
  <c r="AK5" i="14"/>
  <c r="BJ5" i="14" s="1"/>
  <c r="AJ5" i="14"/>
  <c r="BI5" i="14" s="1"/>
  <c r="AI5" i="14"/>
  <c r="BH5" i="14" s="1"/>
  <c r="AH5" i="14"/>
  <c r="BG5" i="14" s="1"/>
  <c r="AG5" i="14"/>
  <c r="BF5" i="14" s="1"/>
  <c r="AF5" i="14"/>
  <c r="BE5" i="14" s="1"/>
  <c r="AE5" i="14"/>
  <c r="BD5" i="14" s="1"/>
  <c r="AD5" i="14"/>
  <c r="BC5" i="14" s="1"/>
  <c r="AC5" i="14"/>
  <c r="BB5" i="14" s="1"/>
  <c r="Z5" i="14"/>
  <c r="CW5" i="14" s="1"/>
  <c r="DV5" i="14" s="1"/>
  <c r="EU5" i="14" s="1"/>
  <c r="Y5" i="14"/>
  <c r="CV5" i="14" s="1"/>
  <c r="DU5" i="14" s="1"/>
  <c r="ET5" i="14" s="1"/>
  <c r="X5" i="14"/>
  <c r="CU5" i="14" s="1"/>
  <c r="DT5" i="14" s="1"/>
  <c r="ES5" i="14" s="1"/>
  <c r="W5" i="14"/>
  <c r="CT5" i="14" s="1"/>
  <c r="DS5" i="14" s="1"/>
  <c r="ER5" i="14" s="1"/>
  <c r="V5" i="14"/>
  <c r="CS5" i="14" s="1"/>
  <c r="DR5" i="14" s="1"/>
  <c r="EQ5" i="14" s="1"/>
  <c r="U5" i="14"/>
  <c r="CR5" i="14" s="1"/>
  <c r="DQ5" i="14" s="1"/>
  <c r="EP5" i="14" s="1"/>
  <c r="T5" i="14"/>
  <c r="CQ5" i="14" s="1"/>
  <c r="DP5" i="14" s="1"/>
  <c r="EO5" i="14" s="1"/>
  <c r="S5" i="14"/>
  <c r="CP5" i="14" s="1"/>
  <c r="DO5" i="14" s="1"/>
  <c r="EN5" i="14" s="1"/>
  <c r="R5" i="14"/>
  <c r="CO5" i="14" s="1"/>
  <c r="DN5" i="14" s="1"/>
  <c r="EM5" i="14" s="1"/>
  <c r="Q5" i="14"/>
  <c r="CN5" i="14" s="1"/>
  <c r="DM5" i="14" s="1"/>
  <c r="EL5" i="14" s="1"/>
  <c r="P5" i="14"/>
  <c r="CM5" i="14" s="1"/>
  <c r="DL5" i="14" s="1"/>
  <c r="EK5" i="14" s="1"/>
  <c r="O5" i="14"/>
  <c r="CL5" i="14" s="1"/>
  <c r="DK5" i="14" s="1"/>
  <c r="EJ5" i="14" s="1"/>
  <c r="N5" i="14"/>
  <c r="CK5" i="14" s="1"/>
  <c r="DJ5" i="14" s="1"/>
  <c r="EI5" i="14" s="1"/>
  <c r="M5" i="14"/>
  <c r="CJ5" i="14" s="1"/>
  <c r="DI5" i="14" s="1"/>
  <c r="EH5" i="14" s="1"/>
  <c r="L5" i="14"/>
  <c r="CI5" i="14" s="1"/>
  <c r="DH5" i="14" s="1"/>
  <c r="EG5" i="14" s="1"/>
  <c r="K5" i="14"/>
  <c r="CH5" i="14" s="1"/>
  <c r="DG5" i="14" s="1"/>
  <c r="EF5" i="14" s="1"/>
  <c r="J5" i="14"/>
  <c r="CG5" i="14" s="1"/>
  <c r="DF5" i="14" s="1"/>
  <c r="EE5" i="14" s="1"/>
  <c r="I5" i="14"/>
  <c r="CF5" i="14" s="1"/>
  <c r="DE5" i="14" s="1"/>
  <c r="ED5" i="14" s="1"/>
  <c r="H5" i="14"/>
  <c r="CE5" i="14" s="1"/>
  <c r="DD5" i="14" s="1"/>
  <c r="EC5" i="14" s="1"/>
  <c r="G5" i="14"/>
  <c r="CD5" i="14" s="1"/>
  <c r="DC5" i="14" s="1"/>
  <c r="EB5" i="14" s="1"/>
  <c r="F5" i="14"/>
  <c r="CC5" i="14" s="1"/>
  <c r="DB5" i="14" s="1"/>
  <c r="EA5" i="14" s="1"/>
  <c r="E5" i="14"/>
  <c r="CB5" i="14" s="1"/>
  <c r="DA5" i="14" s="1"/>
  <c r="DZ5" i="14" s="1"/>
  <c r="D5" i="14"/>
  <c r="CA5" i="14" s="1"/>
  <c r="CZ5" i="14" s="1"/>
  <c r="DY5" i="14" s="1"/>
  <c r="A5" i="14"/>
  <c r="F808" i="13"/>
  <c r="E808" i="13"/>
  <c r="H808" i="13" s="1"/>
  <c r="D808" i="13"/>
  <c r="C808" i="13"/>
  <c r="A808" i="13"/>
  <c r="F807" i="13"/>
  <c r="E807" i="13"/>
  <c r="H807" i="13" s="1"/>
  <c r="D807" i="13"/>
  <c r="C807" i="13"/>
  <c r="A807" i="13"/>
  <c r="F806" i="13"/>
  <c r="E806" i="13"/>
  <c r="D806" i="13"/>
  <c r="C806" i="13"/>
  <c r="A806" i="13"/>
  <c r="F805" i="13"/>
  <c r="E805" i="13"/>
  <c r="H805" i="13" s="1"/>
  <c r="D805" i="13"/>
  <c r="C805" i="13"/>
  <c r="A805" i="13"/>
  <c r="F804" i="13"/>
  <c r="E804" i="13"/>
  <c r="H804" i="13" s="1"/>
  <c r="D804" i="13"/>
  <c r="C804" i="13"/>
  <c r="A804" i="13"/>
  <c r="F803" i="13"/>
  <c r="E803" i="13"/>
  <c r="D803" i="13"/>
  <c r="C803" i="13"/>
  <c r="A803" i="13"/>
  <c r="F802" i="13"/>
  <c r="E802" i="13"/>
  <c r="H802" i="13" s="1"/>
  <c r="D802" i="13"/>
  <c r="C802" i="13"/>
  <c r="A802" i="13"/>
  <c r="F801" i="13"/>
  <c r="E801" i="13"/>
  <c r="D801" i="13"/>
  <c r="C801" i="13"/>
  <c r="A801" i="13"/>
  <c r="F800" i="13"/>
  <c r="E800" i="13"/>
  <c r="H800" i="13" s="1"/>
  <c r="D800" i="13"/>
  <c r="C800" i="13"/>
  <c r="A800" i="13"/>
  <c r="F799" i="13"/>
  <c r="E799" i="13"/>
  <c r="D799" i="13"/>
  <c r="C799" i="13"/>
  <c r="A799" i="13"/>
  <c r="F798" i="13"/>
  <c r="E798" i="13"/>
  <c r="D798" i="13"/>
  <c r="C798" i="13"/>
  <c r="A798" i="13"/>
  <c r="F797" i="13"/>
  <c r="E797" i="13"/>
  <c r="H797" i="13" s="1"/>
  <c r="D797" i="13"/>
  <c r="C797" i="13"/>
  <c r="A797" i="13"/>
  <c r="F796" i="13"/>
  <c r="E796" i="13"/>
  <c r="H796" i="13" s="1"/>
  <c r="D796" i="13"/>
  <c r="C796" i="13"/>
  <c r="A796" i="13"/>
  <c r="F795" i="13"/>
  <c r="E795" i="13"/>
  <c r="D795" i="13"/>
  <c r="C795" i="13"/>
  <c r="A795" i="13"/>
  <c r="F794" i="13"/>
  <c r="E794" i="13"/>
  <c r="D794" i="13"/>
  <c r="C794" i="13"/>
  <c r="A794" i="13"/>
  <c r="F793" i="13"/>
  <c r="E793" i="13"/>
  <c r="D793" i="13"/>
  <c r="C793" i="13"/>
  <c r="A793" i="13"/>
  <c r="F792" i="13"/>
  <c r="E792" i="13"/>
  <c r="H792" i="13" s="1"/>
  <c r="D792" i="13"/>
  <c r="C792" i="13"/>
  <c r="A792" i="13"/>
  <c r="F791" i="13"/>
  <c r="E791" i="13"/>
  <c r="D791" i="13"/>
  <c r="C791" i="13"/>
  <c r="A791" i="13"/>
  <c r="F790" i="13"/>
  <c r="E790" i="13"/>
  <c r="D790" i="13"/>
  <c r="C790" i="13"/>
  <c r="A790" i="13"/>
  <c r="F789" i="13"/>
  <c r="E789" i="13"/>
  <c r="H789" i="13" s="1"/>
  <c r="D789" i="13"/>
  <c r="C789" i="13"/>
  <c r="A789" i="13"/>
  <c r="F788" i="13"/>
  <c r="E788" i="13"/>
  <c r="H788" i="13" s="1"/>
  <c r="D788" i="13"/>
  <c r="C788" i="13"/>
  <c r="A788" i="13"/>
  <c r="F787" i="13"/>
  <c r="E787" i="13"/>
  <c r="D787" i="13"/>
  <c r="C787" i="13"/>
  <c r="A787" i="13"/>
  <c r="F786" i="13"/>
  <c r="E786" i="13"/>
  <c r="H786" i="13" s="1"/>
  <c r="D786" i="13"/>
  <c r="C786" i="13"/>
  <c r="A786" i="13"/>
  <c r="F785" i="13"/>
  <c r="E785" i="13"/>
  <c r="D785" i="13"/>
  <c r="C785" i="13"/>
  <c r="A785" i="13"/>
  <c r="F784" i="13"/>
  <c r="E784" i="13"/>
  <c r="H784" i="13" s="1"/>
  <c r="D784" i="13"/>
  <c r="C784" i="13"/>
  <c r="A784" i="13"/>
  <c r="F783" i="13"/>
  <c r="E783" i="13"/>
  <c r="D783" i="13"/>
  <c r="C783" i="13"/>
  <c r="A783" i="13"/>
  <c r="F782" i="13"/>
  <c r="E782" i="13"/>
  <c r="D782" i="13"/>
  <c r="C782" i="13"/>
  <c r="A782" i="13"/>
  <c r="F781" i="13"/>
  <c r="E781" i="13"/>
  <c r="H781" i="13" s="1"/>
  <c r="D781" i="13"/>
  <c r="C781" i="13"/>
  <c r="A781" i="13"/>
  <c r="F780" i="13"/>
  <c r="E780" i="13"/>
  <c r="H780" i="13" s="1"/>
  <c r="D780" i="13"/>
  <c r="C780" i="13"/>
  <c r="A780" i="13"/>
  <c r="F779" i="13"/>
  <c r="E779" i="13"/>
  <c r="H779" i="13" s="1"/>
  <c r="D779" i="13"/>
  <c r="C779" i="13"/>
  <c r="A779" i="13"/>
  <c r="F778" i="13"/>
  <c r="E778" i="13"/>
  <c r="D778" i="13"/>
  <c r="C778" i="13"/>
  <c r="A778" i="13"/>
  <c r="F777" i="13"/>
  <c r="E777" i="13"/>
  <c r="D777" i="13"/>
  <c r="C777" i="13"/>
  <c r="A777" i="13"/>
  <c r="F776" i="13"/>
  <c r="E776" i="13"/>
  <c r="D776" i="13"/>
  <c r="C776" i="13"/>
  <c r="A776" i="13"/>
  <c r="F775" i="13"/>
  <c r="E775" i="13"/>
  <c r="D775" i="13"/>
  <c r="C775" i="13"/>
  <c r="A775" i="13"/>
  <c r="F774" i="13"/>
  <c r="E774" i="13"/>
  <c r="D774" i="13"/>
  <c r="C774" i="13"/>
  <c r="A774" i="13"/>
  <c r="F773" i="13"/>
  <c r="E773" i="13"/>
  <c r="D773" i="13"/>
  <c r="C773" i="13"/>
  <c r="A773" i="13"/>
  <c r="F772" i="13"/>
  <c r="E772" i="13"/>
  <c r="D772" i="13"/>
  <c r="C772" i="13"/>
  <c r="A772" i="13"/>
  <c r="F771" i="13"/>
  <c r="E771" i="13"/>
  <c r="D771" i="13"/>
  <c r="C771" i="13"/>
  <c r="A771" i="13"/>
  <c r="F770" i="13"/>
  <c r="E770" i="13"/>
  <c r="D770" i="13"/>
  <c r="C770" i="13"/>
  <c r="A770" i="13"/>
  <c r="F769" i="13"/>
  <c r="E769" i="13"/>
  <c r="D769" i="13"/>
  <c r="C769" i="13"/>
  <c r="A769" i="13"/>
  <c r="F768" i="13"/>
  <c r="E768" i="13"/>
  <c r="D768" i="13"/>
  <c r="C768" i="13"/>
  <c r="A768" i="13"/>
  <c r="F767" i="13"/>
  <c r="E767" i="13"/>
  <c r="D767" i="13"/>
  <c r="C767" i="13"/>
  <c r="A767" i="13"/>
  <c r="F766" i="13"/>
  <c r="E766" i="13"/>
  <c r="D766" i="13"/>
  <c r="C766" i="13"/>
  <c r="A766" i="13"/>
  <c r="F765" i="13"/>
  <c r="E765" i="13"/>
  <c r="D765" i="13"/>
  <c r="C765" i="13"/>
  <c r="A765" i="13"/>
  <c r="F764" i="13"/>
  <c r="E764" i="13"/>
  <c r="D764" i="13"/>
  <c r="C764" i="13"/>
  <c r="A764" i="13"/>
  <c r="F763" i="13"/>
  <c r="E763" i="13"/>
  <c r="D763" i="13"/>
  <c r="C763" i="13"/>
  <c r="A763" i="13"/>
  <c r="F762" i="13"/>
  <c r="E762" i="13"/>
  <c r="D762" i="13"/>
  <c r="C762" i="13"/>
  <c r="A762" i="13"/>
  <c r="F761" i="13"/>
  <c r="E761" i="13"/>
  <c r="D761" i="13"/>
  <c r="C761" i="13"/>
  <c r="A761" i="13"/>
  <c r="F760" i="13"/>
  <c r="E760" i="13"/>
  <c r="D760" i="13"/>
  <c r="C760" i="13"/>
  <c r="A760" i="13"/>
  <c r="F759" i="13"/>
  <c r="E759" i="13"/>
  <c r="D759" i="13"/>
  <c r="C759" i="13"/>
  <c r="A759" i="13"/>
  <c r="F758" i="13"/>
  <c r="E758" i="13"/>
  <c r="D758" i="13"/>
  <c r="C758" i="13"/>
  <c r="A758" i="13"/>
  <c r="F757" i="13"/>
  <c r="E757" i="13"/>
  <c r="D757" i="13"/>
  <c r="C757" i="13"/>
  <c r="A757" i="13"/>
  <c r="F756" i="13"/>
  <c r="E756" i="13"/>
  <c r="D756" i="13"/>
  <c r="C756" i="13"/>
  <c r="A756" i="13"/>
  <c r="F755" i="13"/>
  <c r="E755" i="13"/>
  <c r="D755" i="13"/>
  <c r="C755" i="13"/>
  <c r="A755" i="13"/>
  <c r="F754" i="13"/>
  <c r="E754" i="13"/>
  <c r="D754" i="13"/>
  <c r="C754" i="13"/>
  <c r="A754" i="13"/>
  <c r="F753" i="13"/>
  <c r="E753" i="13"/>
  <c r="D753" i="13"/>
  <c r="C753" i="13"/>
  <c r="A753" i="13"/>
  <c r="F752" i="13"/>
  <c r="E752" i="13"/>
  <c r="D752" i="13"/>
  <c r="C752" i="13"/>
  <c r="A752" i="13"/>
  <c r="F751" i="13"/>
  <c r="E751" i="13"/>
  <c r="D751" i="13"/>
  <c r="C751" i="13"/>
  <c r="A751" i="13"/>
  <c r="F750" i="13"/>
  <c r="E750" i="13"/>
  <c r="D750" i="13"/>
  <c r="C750" i="13"/>
  <c r="A750" i="13"/>
  <c r="F749" i="13"/>
  <c r="E749" i="13"/>
  <c r="D749" i="13"/>
  <c r="C749" i="13"/>
  <c r="A749" i="13"/>
  <c r="F748" i="13"/>
  <c r="E748" i="13"/>
  <c r="D748" i="13"/>
  <c r="C748" i="13"/>
  <c r="A748" i="13"/>
  <c r="F747" i="13"/>
  <c r="E747" i="13"/>
  <c r="D747" i="13"/>
  <c r="C747" i="13"/>
  <c r="A747" i="13"/>
  <c r="F746" i="13"/>
  <c r="E746" i="13"/>
  <c r="D746" i="13"/>
  <c r="C746" i="13"/>
  <c r="A746" i="13"/>
  <c r="F745" i="13"/>
  <c r="E745" i="13"/>
  <c r="D745" i="13"/>
  <c r="C745" i="13"/>
  <c r="A745" i="13"/>
  <c r="F744" i="13"/>
  <c r="E744" i="13"/>
  <c r="D744" i="13"/>
  <c r="C744" i="13"/>
  <c r="A744" i="13"/>
  <c r="F743" i="13"/>
  <c r="E743" i="13"/>
  <c r="D743" i="13"/>
  <c r="C743" i="13"/>
  <c r="A743" i="13"/>
  <c r="F742" i="13"/>
  <c r="E742" i="13"/>
  <c r="D742" i="13"/>
  <c r="C742" i="13"/>
  <c r="A742" i="13"/>
  <c r="F741" i="13"/>
  <c r="E741" i="13"/>
  <c r="D741" i="13"/>
  <c r="C741" i="13"/>
  <c r="A741" i="13"/>
  <c r="F740" i="13"/>
  <c r="E740" i="13"/>
  <c r="D740" i="13"/>
  <c r="C740" i="13"/>
  <c r="A740" i="13"/>
  <c r="F739" i="13"/>
  <c r="E739" i="13"/>
  <c r="D739" i="13"/>
  <c r="C739" i="13"/>
  <c r="A739" i="13"/>
  <c r="F738" i="13"/>
  <c r="E738" i="13"/>
  <c r="D738" i="13"/>
  <c r="C738" i="13"/>
  <c r="A738" i="13"/>
  <c r="F737" i="13"/>
  <c r="E737" i="13"/>
  <c r="D737" i="13"/>
  <c r="C737" i="13"/>
  <c r="A737" i="13"/>
  <c r="F736" i="13"/>
  <c r="E736" i="13"/>
  <c r="D736" i="13"/>
  <c r="C736" i="13"/>
  <c r="A736" i="13"/>
  <c r="F735" i="13"/>
  <c r="E735" i="13"/>
  <c r="D735" i="13"/>
  <c r="C735" i="13"/>
  <c r="A735" i="13"/>
  <c r="F734" i="13"/>
  <c r="E734" i="13"/>
  <c r="D734" i="13"/>
  <c r="C734" i="13"/>
  <c r="A734" i="13"/>
  <c r="F733" i="13"/>
  <c r="E733" i="13"/>
  <c r="D733" i="13"/>
  <c r="C733" i="13"/>
  <c r="A733" i="13"/>
  <c r="F732" i="13"/>
  <c r="E732" i="13"/>
  <c r="D732" i="13"/>
  <c r="C732" i="13"/>
  <c r="A732" i="13"/>
  <c r="F731" i="13"/>
  <c r="E731" i="13"/>
  <c r="D731" i="13"/>
  <c r="C731" i="13"/>
  <c r="A731" i="13"/>
  <c r="F730" i="13"/>
  <c r="E730" i="13"/>
  <c r="D730" i="13"/>
  <c r="C730" i="13"/>
  <c r="A730" i="13"/>
  <c r="F729" i="13"/>
  <c r="E729" i="13"/>
  <c r="D729" i="13"/>
  <c r="C729" i="13"/>
  <c r="A729" i="13"/>
  <c r="F728" i="13"/>
  <c r="E728" i="13"/>
  <c r="D728" i="13"/>
  <c r="C728" i="13"/>
  <c r="A728" i="13"/>
  <c r="F727" i="13"/>
  <c r="E727" i="13"/>
  <c r="D727" i="13"/>
  <c r="C727" i="13"/>
  <c r="A727" i="13"/>
  <c r="F726" i="13"/>
  <c r="E726" i="13"/>
  <c r="D726" i="13"/>
  <c r="C726" i="13"/>
  <c r="A726" i="13"/>
  <c r="F725" i="13"/>
  <c r="E725" i="13"/>
  <c r="D725" i="13"/>
  <c r="C725" i="13"/>
  <c r="A725" i="13"/>
  <c r="F724" i="13"/>
  <c r="E724" i="13"/>
  <c r="D724" i="13"/>
  <c r="C724" i="13"/>
  <c r="A724" i="13"/>
  <c r="F723" i="13"/>
  <c r="E723" i="13"/>
  <c r="D723" i="13"/>
  <c r="C723" i="13"/>
  <c r="A723" i="13"/>
  <c r="F722" i="13"/>
  <c r="E722" i="13"/>
  <c r="D722" i="13"/>
  <c r="C722" i="13"/>
  <c r="A722" i="13"/>
  <c r="F721" i="13"/>
  <c r="E721" i="13"/>
  <c r="D721" i="13"/>
  <c r="C721" i="13"/>
  <c r="A721" i="13"/>
  <c r="F720" i="13"/>
  <c r="E720" i="13"/>
  <c r="D720" i="13"/>
  <c r="C720" i="13"/>
  <c r="A720" i="13"/>
  <c r="F719" i="13"/>
  <c r="E719" i="13"/>
  <c r="D719" i="13"/>
  <c r="C719" i="13"/>
  <c r="A719" i="13"/>
  <c r="F718" i="13"/>
  <c r="E718" i="13"/>
  <c r="D718" i="13"/>
  <c r="C718" i="13"/>
  <c r="A718" i="13"/>
  <c r="F717" i="13"/>
  <c r="E717" i="13"/>
  <c r="H717" i="13" s="1"/>
  <c r="D717" i="13"/>
  <c r="C717" i="13"/>
  <c r="A717" i="13"/>
  <c r="F716" i="13"/>
  <c r="E716" i="13"/>
  <c r="D716" i="13"/>
  <c r="C716" i="13"/>
  <c r="A716" i="13"/>
  <c r="F715" i="13"/>
  <c r="E715" i="13"/>
  <c r="H715" i="13" s="1"/>
  <c r="D715" i="13"/>
  <c r="C715" i="13"/>
  <c r="A715" i="13"/>
  <c r="F714" i="13"/>
  <c r="E714" i="13"/>
  <c r="H714" i="13" s="1"/>
  <c r="D714" i="13"/>
  <c r="C714" i="13"/>
  <c r="A714" i="13"/>
  <c r="F713" i="13"/>
  <c r="E713" i="13"/>
  <c r="D713" i="13"/>
  <c r="C713" i="13"/>
  <c r="A713" i="13"/>
  <c r="F712" i="13"/>
  <c r="E712" i="13"/>
  <c r="D712" i="13"/>
  <c r="C712" i="13"/>
  <c r="A712" i="13"/>
  <c r="F711" i="13"/>
  <c r="E711" i="13"/>
  <c r="D711" i="13"/>
  <c r="C711" i="13"/>
  <c r="A711" i="13"/>
  <c r="F710" i="13"/>
  <c r="E710" i="13"/>
  <c r="D710" i="13"/>
  <c r="C710" i="13"/>
  <c r="A710" i="13"/>
  <c r="H709" i="13"/>
  <c r="F709" i="13"/>
  <c r="E709" i="13"/>
  <c r="D709" i="13"/>
  <c r="C709" i="13"/>
  <c r="A709" i="13"/>
  <c r="F708" i="13"/>
  <c r="E708" i="13"/>
  <c r="H708" i="13" s="1"/>
  <c r="D708" i="13"/>
  <c r="C708" i="13"/>
  <c r="A708" i="13"/>
  <c r="F707" i="13"/>
  <c r="H707" i="13" s="1"/>
  <c r="E707" i="13"/>
  <c r="D707" i="13"/>
  <c r="C707" i="13"/>
  <c r="A707" i="13"/>
  <c r="F706" i="13"/>
  <c r="E706" i="13"/>
  <c r="D706" i="13"/>
  <c r="C706" i="13"/>
  <c r="A706" i="13"/>
  <c r="F705" i="13"/>
  <c r="E705" i="13"/>
  <c r="H705" i="13" s="1"/>
  <c r="D705" i="13"/>
  <c r="C705" i="13"/>
  <c r="A705" i="13"/>
  <c r="F704" i="13"/>
  <c r="E704" i="13"/>
  <c r="D704" i="13"/>
  <c r="C704" i="13"/>
  <c r="A704" i="13"/>
  <c r="F703" i="13"/>
  <c r="E703" i="13"/>
  <c r="D703" i="13"/>
  <c r="C703" i="13"/>
  <c r="A703" i="13"/>
  <c r="F702" i="13"/>
  <c r="E702" i="13"/>
  <c r="H702" i="13" s="1"/>
  <c r="D702" i="13"/>
  <c r="C702" i="13"/>
  <c r="A702" i="13"/>
  <c r="F701" i="13"/>
  <c r="E701" i="13"/>
  <c r="H701" i="13" s="1"/>
  <c r="D701" i="13"/>
  <c r="C701" i="13"/>
  <c r="A701" i="13"/>
  <c r="F700" i="13"/>
  <c r="H700" i="13" s="1"/>
  <c r="E700" i="13"/>
  <c r="D700" i="13"/>
  <c r="C700" i="13"/>
  <c r="A700" i="13"/>
  <c r="F699" i="13"/>
  <c r="E699" i="13"/>
  <c r="D699" i="13"/>
  <c r="C699" i="13"/>
  <c r="A699" i="13"/>
  <c r="F698" i="13"/>
  <c r="E698" i="13"/>
  <c r="D698" i="13"/>
  <c r="C698" i="13"/>
  <c r="A698" i="13"/>
  <c r="F697" i="13"/>
  <c r="E697" i="13"/>
  <c r="H697" i="13" s="1"/>
  <c r="D697" i="13"/>
  <c r="C697" i="13"/>
  <c r="A697" i="13"/>
  <c r="F696" i="13"/>
  <c r="E696" i="13"/>
  <c r="D696" i="13"/>
  <c r="C696" i="13"/>
  <c r="A696" i="13"/>
  <c r="F695" i="13"/>
  <c r="E695" i="13"/>
  <c r="D695" i="13"/>
  <c r="C695" i="13"/>
  <c r="A695" i="13"/>
  <c r="F694" i="13"/>
  <c r="E694" i="13"/>
  <c r="D694" i="13"/>
  <c r="C694" i="13"/>
  <c r="A694" i="13"/>
  <c r="F693" i="13"/>
  <c r="E693" i="13"/>
  <c r="H693" i="13" s="1"/>
  <c r="D693" i="13"/>
  <c r="C693" i="13"/>
  <c r="A693" i="13"/>
  <c r="F692" i="13"/>
  <c r="E692" i="13"/>
  <c r="D692" i="13"/>
  <c r="C692" i="13"/>
  <c r="A692" i="13"/>
  <c r="F691" i="13"/>
  <c r="H691" i="13" s="1"/>
  <c r="E691" i="13"/>
  <c r="D691" i="13"/>
  <c r="C691" i="13"/>
  <c r="A691" i="13"/>
  <c r="F690" i="13"/>
  <c r="E690" i="13"/>
  <c r="D690" i="13"/>
  <c r="C690" i="13"/>
  <c r="A690" i="13"/>
  <c r="F689" i="13"/>
  <c r="E689" i="13"/>
  <c r="D689" i="13"/>
  <c r="C689" i="13"/>
  <c r="A689" i="13"/>
  <c r="F688" i="13"/>
  <c r="E688" i="13"/>
  <c r="D688" i="13"/>
  <c r="C688" i="13"/>
  <c r="A688" i="13"/>
  <c r="F687" i="13"/>
  <c r="E687" i="13"/>
  <c r="D687" i="13"/>
  <c r="C687" i="13"/>
  <c r="A687" i="13"/>
  <c r="F686" i="13"/>
  <c r="E686" i="13"/>
  <c r="D686" i="13"/>
  <c r="C686" i="13"/>
  <c r="A686" i="13"/>
  <c r="F685" i="13"/>
  <c r="E685" i="13"/>
  <c r="D685" i="13"/>
  <c r="C685" i="13"/>
  <c r="A685" i="13"/>
  <c r="I684" i="13"/>
  <c r="F684" i="13"/>
  <c r="E684" i="13"/>
  <c r="D684" i="13"/>
  <c r="C684" i="13"/>
  <c r="A684" i="13"/>
  <c r="I683" i="13"/>
  <c r="F683" i="13"/>
  <c r="E683" i="13"/>
  <c r="D683" i="13"/>
  <c r="C683" i="13"/>
  <c r="A683" i="13"/>
  <c r="I682" i="13"/>
  <c r="F682" i="13"/>
  <c r="E682" i="13"/>
  <c r="D682" i="13"/>
  <c r="C682" i="13"/>
  <c r="A682" i="13"/>
  <c r="I681" i="13"/>
  <c r="F681" i="13"/>
  <c r="E681" i="13"/>
  <c r="D681" i="13"/>
  <c r="C681" i="13"/>
  <c r="A681" i="13"/>
  <c r="I680" i="13"/>
  <c r="F680" i="13"/>
  <c r="E680" i="13"/>
  <c r="D680" i="13"/>
  <c r="C680" i="13"/>
  <c r="A680" i="13"/>
  <c r="I679" i="13"/>
  <c r="F679" i="13"/>
  <c r="E679" i="13"/>
  <c r="D679" i="13"/>
  <c r="C679" i="13"/>
  <c r="A679" i="13"/>
  <c r="I678" i="13"/>
  <c r="F678" i="13"/>
  <c r="E678" i="13"/>
  <c r="D678" i="13"/>
  <c r="C678" i="13"/>
  <c r="A678" i="13"/>
  <c r="I677" i="13"/>
  <c r="F677" i="13"/>
  <c r="E677" i="13"/>
  <c r="D677" i="13"/>
  <c r="C677" i="13"/>
  <c r="A677" i="13"/>
  <c r="I676" i="13"/>
  <c r="H676" i="13"/>
  <c r="F676" i="13"/>
  <c r="E676" i="13"/>
  <c r="D676" i="13"/>
  <c r="C676" i="13"/>
  <c r="A676" i="13"/>
  <c r="I675" i="13"/>
  <c r="F675" i="13"/>
  <c r="E675" i="13"/>
  <c r="H675" i="13" s="1"/>
  <c r="D675" i="13"/>
  <c r="C675" i="13"/>
  <c r="A675" i="13"/>
  <c r="I674" i="13"/>
  <c r="F674" i="13"/>
  <c r="E674" i="13"/>
  <c r="H674" i="13" s="1"/>
  <c r="D674" i="13"/>
  <c r="C674" i="13"/>
  <c r="A674" i="13"/>
  <c r="I673" i="13"/>
  <c r="F673" i="13"/>
  <c r="E673" i="13"/>
  <c r="D673" i="13"/>
  <c r="C673" i="13"/>
  <c r="A673" i="13"/>
  <c r="I672" i="13"/>
  <c r="F672" i="13"/>
  <c r="E672" i="13"/>
  <c r="H672" i="13" s="1"/>
  <c r="D672" i="13"/>
  <c r="C672" i="13"/>
  <c r="A672" i="13"/>
  <c r="I671" i="13"/>
  <c r="F671" i="13"/>
  <c r="E671" i="13"/>
  <c r="D671" i="13"/>
  <c r="C671" i="13"/>
  <c r="A671" i="13"/>
  <c r="I670" i="13"/>
  <c r="F670" i="13"/>
  <c r="E670" i="13"/>
  <c r="D670" i="13"/>
  <c r="C670" i="13"/>
  <c r="A670" i="13"/>
  <c r="I669" i="13"/>
  <c r="F669" i="13"/>
  <c r="E669" i="13"/>
  <c r="D669" i="13"/>
  <c r="C669" i="13"/>
  <c r="A669" i="13"/>
  <c r="I668" i="13"/>
  <c r="F668" i="13"/>
  <c r="E668" i="13"/>
  <c r="D668" i="13"/>
  <c r="C668" i="13"/>
  <c r="A668" i="13"/>
  <c r="I667" i="13"/>
  <c r="F667" i="13"/>
  <c r="E667" i="13"/>
  <c r="D667" i="13"/>
  <c r="C667" i="13"/>
  <c r="A667" i="13"/>
  <c r="I666" i="13"/>
  <c r="F666" i="13"/>
  <c r="E666" i="13"/>
  <c r="D666" i="13"/>
  <c r="C666" i="13"/>
  <c r="A666" i="13"/>
  <c r="I665" i="13"/>
  <c r="F665" i="13"/>
  <c r="E665" i="13"/>
  <c r="D665" i="13"/>
  <c r="C665" i="13"/>
  <c r="A665" i="13"/>
  <c r="I664" i="13"/>
  <c r="F664" i="13"/>
  <c r="E664" i="13"/>
  <c r="D664" i="13"/>
  <c r="C664" i="13"/>
  <c r="A664" i="13"/>
  <c r="I663" i="13"/>
  <c r="F663" i="13"/>
  <c r="E663" i="13"/>
  <c r="D663" i="13"/>
  <c r="C663" i="13"/>
  <c r="A663" i="13"/>
  <c r="I662" i="13"/>
  <c r="F662" i="13"/>
  <c r="E662" i="13"/>
  <c r="H662" i="13" s="1"/>
  <c r="D662" i="13"/>
  <c r="C662" i="13"/>
  <c r="A662" i="13"/>
  <c r="I661" i="13"/>
  <c r="F661" i="13"/>
  <c r="E661" i="13"/>
  <c r="D661" i="13"/>
  <c r="C661" i="13"/>
  <c r="A661" i="13"/>
  <c r="I660" i="13"/>
  <c r="F660" i="13"/>
  <c r="H660" i="13" s="1"/>
  <c r="E660" i="13"/>
  <c r="D660" i="13"/>
  <c r="C660" i="13"/>
  <c r="A660" i="13"/>
  <c r="I659" i="13"/>
  <c r="F659" i="13"/>
  <c r="E659" i="13"/>
  <c r="D659" i="13"/>
  <c r="C659" i="13"/>
  <c r="A659" i="13"/>
  <c r="I658" i="13"/>
  <c r="F658" i="13"/>
  <c r="E658" i="13"/>
  <c r="H658" i="13" s="1"/>
  <c r="D658" i="13"/>
  <c r="C658" i="13"/>
  <c r="A658" i="13"/>
  <c r="I657" i="13"/>
  <c r="F657" i="13"/>
  <c r="E657" i="13"/>
  <c r="D657" i="13"/>
  <c r="C657" i="13"/>
  <c r="A657" i="13"/>
  <c r="I656" i="13"/>
  <c r="F656" i="13"/>
  <c r="E656" i="13"/>
  <c r="D656" i="13"/>
  <c r="C656" i="13"/>
  <c r="A656" i="13"/>
  <c r="I655" i="13"/>
  <c r="F655" i="13"/>
  <c r="E655" i="13"/>
  <c r="H655" i="13" s="1"/>
  <c r="D655" i="13"/>
  <c r="C655" i="13"/>
  <c r="A655" i="13"/>
  <c r="I654" i="13"/>
  <c r="F654" i="13"/>
  <c r="E654" i="13"/>
  <c r="D654" i="13"/>
  <c r="C654" i="13"/>
  <c r="A654" i="13"/>
  <c r="I653" i="13"/>
  <c r="F653" i="13"/>
  <c r="E653" i="13"/>
  <c r="D653" i="13"/>
  <c r="C653" i="13"/>
  <c r="A653" i="13"/>
  <c r="I652" i="13"/>
  <c r="F652" i="13"/>
  <c r="E652" i="13"/>
  <c r="D652" i="13"/>
  <c r="C652" i="13"/>
  <c r="A652" i="13"/>
  <c r="I651" i="13"/>
  <c r="F651" i="13"/>
  <c r="E651" i="13"/>
  <c r="D651" i="13"/>
  <c r="C651" i="13"/>
  <c r="A651" i="13"/>
  <c r="I650" i="13"/>
  <c r="F650" i="13"/>
  <c r="E650" i="13"/>
  <c r="D650" i="13"/>
  <c r="C650" i="13"/>
  <c r="A650" i="13"/>
  <c r="I649" i="13"/>
  <c r="F649" i="13"/>
  <c r="E649" i="13"/>
  <c r="D649" i="13"/>
  <c r="C649" i="13"/>
  <c r="A649" i="13"/>
  <c r="I648" i="13"/>
  <c r="F648" i="13"/>
  <c r="E648" i="13"/>
  <c r="D648" i="13"/>
  <c r="C648" i="13"/>
  <c r="A648" i="13"/>
  <c r="I647" i="13"/>
  <c r="F647" i="13"/>
  <c r="E647" i="13"/>
  <c r="D647" i="13"/>
  <c r="C647" i="13"/>
  <c r="A647" i="13"/>
  <c r="I646" i="13"/>
  <c r="F646" i="13"/>
  <c r="E646" i="13"/>
  <c r="D646" i="13"/>
  <c r="C646" i="13"/>
  <c r="A646" i="13"/>
  <c r="I645" i="13"/>
  <c r="F645" i="13"/>
  <c r="E645" i="13"/>
  <c r="D645" i="13"/>
  <c r="C645" i="13"/>
  <c r="A645" i="13"/>
  <c r="I644" i="13"/>
  <c r="F644" i="13"/>
  <c r="E644" i="13"/>
  <c r="D644" i="13"/>
  <c r="C644" i="13"/>
  <c r="A644" i="13"/>
  <c r="I643" i="13"/>
  <c r="F643" i="13"/>
  <c r="E643" i="13"/>
  <c r="D643" i="13"/>
  <c r="C643" i="13"/>
  <c r="A643" i="13"/>
  <c r="I642" i="13"/>
  <c r="F642" i="13"/>
  <c r="E642" i="13"/>
  <c r="D642" i="13"/>
  <c r="C642" i="13"/>
  <c r="A642" i="13"/>
  <c r="F641" i="13"/>
  <c r="E641" i="13"/>
  <c r="H641" i="13" s="1"/>
  <c r="D641" i="13"/>
  <c r="C641" i="13"/>
  <c r="A641" i="13"/>
  <c r="F640" i="13"/>
  <c r="E640" i="13"/>
  <c r="D640" i="13"/>
  <c r="C640" i="13"/>
  <c r="A640" i="13"/>
  <c r="F639" i="13"/>
  <c r="E639" i="13"/>
  <c r="D639" i="13"/>
  <c r="C639" i="13"/>
  <c r="A639" i="13"/>
  <c r="F638" i="13"/>
  <c r="E638" i="13"/>
  <c r="D638" i="13"/>
  <c r="C638" i="13"/>
  <c r="A638" i="13"/>
  <c r="F637" i="13"/>
  <c r="E637" i="13"/>
  <c r="D637" i="13"/>
  <c r="C637" i="13"/>
  <c r="A637" i="13"/>
  <c r="F636" i="13"/>
  <c r="E636" i="13"/>
  <c r="D636" i="13"/>
  <c r="C636" i="13"/>
  <c r="A636" i="13"/>
  <c r="F635" i="13"/>
  <c r="E635" i="13"/>
  <c r="D635" i="13"/>
  <c r="C635" i="13"/>
  <c r="A635" i="13"/>
  <c r="F634" i="13"/>
  <c r="E634" i="13"/>
  <c r="D634" i="13"/>
  <c r="C634" i="13"/>
  <c r="A634" i="13"/>
  <c r="F633" i="13"/>
  <c r="E633" i="13"/>
  <c r="D633" i="13"/>
  <c r="C633" i="13"/>
  <c r="A633" i="13"/>
  <c r="F632" i="13"/>
  <c r="H632" i="13" s="1"/>
  <c r="E632" i="13"/>
  <c r="D632" i="13"/>
  <c r="C632" i="13"/>
  <c r="A632" i="13"/>
  <c r="F631" i="13"/>
  <c r="E631" i="13"/>
  <c r="D631" i="13"/>
  <c r="C631" i="13"/>
  <c r="A631" i="13"/>
  <c r="F630" i="13"/>
  <c r="E630" i="13"/>
  <c r="H630" i="13" s="1"/>
  <c r="D630" i="13"/>
  <c r="C630" i="13"/>
  <c r="A630" i="13"/>
  <c r="F629" i="13"/>
  <c r="E629" i="13"/>
  <c r="D629" i="13"/>
  <c r="C629" i="13"/>
  <c r="A629" i="13"/>
  <c r="F628" i="13"/>
  <c r="E628" i="13"/>
  <c r="D628" i="13"/>
  <c r="C628" i="13"/>
  <c r="A628" i="13"/>
  <c r="F627" i="13"/>
  <c r="E627" i="13"/>
  <c r="D627" i="13"/>
  <c r="C627" i="13"/>
  <c r="A627" i="13"/>
  <c r="F626" i="13"/>
  <c r="H626" i="13" s="1"/>
  <c r="E626" i="13"/>
  <c r="D626" i="13"/>
  <c r="C626" i="13"/>
  <c r="A626" i="13"/>
  <c r="F625" i="13"/>
  <c r="E625" i="13"/>
  <c r="D625" i="13"/>
  <c r="C625" i="13"/>
  <c r="A625" i="13"/>
  <c r="F624" i="13"/>
  <c r="E624" i="13"/>
  <c r="D624" i="13"/>
  <c r="C624" i="13"/>
  <c r="A624" i="13"/>
  <c r="F623" i="13"/>
  <c r="E623" i="13"/>
  <c r="D623" i="13"/>
  <c r="C623" i="13"/>
  <c r="A623" i="13"/>
  <c r="F622" i="13"/>
  <c r="E622" i="13"/>
  <c r="D622" i="13"/>
  <c r="C622" i="13"/>
  <c r="A622" i="13"/>
  <c r="F621" i="13"/>
  <c r="E621" i="13"/>
  <c r="D621" i="13"/>
  <c r="C621" i="13"/>
  <c r="A621" i="13"/>
  <c r="F620" i="13"/>
  <c r="E620" i="13"/>
  <c r="D620" i="13"/>
  <c r="C620" i="13"/>
  <c r="A620" i="13"/>
  <c r="F619" i="13"/>
  <c r="E619" i="13"/>
  <c r="H619" i="13" s="1"/>
  <c r="D619" i="13"/>
  <c r="C619" i="13"/>
  <c r="A619" i="13"/>
  <c r="F618" i="13"/>
  <c r="E618" i="13"/>
  <c r="D618" i="13"/>
  <c r="C618" i="13"/>
  <c r="A618" i="13"/>
  <c r="F617" i="13"/>
  <c r="E617" i="13"/>
  <c r="D617" i="13"/>
  <c r="C617" i="13"/>
  <c r="A617" i="13"/>
  <c r="F616" i="13"/>
  <c r="E616" i="13"/>
  <c r="H616" i="13" s="1"/>
  <c r="D616" i="13"/>
  <c r="C616" i="13"/>
  <c r="A616" i="13"/>
  <c r="F615" i="13"/>
  <c r="E615" i="13"/>
  <c r="H615" i="13" s="1"/>
  <c r="D615" i="13"/>
  <c r="C615" i="13"/>
  <c r="A615" i="13"/>
  <c r="F614" i="13"/>
  <c r="E614" i="13"/>
  <c r="H614" i="13" s="1"/>
  <c r="D614" i="13"/>
  <c r="C614" i="13"/>
  <c r="A614" i="13"/>
  <c r="F613" i="13"/>
  <c r="E613" i="13"/>
  <c r="D613" i="13"/>
  <c r="C613" i="13"/>
  <c r="A613" i="13"/>
  <c r="F612" i="13"/>
  <c r="E612" i="13"/>
  <c r="D612" i="13"/>
  <c r="C612" i="13"/>
  <c r="A612" i="13"/>
  <c r="F611" i="13"/>
  <c r="E611" i="13"/>
  <c r="D611" i="13"/>
  <c r="C611" i="13"/>
  <c r="A611" i="13"/>
  <c r="F610" i="13"/>
  <c r="E610" i="13"/>
  <c r="D610" i="13"/>
  <c r="C610" i="13"/>
  <c r="A610" i="13"/>
  <c r="F609" i="13"/>
  <c r="E609" i="13"/>
  <c r="D609" i="13"/>
  <c r="C609" i="13"/>
  <c r="A609" i="13"/>
  <c r="F608" i="13"/>
  <c r="E608" i="13"/>
  <c r="D608" i="13"/>
  <c r="C608" i="13"/>
  <c r="A608" i="13"/>
  <c r="F607" i="13"/>
  <c r="E607" i="13"/>
  <c r="D607" i="13"/>
  <c r="C607" i="13"/>
  <c r="A607" i="13"/>
  <c r="F606" i="13"/>
  <c r="E606" i="13"/>
  <c r="D606" i="13"/>
  <c r="C606" i="13"/>
  <c r="A606" i="13"/>
  <c r="F605" i="13"/>
  <c r="E605" i="13"/>
  <c r="D605" i="13"/>
  <c r="C605" i="13"/>
  <c r="A605" i="13"/>
  <c r="F604" i="13"/>
  <c r="E604" i="13"/>
  <c r="D604" i="13"/>
  <c r="C604" i="13"/>
  <c r="A604" i="13"/>
  <c r="F603" i="13"/>
  <c r="E603" i="13"/>
  <c r="D603" i="13"/>
  <c r="C603" i="13"/>
  <c r="A603" i="13"/>
  <c r="F602" i="13"/>
  <c r="E602" i="13"/>
  <c r="D602" i="13"/>
  <c r="C602" i="13"/>
  <c r="A602" i="13"/>
  <c r="F601" i="13"/>
  <c r="E601" i="13"/>
  <c r="D601" i="13"/>
  <c r="C601" i="13"/>
  <c r="A601" i="13"/>
  <c r="F600" i="13"/>
  <c r="E600" i="13"/>
  <c r="D600" i="13"/>
  <c r="C600" i="13"/>
  <c r="A600" i="13"/>
  <c r="F599" i="13"/>
  <c r="E599" i="13"/>
  <c r="D599" i="13"/>
  <c r="C599" i="13"/>
  <c r="A599" i="13"/>
  <c r="F598" i="13"/>
  <c r="E598" i="13"/>
  <c r="D598" i="13"/>
  <c r="C598" i="13"/>
  <c r="A598" i="13"/>
  <c r="F597" i="13"/>
  <c r="E597" i="13"/>
  <c r="D597" i="13"/>
  <c r="C597" i="13"/>
  <c r="A597" i="13"/>
  <c r="F596" i="13"/>
  <c r="E596" i="13"/>
  <c r="D596" i="13"/>
  <c r="C596" i="13"/>
  <c r="A596" i="13"/>
  <c r="F595" i="13"/>
  <c r="E595" i="13"/>
  <c r="D595" i="13"/>
  <c r="C595" i="13"/>
  <c r="A595" i="13"/>
  <c r="F594" i="13"/>
  <c r="E594" i="13"/>
  <c r="D594" i="13"/>
  <c r="C594" i="13"/>
  <c r="A594" i="13"/>
  <c r="F593" i="13"/>
  <c r="E593" i="13"/>
  <c r="D593" i="13"/>
  <c r="C593" i="13"/>
  <c r="A593" i="13"/>
  <c r="F592" i="13"/>
  <c r="E592" i="13"/>
  <c r="D592" i="13"/>
  <c r="C592" i="13"/>
  <c r="A592" i="13"/>
  <c r="F591" i="13"/>
  <c r="E591" i="13"/>
  <c r="D591" i="13"/>
  <c r="C591" i="13"/>
  <c r="A591" i="13"/>
  <c r="F590" i="13"/>
  <c r="E590" i="13"/>
  <c r="D590" i="13"/>
  <c r="C590" i="13"/>
  <c r="A590" i="13"/>
  <c r="F589" i="13"/>
  <c r="E589" i="13"/>
  <c r="D589" i="13"/>
  <c r="C589" i="13"/>
  <c r="A589" i="13"/>
  <c r="F588" i="13"/>
  <c r="E588" i="13"/>
  <c r="D588" i="13"/>
  <c r="C588" i="13"/>
  <c r="A588" i="13"/>
  <c r="F587" i="13"/>
  <c r="E587" i="13"/>
  <c r="D587" i="13"/>
  <c r="C587" i="13"/>
  <c r="A587" i="13"/>
  <c r="F586" i="13"/>
  <c r="E586" i="13"/>
  <c r="D586" i="13"/>
  <c r="C586" i="13"/>
  <c r="A586" i="13"/>
  <c r="F585" i="13"/>
  <c r="E585" i="13"/>
  <c r="D585" i="13"/>
  <c r="C585" i="13"/>
  <c r="A585" i="13"/>
  <c r="F584" i="13"/>
  <c r="E584" i="13"/>
  <c r="D584" i="13"/>
  <c r="C584" i="13"/>
  <c r="A584" i="13"/>
  <c r="F583" i="13"/>
  <c r="E583" i="13"/>
  <c r="D583" i="13"/>
  <c r="C583" i="13"/>
  <c r="A583" i="13"/>
  <c r="F582" i="13"/>
  <c r="E582" i="13"/>
  <c r="D582" i="13"/>
  <c r="C582" i="13"/>
  <c r="A582" i="13"/>
  <c r="F581" i="13"/>
  <c r="E581" i="13"/>
  <c r="D581" i="13"/>
  <c r="C581" i="13"/>
  <c r="A581" i="13"/>
  <c r="F580" i="13"/>
  <c r="E580" i="13"/>
  <c r="D580" i="13"/>
  <c r="C580" i="13"/>
  <c r="A580" i="13"/>
  <c r="F579" i="13"/>
  <c r="E579" i="13"/>
  <c r="D579" i="13"/>
  <c r="C579" i="13"/>
  <c r="A579" i="13"/>
  <c r="F578" i="13"/>
  <c r="E578" i="13"/>
  <c r="D578" i="13"/>
  <c r="C578" i="13"/>
  <c r="A578" i="13"/>
  <c r="F577" i="13"/>
  <c r="E577" i="13"/>
  <c r="D577" i="13"/>
  <c r="C577" i="13"/>
  <c r="A577" i="13"/>
  <c r="F576" i="13"/>
  <c r="E576" i="13"/>
  <c r="D576" i="13"/>
  <c r="C576" i="13"/>
  <c r="A576" i="13"/>
  <c r="F575" i="13"/>
  <c r="E575" i="13"/>
  <c r="D575" i="13"/>
  <c r="C575" i="13"/>
  <c r="A575" i="13"/>
  <c r="F574" i="13"/>
  <c r="E574" i="13"/>
  <c r="D574" i="13"/>
  <c r="C574" i="13"/>
  <c r="A574" i="13"/>
  <c r="F573" i="13"/>
  <c r="E573" i="13"/>
  <c r="D573" i="13"/>
  <c r="C573" i="13"/>
  <c r="A573" i="13"/>
  <c r="F572" i="13"/>
  <c r="E572" i="13"/>
  <c r="D572" i="13"/>
  <c r="C572" i="13"/>
  <c r="A572" i="13"/>
  <c r="F571" i="13"/>
  <c r="E571" i="13"/>
  <c r="D571" i="13"/>
  <c r="C571" i="13"/>
  <c r="A571" i="13"/>
  <c r="F570" i="13"/>
  <c r="E570" i="13"/>
  <c r="D570" i="13"/>
  <c r="C570" i="13"/>
  <c r="A570" i="13"/>
  <c r="F569" i="13"/>
  <c r="E569" i="13"/>
  <c r="D569" i="13"/>
  <c r="C569" i="13"/>
  <c r="A569" i="13"/>
  <c r="F568" i="13"/>
  <c r="E568" i="13"/>
  <c r="D568" i="13"/>
  <c r="C568" i="13"/>
  <c r="A568" i="13"/>
  <c r="F567" i="13"/>
  <c r="E567" i="13"/>
  <c r="D567" i="13"/>
  <c r="C567" i="13"/>
  <c r="A567" i="13"/>
  <c r="F566" i="13"/>
  <c r="E566" i="13"/>
  <c r="D566" i="13"/>
  <c r="C566" i="13"/>
  <c r="A566" i="13"/>
  <c r="F565" i="13"/>
  <c r="E565" i="13"/>
  <c r="D565" i="13"/>
  <c r="C565" i="13"/>
  <c r="A565" i="13"/>
  <c r="F564" i="13"/>
  <c r="E564" i="13"/>
  <c r="D564" i="13"/>
  <c r="C564" i="13"/>
  <c r="A564" i="13"/>
  <c r="F563" i="13"/>
  <c r="E563" i="13"/>
  <c r="D563" i="13"/>
  <c r="C563" i="13"/>
  <c r="A563" i="13"/>
  <c r="F562" i="13"/>
  <c r="E562" i="13"/>
  <c r="D562" i="13"/>
  <c r="C562" i="13"/>
  <c r="A562" i="13"/>
  <c r="F561" i="13"/>
  <c r="E561" i="13"/>
  <c r="D561" i="13"/>
  <c r="C561" i="13"/>
  <c r="A561" i="13"/>
  <c r="F560" i="13"/>
  <c r="E560" i="13"/>
  <c r="D560" i="13"/>
  <c r="C560" i="13"/>
  <c r="A560" i="13"/>
  <c r="F559" i="13"/>
  <c r="E559" i="13"/>
  <c r="D559" i="13"/>
  <c r="C559" i="13"/>
  <c r="A559" i="13"/>
  <c r="F558" i="13"/>
  <c r="E558" i="13"/>
  <c r="D558" i="13"/>
  <c r="C558" i="13"/>
  <c r="A558" i="13"/>
  <c r="F557" i="13"/>
  <c r="E557" i="13"/>
  <c r="D557" i="13"/>
  <c r="C557" i="13"/>
  <c r="A557" i="13"/>
  <c r="F556" i="13"/>
  <c r="E556" i="13"/>
  <c r="D556" i="13"/>
  <c r="C556" i="13"/>
  <c r="A556" i="13"/>
  <c r="F555" i="13"/>
  <c r="E555" i="13"/>
  <c r="D555" i="13"/>
  <c r="C555" i="13"/>
  <c r="A555" i="13"/>
  <c r="F554" i="13"/>
  <c r="E554" i="13"/>
  <c r="D554" i="13"/>
  <c r="C554" i="13"/>
  <c r="A554" i="13"/>
  <c r="F553" i="13"/>
  <c r="E553" i="13"/>
  <c r="D553" i="13"/>
  <c r="C553" i="13"/>
  <c r="A553" i="13"/>
  <c r="F552" i="13"/>
  <c r="E552" i="13"/>
  <c r="D552" i="13"/>
  <c r="C552" i="13"/>
  <c r="A552" i="13"/>
  <c r="F551" i="13"/>
  <c r="E551" i="13"/>
  <c r="D551" i="13"/>
  <c r="C551" i="13"/>
  <c r="A551" i="13"/>
  <c r="F550" i="13"/>
  <c r="E550" i="13"/>
  <c r="D550" i="13"/>
  <c r="C550" i="13"/>
  <c r="A550" i="13"/>
  <c r="F549" i="13"/>
  <c r="E549" i="13"/>
  <c r="D549" i="13"/>
  <c r="C549" i="13"/>
  <c r="A549" i="13"/>
  <c r="F548" i="13"/>
  <c r="E548" i="13"/>
  <c r="D548" i="13"/>
  <c r="C548" i="13"/>
  <c r="A548" i="13"/>
  <c r="F547" i="13"/>
  <c r="E547" i="13"/>
  <c r="D547" i="13"/>
  <c r="C547" i="13"/>
  <c r="A547" i="13"/>
  <c r="F546" i="13"/>
  <c r="E546" i="13"/>
  <c r="D546" i="13"/>
  <c r="C546" i="13"/>
  <c r="A546" i="13"/>
  <c r="F545" i="13"/>
  <c r="E545" i="13"/>
  <c r="D545" i="13"/>
  <c r="C545" i="13"/>
  <c r="A545" i="13"/>
  <c r="F544" i="13"/>
  <c r="E544" i="13"/>
  <c r="D544" i="13"/>
  <c r="C544" i="13"/>
  <c r="A544" i="13"/>
  <c r="F543" i="13"/>
  <c r="E543" i="13"/>
  <c r="D543" i="13"/>
  <c r="C543" i="13"/>
  <c r="A543" i="13"/>
  <c r="F542" i="13"/>
  <c r="E542" i="13"/>
  <c r="D542" i="13"/>
  <c r="C542" i="13"/>
  <c r="A542" i="13"/>
  <c r="F541" i="13"/>
  <c r="E541" i="13"/>
  <c r="D541" i="13"/>
  <c r="C541" i="13"/>
  <c r="A541" i="13"/>
  <c r="F540" i="13"/>
  <c r="E540" i="13"/>
  <c r="D540" i="13"/>
  <c r="C540" i="13"/>
  <c r="A540" i="13"/>
  <c r="F539" i="13"/>
  <c r="E539" i="13"/>
  <c r="D539" i="13"/>
  <c r="C539" i="13"/>
  <c r="A539" i="13"/>
  <c r="F538" i="13"/>
  <c r="E538" i="13"/>
  <c r="D538" i="13"/>
  <c r="C538" i="13"/>
  <c r="A538" i="13"/>
  <c r="F537" i="13"/>
  <c r="E537" i="13"/>
  <c r="D537" i="13"/>
  <c r="C537" i="13"/>
  <c r="A537" i="13"/>
  <c r="F536" i="13"/>
  <c r="E536" i="13"/>
  <c r="D536" i="13"/>
  <c r="C536" i="13"/>
  <c r="A536" i="13"/>
  <c r="F535" i="13"/>
  <c r="E535" i="13"/>
  <c r="D535" i="13"/>
  <c r="C535" i="13"/>
  <c r="A535" i="13"/>
  <c r="F533" i="13"/>
  <c r="E533" i="13"/>
  <c r="D533" i="13"/>
  <c r="C533" i="13"/>
  <c r="A533" i="13"/>
  <c r="F532" i="13"/>
  <c r="E532" i="13"/>
  <c r="D532" i="13"/>
  <c r="C532" i="13"/>
  <c r="A532" i="13"/>
  <c r="F531" i="13"/>
  <c r="E531" i="13"/>
  <c r="D531" i="13"/>
  <c r="C531" i="13"/>
  <c r="A531" i="13"/>
  <c r="F530" i="13"/>
  <c r="E530" i="13"/>
  <c r="D530" i="13"/>
  <c r="C530" i="13"/>
  <c r="A530" i="13"/>
  <c r="F529" i="13"/>
  <c r="E529" i="13"/>
  <c r="D529" i="13"/>
  <c r="C529" i="13"/>
  <c r="A529" i="13"/>
  <c r="F528" i="13"/>
  <c r="E528" i="13"/>
  <c r="D528" i="13"/>
  <c r="C528" i="13"/>
  <c r="A528" i="13"/>
  <c r="F527" i="13"/>
  <c r="E527" i="13"/>
  <c r="D527" i="13"/>
  <c r="C527" i="13"/>
  <c r="A527" i="13"/>
  <c r="F526" i="13"/>
  <c r="E526" i="13"/>
  <c r="D526" i="13"/>
  <c r="C526" i="13"/>
  <c r="A526" i="13"/>
  <c r="F525" i="13"/>
  <c r="E525" i="13"/>
  <c r="D525" i="13"/>
  <c r="C525" i="13"/>
  <c r="A525" i="13"/>
  <c r="F524" i="13"/>
  <c r="E524" i="13"/>
  <c r="D524" i="13"/>
  <c r="C524" i="13"/>
  <c r="A524" i="13"/>
  <c r="F523" i="13"/>
  <c r="E523" i="13"/>
  <c r="D523" i="13"/>
  <c r="C523" i="13"/>
  <c r="A523" i="13"/>
  <c r="F522" i="13"/>
  <c r="E522" i="13"/>
  <c r="D522" i="13"/>
  <c r="C522" i="13"/>
  <c r="A522" i="13"/>
  <c r="F521" i="13"/>
  <c r="E521" i="13"/>
  <c r="D521" i="13"/>
  <c r="C521" i="13"/>
  <c r="A521" i="13"/>
  <c r="F520" i="13"/>
  <c r="E520" i="13"/>
  <c r="D520" i="13"/>
  <c r="C520" i="13"/>
  <c r="A520" i="13"/>
  <c r="F519" i="13"/>
  <c r="E519" i="13"/>
  <c r="D519" i="13"/>
  <c r="C519" i="13"/>
  <c r="A519" i="13"/>
  <c r="F518" i="13"/>
  <c r="E518" i="13"/>
  <c r="D518" i="13"/>
  <c r="C518" i="13"/>
  <c r="A518" i="13"/>
  <c r="F517" i="13"/>
  <c r="E517" i="13"/>
  <c r="D517" i="13"/>
  <c r="C517" i="13"/>
  <c r="A517" i="13"/>
  <c r="F516" i="13"/>
  <c r="E516" i="13"/>
  <c r="D516" i="13"/>
  <c r="C516" i="13"/>
  <c r="A516" i="13"/>
  <c r="F515" i="13"/>
  <c r="E515" i="13"/>
  <c r="D515" i="13"/>
  <c r="C515" i="13"/>
  <c r="A515" i="13"/>
  <c r="F514" i="13"/>
  <c r="E514" i="13"/>
  <c r="D514" i="13"/>
  <c r="C514" i="13"/>
  <c r="A514" i="13"/>
  <c r="F513" i="13"/>
  <c r="E513" i="13"/>
  <c r="D513" i="13"/>
  <c r="C513" i="13"/>
  <c r="A513" i="13"/>
  <c r="F512" i="13"/>
  <c r="E512" i="13"/>
  <c r="D512" i="13"/>
  <c r="C512" i="13"/>
  <c r="A512" i="13"/>
  <c r="F511" i="13"/>
  <c r="E511" i="13"/>
  <c r="D511" i="13"/>
  <c r="C511" i="13"/>
  <c r="A511" i="13"/>
  <c r="F510" i="13"/>
  <c r="E510" i="13"/>
  <c r="D510" i="13"/>
  <c r="C510" i="13"/>
  <c r="A510" i="13"/>
  <c r="F509" i="13"/>
  <c r="E509" i="13"/>
  <c r="D509" i="13"/>
  <c r="C509" i="13"/>
  <c r="A509" i="13"/>
  <c r="F508" i="13"/>
  <c r="E508" i="13"/>
  <c r="D508" i="13"/>
  <c r="C508" i="13"/>
  <c r="A508" i="13"/>
  <c r="F507" i="13"/>
  <c r="E507" i="13"/>
  <c r="D507" i="13"/>
  <c r="C507" i="13"/>
  <c r="A507" i="13"/>
  <c r="F506" i="13"/>
  <c r="E506" i="13"/>
  <c r="D506" i="13"/>
  <c r="C506" i="13"/>
  <c r="A506" i="13"/>
  <c r="F505" i="13"/>
  <c r="E505" i="13"/>
  <c r="D505" i="13"/>
  <c r="C505" i="13"/>
  <c r="A505" i="13"/>
  <c r="F504" i="13"/>
  <c r="E504" i="13"/>
  <c r="D504" i="13"/>
  <c r="C504" i="13"/>
  <c r="A504" i="13"/>
  <c r="F503" i="13"/>
  <c r="E503" i="13"/>
  <c r="D503" i="13"/>
  <c r="C503" i="13"/>
  <c r="A503" i="13"/>
  <c r="F502" i="13"/>
  <c r="E502" i="13"/>
  <c r="D502" i="13"/>
  <c r="C502" i="13"/>
  <c r="A502" i="13"/>
  <c r="F501" i="13"/>
  <c r="E501" i="13"/>
  <c r="D501" i="13"/>
  <c r="C501" i="13"/>
  <c r="A501" i="13"/>
  <c r="F500" i="13"/>
  <c r="E500" i="13"/>
  <c r="D500" i="13"/>
  <c r="C500" i="13"/>
  <c r="A500" i="13"/>
  <c r="F499" i="13"/>
  <c r="E499" i="13"/>
  <c r="D499" i="13"/>
  <c r="C499" i="13"/>
  <c r="A499" i="13"/>
  <c r="F498" i="13"/>
  <c r="E498" i="13"/>
  <c r="D498" i="13"/>
  <c r="C498" i="13"/>
  <c r="A498" i="13"/>
  <c r="F497" i="13"/>
  <c r="E497" i="13"/>
  <c r="D497" i="13"/>
  <c r="C497" i="13"/>
  <c r="A497" i="13"/>
  <c r="F496" i="13"/>
  <c r="E496" i="13"/>
  <c r="D496" i="13"/>
  <c r="C496" i="13"/>
  <c r="A496" i="13"/>
  <c r="F495" i="13"/>
  <c r="E495" i="13"/>
  <c r="D495" i="13"/>
  <c r="C495" i="13"/>
  <c r="A495" i="13"/>
  <c r="F494" i="13"/>
  <c r="E494" i="13"/>
  <c r="D494" i="13"/>
  <c r="C494" i="13"/>
  <c r="A494" i="13"/>
  <c r="F493" i="13"/>
  <c r="E493" i="13"/>
  <c r="D493" i="13"/>
  <c r="C493" i="13"/>
  <c r="A493" i="13"/>
  <c r="F492" i="13"/>
  <c r="E492" i="13"/>
  <c r="D492" i="13"/>
  <c r="C492" i="13"/>
  <c r="A492" i="13"/>
  <c r="F491" i="13"/>
  <c r="E491" i="13"/>
  <c r="D491" i="13"/>
  <c r="C491" i="13"/>
  <c r="A491" i="13"/>
  <c r="F490" i="13"/>
  <c r="E490" i="13"/>
  <c r="D490" i="13"/>
  <c r="C490" i="13"/>
  <c r="A490" i="13"/>
  <c r="F489" i="13"/>
  <c r="E489" i="13"/>
  <c r="D489" i="13"/>
  <c r="C489" i="13"/>
  <c r="A489" i="13"/>
  <c r="F488" i="13"/>
  <c r="E488" i="13"/>
  <c r="D488" i="13"/>
  <c r="C488" i="13"/>
  <c r="A488" i="13"/>
  <c r="F487" i="13"/>
  <c r="E487" i="13"/>
  <c r="D487" i="13"/>
  <c r="C487" i="13"/>
  <c r="A487" i="13"/>
  <c r="F486" i="13"/>
  <c r="E486" i="13"/>
  <c r="D486" i="13"/>
  <c r="C486" i="13"/>
  <c r="A486" i="13"/>
  <c r="F485" i="13"/>
  <c r="E485" i="13"/>
  <c r="D485" i="13"/>
  <c r="C485" i="13"/>
  <c r="A485" i="13"/>
  <c r="F484" i="13"/>
  <c r="E484" i="13"/>
  <c r="D484" i="13"/>
  <c r="C484" i="13"/>
  <c r="A484" i="13"/>
  <c r="F483" i="13"/>
  <c r="E483" i="13"/>
  <c r="D483" i="13"/>
  <c r="C483" i="13"/>
  <c r="A483" i="13"/>
  <c r="F482" i="13"/>
  <c r="E482" i="13"/>
  <c r="D482" i="13"/>
  <c r="C482" i="13"/>
  <c r="A482" i="13"/>
  <c r="F481" i="13"/>
  <c r="E481" i="13"/>
  <c r="D481" i="13"/>
  <c r="C481" i="13"/>
  <c r="A481" i="13"/>
  <c r="F480" i="13"/>
  <c r="E480" i="13"/>
  <c r="D480" i="13"/>
  <c r="C480" i="13"/>
  <c r="A480" i="13"/>
  <c r="F479" i="13"/>
  <c r="E479" i="13"/>
  <c r="D479" i="13"/>
  <c r="C479" i="13"/>
  <c r="A479" i="13"/>
  <c r="F478" i="13"/>
  <c r="E478" i="13"/>
  <c r="D478" i="13"/>
  <c r="C478" i="13"/>
  <c r="A478" i="13"/>
  <c r="F477" i="13"/>
  <c r="E477" i="13"/>
  <c r="D477" i="13"/>
  <c r="C477" i="13"/>
  <c r="A477" i="13"/>
  <c r="F476" i="13"/>
  <c r="E476" i="13"/>
  <c r="D476" i="13"/>
  <c r="C476" i="13"/>
  <c r="A476" i="13"/>
  <c r="F475" i="13"/>
  <c r="E475" i="13"/>
  <c r="D475" i="13"/>
  <c r="C475" i="13"/>
  <c r="A475" i="13"/>
  <c r="F474" i="13"/>
  <c r="E474" i="13"/>
  <c r="D474" i="13"/>
  <c r="C474" i="13"/>
  <c r="A474" i="13"/>
  <c r="F473" i="13"/>
  <c r="E473" i="13"/>
  <c r="D473" i="13"/>
  <c r="C473" i="13"/>
  <c r="A473" i="13"/>
  <c r="F472" i="13"/>
  <c r="E472" i="13"/>
  <c r="D472" i="13"/>
  <c r="C472" i="13"/>
  <c r="A472" i="13"/>
  <c r="F471" i="13"/>
  <c r="E471" i="13"/>
  <c r="D471" i="13"/>
  <c r="C471" i="13"/>
  <c r="A471" i="13"/>
  <c r="F470" i="13"/>
  <c r="E470" i="13"/>
  <c r="D470" i="13"/>
  <c r="C470" i="13"/>
  <c r="A470" i="13"/>
  <c r="F469" i="13"/>
  <c r="E469" i="13"/>
  <c r="D469" i="13"/>
  <c r="C469" i="13"/>
  <c r="A469" i="13"/>
  <c r="F468" i="13"/>
  <c r="E468" i="13"/>
  <c r="D468" i="13"/>
  <c r="C468" i="13"/>
  <c r="A468" i="13"/>
  <c r="F467" i="13"/>
  <c r="E467" i="13"/>
  <c r="D467" i="13"/>
  <c r="C467" i="13"/>
  <c r="A467" i="13"/>
  <c r="F466" i="13"/>
  <c r="E466" i="13"/>
  <c r="D466" i="13"/>
  <c r="C466" i="13"/>
  <c r="A466" i="13"/>
  <c r="F465" i="13"/>
  <c r="E465" i="13"/>
  <c r="D465" i="13"/>
  <c r="C465" i="13"/>
  <c r="A465" i="13"/>
  <c r="F464" i="13"/>
  <c r="E464" i="13"/>
  <c r="D464" i="13"/>
  <c r="C464" i="13"/>
  <c r="A464" i="13"/>
  <c r="F463" i="13"/>
  <c r="E463" i="13"/>
  <c r="D463" i="13"/>
  <c r="C463" i="13"/>
  <c r="A463" i="13"/>
  <c r="F462" i="13"/>
  <c r="E462" i="13"/>
  <c r="D462" i="13"/>
  <c r="C462" i="13"/>
  <c r="A462" i="13"/>
  <c r="F461" i="13"/>
  <c r="E461" i="13"/>
  <c r="D461" i="13"/>
  <c r="C461" i="13"/>
  <c r="A461" i="13"/>
  <c r="F460" i="13"/>
  <c r="E460" i="13"/>
  <c r="D460" i="13"/>
  <c r="C460" i="13"/>
  <c r="A460" i="13"/>
  <c r="F459" i="13"/>
  <c r="E459" i="13"/>
  <c r="D459" i="13"/>
  <c r="C459" i="13"/>
  <c r="A459" i="13"/>
  <c r="F458" i="13"/>
  <c r="E458" i="13"/>
  <c r="D458" i="13"/>
  <c r="C458" i="13"/>
  <c r="A458" i="13"/>
  <c r="F457" i="13"/>
  <c r="E457" i="13"/>
  <c r="D457" i="13"/>
  <c r="C457" i="13"/>
  <c r="A457" i="13"/>
  <c r="F456" i="13"/>
  <c r="E456" i="13"/>
  <c r="D456" i="13"/>
  <c r="C456" i="13"/>
  <c r="A456" i="13"/>
  <c r="F455" i="13"/>
  <c r="E455" i="13"/>
  <c r="D455" i="13"/>
  <c r="C455" i="13"/>
  <c r="A455" i="13"/>
  <c r="F454" i="13"/>
  <c r="E454" i="13"/>
  <c r="D454" i="13"/>
  <c r="C454" i="13"/>
  <c r="A454" i="13"/>
  <c r="F453" i="13"/>
  <c r="E453" i="13"/>
  <c r="D453" i="13"/>
  <c r="C453" i="13"/>
  <c r="A453" i="13"/>
  <c r="F452" i="13"/>
  <c r="E452" i="13"/>
  <c r="D452" i="13"/>
  <c r="C452" i="13"/>
  <c r="A452" i="13"/>
  <c r="F451" i="13"/>
  <c r="E451" i="13"/>
  <c r="D451" i="13"/>
  <c r="C451" i="13"/>
  <c r="A451" i="13"/>
  <c r="F450" i="13"/>
  <c r="E450" i="13"/>
  <c r="D450" i="13"/>
  <c r="C450" i="13"/>
  <c r="A450" i="13"/>
  <c r="F449" i="13"/>
  <c r="E449" i="13"/>
  <c r="D449" i="13"/>
  <c r="C449" i="13"/>
  <c r="A449" i="13"/>
  <c r="F448" i="13"/>
  <c r="E448" i="13"/>
  <c r="D448" i="13"/>
  <c r="C448" i="13"/>
  <c r="A448" i="13"/>
  <c r="F447" i="13"/>
  <c r="E447" i="13"/>
  <c r="D447" i="13"/>
  <c r="C447" i="13"/>
  <c r="A447" i="13"/>
  <c r="F446" i="13"/>
  <c r="E446" i="13"/>
  <c r="D446" i="13"/>
  <c r="C446" i="13"/>
  <c r="A446" i="13"/>
  <c r="F445" i="13"/>
  <c r="E445" i="13"/>
  <c r="D445" i="13"/>
  <c r="C445" i="13"/>
  <c r="A445" i="13"/>
  <c r="F444" i="13"/>
  <c r="E444" i="13"/>
  <c r="D444" i="13"/>
  <c r="C444" i="13"/>
  <c r="A444" i="13"/>
  <c r="F443" i="13"/>
  <c r="E443" i="13"/>
  <c r="D443" i="13"/>
  <c r="C443" i="13"/>
  <c r="A443" i="13"/>
  <c r="F442" i="13"/>
  <c r="E442" i="13"/>
  <c r="D442" i="13"/>
  <c r="C442" i="13"/>
  <c r="A442" i="13"/>
  <c r="F441" i="13"/>
  <c r="E441" i="13"/>
  <c r="D441" i="13"/>
  <c r="C441" i="13"/>
  <c r="A441" i="13"/>
  <c r="F440" i="13"/>
  <c r="E440" i="13"/>
  <c r="D440" i="13"/>
  <c r="C440" i="13"/>
  <c r="A440" i="13"/>
  <c r="F439" i="13"/>
  <c r="E439" i="13"/>
  <c r="D439" i="13"/>
  <c r="C439" i="13"/>
  <c r="A439" i="13"/>
  <c r="F438" i="13"/>
  <c r="E438" i="13"/>
  <c r="D438" i="13"/>
  <c r="C438" i="13"/>
  <c r="A438" i="13"/>
  <c r="F437" i="13"/>
  <c r="E437" i="13"/>
  <c r="D437" i="13"/>
  <c r="C437" i="13"/>
  <c r="A437" i="13"/>
  <c r="F436" i="13"/>
  <c r="E436" i="13"/>
  <c r="D436" i="13"/>
  <c r="C436" i="13"/>
  <c r="A436" i="13"/>
  <c r="F435" i="13"/>
  <c r="E435" i="13"/>
  <c r="D435" i="13"/>
  <c r="C435" i="13"/>
  <c r="A435" i="13"/>
  <c r="F434" i="13"/>
  <c r="E434" i="13"/>
  <c r="D434" i="13"/>
  <c r="C434" i="13"/>
  <c r="A434" i="13"/>
  <c r="F433" i="13"/>
  <c r="E433" i="13"/>
  <c r="D433" i="13"/>
  <c r="C433" i="13"/>
  <c r="A433" i="13"/>
  <c r="F432" i="13"/>
  <c r="E432" i="13"/>
  <c r="D432" i="13"/>
  <c r="C432" i="13"/>
  <c r="A432" i="13"/>
  <c r="F431" i="13"/>
  <c r="E431" i="13"/>
  <c r="D431" i="13"/>
  <c r="C431" i="13"/>
  <c r="A431" i="13"/>
  <c r="F430" i="13"/>
  <c r="E430" i="13"/>
  <c r="D430" i="13"/>
  <c r="C430" i="13"/>
  <c r="A430" i="13"/>
  <c r="F429" i="13"/>
  <c r="E429" i="13"/>
  <c r="D429" i="13"/>
  <c r="C429" i="13"/>
  <c r="A429" i="13"/>
  <c r="F428" i="13"/>
  <c r="E428" i="13"/>
  <c r="D428" i="13"/>
  <c r="C428" i="13"/>
  <c r="A428" i="13"/>
  <c r="F427" i="13"/>
  <c r="E427" i="13"/>
  <c r="D427" i="13"/>
  <c r="C427" i="13"/>
  <c r="A427" i="13"/>
  <c r="F426" i="13"/>
  <c r="E426" i="13"/>
  <c r="D426" i="13"/>
  <c r="C426" i="13"/>
  <c r="A426" i="13"/>
  <c r="F425" i="13"/>
  <c r="E425" i="13"/>
  <c r="D425" i="13"/>
  <c r="C425" i="13"/>
  <c r="A425" i="13"/>
  <c r="F424" i="13"/>
  <c r="E424" i="13"/>
  <c r="D424" i="13"/>
  <c r="C424" i="13"/>
  <c r="A424" i="13"/>
  <c r="F423" i="13"/>
  <c r="E423" i="13"/>
  <c r="D423" i="13"/>
  <c r="C423" i="13"/>
  <c r="A423" i="13"/>
  <c r="F422" i="13"/>
  <c r="E422" i="13"/>
  <c r="D422" i="13"/>
  <c r="C422" i="13"/>
  <c r="A422" i="13"/>
  <c r="F421" i="13"/>
  <c r="E421" i="13"/>
  <c r="D421" i="13"/>
  <c r="C421" i="13"/>
  <c r="A421" i="13"/>
  <c r="F420" i="13"/>
  <c r="E420" i="13"/>
  <c r="D420" i="13"/>
  <c r="C420" i="13"/>
  <c r="A420" i="13"/>
  <c r="F419" i="13"/>
  <c r="E419" i="13"/>
  <c r="D419" i="13"/>
  <c r="C419" i="13"/>
  <c r="A419" i="13"/>
  <c r="F418" i="13"/>
  <c r="E418" i="13"/>
  <c r="D418" i="13"/>
  <c r="C418" i="13"/>
  <c r="A418" i="13"/>
  <c r="F417" i="13"/>
  <c r="E417" i="13"/>
  <c r="D417" i="13"/>
  <c r="C417" i="13"/>
  <c r="A417" i="13"/>
  <c r="F416" i="13"/>
  <c r="E416" i="13"/>
  <c r="D416" i="13"/>
  <c r="C416" i="13"/>
  <c r="A416" i="13"/>
  <c r="F415" i="13"/>
  <c r="E415" i="13"/>
  <c r="D415" i="13"/>
  <c r="C415" i="13"/>
  <c r="A415" i="13"/>
  <c r="F414" i="13"/>
  <c r="E414" i="13"/>
  <c r="D414" i="13"/>
  <c r="C414" i="13"/>
  <c r="A414" i="13"/>
  <c r="F413" i="13"/>
  <c r="E413" i="13"/>
  <c r="D413" i="13"/>
  <c r="C413" i="13"/>
  <c r="A413" i="13"/>
  <c r="F412" i="13"/>
  <c r="E412" i="13"/>
  <c r="D412" i="13"/>
  <c r="C412" i="13"/>
  <c r="A412" i="13"/>
  <c r="F411" i="13"/>
  <c r="E411" i="13"/>
  <c r="D411" i="13"/>
  <c r="C411" i="13"/>
  <c r="A411" i="13"/>
  <c r="F410" i="13"/>
  <c r="E410" i="13"/>
  <c r="D410" i="13"/>
  <c r="C410" i="13"/>
  <c r="A410" i="13"/>
  <c r="F409" i="13"/>
  <c r="E409" i="13"/>
  <c r="D409" i="13"/>
  <c r="C409" i="13"/>
  <c r="A409" i="13"/>
  <c r="F408" i="13"/>
  <c r="E408" i="13"/>
  <c r="D408" i="13"/>
  <c r="C408" i="13"/>
  <c r="A408" i="13"/>
  <c r="F407" i="13"/>
  <c r="E407" i="13"/>
  <c r="D407" i="13"/>
  <c r="C407" i="13"/>
  <c r="A407" i="13"/>
  <c r="F406" i="13"/>
  <c r="E406" i="13"/>
  <c r="D406" i="13"/>
  <c r="C406" i="13"/>
  <c r="A406" i="13"/>
  <c r="F405" i="13"/>
  <c r="E405" i="13"/>
  <c r="D405" i="13"/>
  <c r="C405" i="13"/>
  <c r="A405" i="13"/>
  <c r="F404" i="13"/>
  <c r="E404" i="13"/>
  <c r="D404" i="13"/>
  <c r="C404" i="13"/>
  <c r="A404" i="13"/>
  <c r="F403" i="13"/>
  <c r="E403" i="13"/>
  <c r="D403" i="13"/>
  <c r="C403" i="13"/>
  <c r="A403" i="13"/>
  <c r="F402" i="13"/>
  <c r="E402" i="13"/>
  <c r="D402" i="13"/>
  <c r="C402" i="13"/>
  <c r="A402" i="13"/>
  <c r="F401" i="13"/>
  <c r="E401" i="13"/>
  <c r="D401" i="13"/>
  <c r="C401" i="13"/>
  <c r="A401" i="13"/>
  <c r="F400" i="13"/>
  <c r="E400" i="13"/>
  <c r="D400" i="13"/>
  <c r="C400" i="13"/>
  <c r="A400" i="13"/>
  <c r="F399" i="13"/>
  <c r="E399" i="13"/>
  <c r="D399" i="13"/>
  <c r="C399" i="13"/>
  <c r="A399" i="13"/>
  <c r="F398" i="13"/>
  <c r="E398" i="13"/>
  <c r="D398" i="13"/>
  <c r="C398" i="13"/>
  <c r="A398" i="13"/>
  <c r="F397" i="13"/>
  <c r="E397" i="13"/>
  <c r="D397" i="13"/>
  <c r="C397" i="13"/>
  <c r="A397" i="13"/>
  <c r="F396" i="13"/>
  <c r="E396" i="13"/>
  <c r="D396" i="13"/>
  <c r="C396" i="13"/>
  <c r="A396" i="13"/>
  <c r="F395" i="13"/>
  <c r="E395" i="13"/>
  <c r="D395" i="13"/>
  <c r="C395" i="13"/>
  <c r="A395" i="13"/>
  <c r="F394" i="13"/>
  <c r="E394" i="13"/>
  <c r="D394" i="13"/>
  <c r="C394" i="13"/>
  <c r="A394" i="13"/>
  <c r="F393" i="13"/>
  <c r="E393" i="13"/>
  <c r="D393" i="13"/>
  <c r="C393" i="13"/>
  <c r="A393" i="13"/>
  <c r="F392" i="13"/>
  <c r="E392" i="13"/>
  <c r="D392" i="13"/>
  <c r="C392" i="13"/>
  <c r="A392" i="13"/>
  <c r="F391" i="13"/>
  <c r="E391" i="13"/>
  <c r="D391" i="13"/>
  <c r="C391" i="13"/>
  <c r="A391" i="13"/>
  <c r="F390" i="13"/>
  <c r="E390" i="13"/>
  <c r="D390" i="13"/>
  <c r="C390" i="13"/>
  <c r="A390" i="13"/>
  <c r="F389" i="13"/>
  <c r="E389" i="13"/>
  <c r="D389" i="13"/>
  <c r="C389" i="13"/>
  <c r="A389" i="13"/>
  <c r="F388" i="13"/>
  <c r="E388" i="13"/>
  <c r="D388" i="13"/>
  <c r="C388" i="13"/>
  <c r="A388" i="13"/>
  <c r="F387" i="13"/>
  <c r="E387" i="13"/>
  <c r="D387" i="13"/>
  <c r="C387" i="13"/>
  <c r="A387" i="13"/>
  <c r="F386" i="13"/>
  <c r="E386" i="13"/>
  <c r="D386" i="13"/>
  <c r="C386" i="13"/>
  <c r="A386" i="13"/>
  <c r="F385" i="13"/>
  <c r="E385" i="13"/>
  <c r="D385" i="13"/>
  <c r="C385" i="13"/>
  <c r="A385" i="13"/>
  <c r="F384" i="13"/>
  <c r="E384" i="13"/>
  <c r="D384" i="13"/>
  <c r="C384" i="13"/>
  <c r="A384" i="13"/>
  <c r="F383" i="13"/>
  <c r="E383" i="13"/>
  <c r="D383" i="13"/>
  <c r="C383" i="13"/>
  <c r="A383" i="13"/>
  <c r="F382" i="13"/>
  <c r="E382" i="13"/>
  <c r="D382" i="13"/>
  <c r="C382" i="13"/>
  <c r="A382" i="13"/>
  <c r="F381" i="13"/>
  <c r="E381" i="13"/>
  <c r="D381" i="13"/>
  <c r="C381" i="13"/>
  <c r="A381" i="13"/>
  <c r="F380" i="13"/>
  <c r="E380" i="13"/>
  <c r="D380" i="13"/>
  <c r="C380" i="13"/>
  <c r="A380" i="13"/>
  <c r="F379" i="13"/>
  <c r="E379" i="13"/>
  <c r="D379" i="13"/>
  <c r="C379" i="13"/>
  <c r="A379" i="13"/>
  <c r="F378" i="13"/>
  <c r="E378" i="13"/>
  <c r="D378" i="13"/>
  <c r="C378" i="13"/>
  <c r="A378" i="13"/>
  <c r="F377" i="13"/>
  <c r="E377" i="13"/>
  <c r="D377" i="13"/>
  <c r="C377" i="13"/>
  <c r="A377" i="13"/>
  <c r="F376" i="13"/>
  <c r="E376" i="13"/>
  <c r="D376" i="13"/>
  <c r="C376" i="13"/>
  <c r="A376" i="13"/>
  <c r="F375" i="13"/>
  <c r="E375" i="13"/>
  <c r="D375" i="13"/>
  <c r="C375" i="13"/>
  <c r="A375" i="13"/>
  <c r="F374" i="13"/>
  <c r="E374" i="13"/>
  <c r="D374" i="13"/>
  <c r="C374" i="13"/>
  <c r="A374" i="13"/>
  <c r="F373" i="13"/>
  <c r="E373" i="13"/>
  <c r="D373" i="13"/>
  <c r="C373" i="13"/>
  <c r="A373" i="13"/>
  <c r="F372" i="13"/>
  <c r="E372" i="13"/>
  <c r="D372" i="13"/>
  <c r="C372" i="13"/>
  <c r="A372" i="13"/>
  <c r="F371" i="13"/>
  <c r="E371" i="13"/>
  <c r="D371" i="13"/>
  <c r="C371" i="13"/>
  <c r="A371" i="13"/>
  <c r="F370" i="13"/>
  <c r="E370" i="13"/>
  <c r="D370" i="13"/>
  <c r="C370" i="13"/>
  <c r="A370" i="13"/>
  <c r="F369" i="13"/>
  <c r="E369" i="13"/>
  <c r="D369" i="13"/>
  <c r="C369" i="13"/>
  <c r="A369" i="13"/>
  <c r="F368" i="13"/>
  <c r="E368" i="13"/>
  <c r="D368" i="13"/>
  <c r="C368" i="13"/>
  <c r="A368" i="13"/>
  <c r="F367" i="13"/>
  <c r="E367" i="13"/>
  <c r="D367" i="13"/>
  <c r="C367" i="13"/>
  <c r="A367" i="13"/>
  <c r="F366" i="13"/>
  <c r="E366" i="13"/>
  <c r="D366" i="13"/>
  <c r="C366" i="13"/>
  <c r="A366" i="13"/>
  <c r="F365" i="13"/>
  <c r="E365" i="13"/>
  <c r="D365" i="13"/>
  <c r="C365" i="13"/>
  <c r="A365" i="13"/>
  <c r="F364" i="13"/>
  <c r="E364" i="13"/>
  <c r="D364" i="13"/>
  <c r="C364" i="13"/>
  <c r="A364" i="13"/>
  <c r="F363" i="13"/>
  <c r="E363" i="13"/>
  <c r="D363" i="13"/>
  <c r="C363" i="13"/>
  <c r="A363" i="13"/>
  <c r="F362" i="13"/>
  <c r="E362" i="13"/>
  <c r="D362" i="13"/>
  <c r="C362" i="13"/>
  <c r="A362" i="13"/>
  <c r="F361" i="13"/>
  <c r="E361" i="13"/>
  <c r="D361" i="13"/>
  <c r="C361" i="13"/>
  <c r="A361" i="13"/>
  <c r="F360" i="13"/>
  <c r="E360" i="13"/>
  <c r="D360" i="13"/>
  <c r="C360" i="13"/>
  <c r="A360" i="13"/>
  <c r="F359" i="13"/>
  <c r="E359" i="13"/>
  <c r="D359" i="13"/>
  <c r="C359" i="13"/>
  <c r="A359" i="13"/>
  <c r="F358" i="13"/>
  <c r="E358" i="13"/>
  <c r="D358" i="13"/>
  <c r="C358" i="13"/>
  <c r="A358" i="13"/>
  <c r="F357" i="13"/>
  <c r="E357" i="13"/>
  <c r="D357" i="13"/>
  <c r="C357" i="13"/>
  <c r="A357" i="13"/>
  <c r="F356" i="13"/>
  <c r="E356" i="13"/>
  <c r="D356" i="13"/>
  <c r="C356" i="13"/>
  <c r="A356" i="13"/>
  <c r="F355" i="13"/>
  <c r="E355" i="13"/>
  <c r="D355" i="13"/>
  <c r="C355" i="13"/>
  <c r="A355" i="13"/>
  <c r="F354" i="13"/>
  <c r="E354" i="13"/>
  <c r="D354" i="13"/>
  <c r="C354" i="13"/>
  <c r="A354" i="13"/>
  <c r="F353" i="13"/>
  <c r="E353" i="13"/>
  <c r="D353" i="13"/>
  <c r="C353" i="13"/>
  <c r="A353" i="13"/>
  <c r="F352" i="13"/>
  <c r="E352" i="13"/>
  <c r="D352" i="13"/>
  <c r="C352" i="13"/>
  <c r="A352" i="13"/>
  <c r="F351" i="13"/>
  <c r="E351" i="13"/>
  <c r="D351" i="13"/>
  <c r="C351" i="13"/>
  <c r="A351" i="13"/>
  <c r="F350" i="13"/>
  <c r="E350" i="13"/>
  <c r="D350" i="13"/>
  <c r="C350" i="13"/>
  <c r="A350" i="13"/>
  <c r="F349" i="13"/>
  <c r="E349" i="13"/>
  <c r="D349" i="13"/>
  <c r="C349" i="13"/>
  <c r="A349" i="13"/>
  <c r="F348" i="13"/>
  <c r="E348" i="13"/>
  <c r="D348" i="13"/>
  <c r="C348" i="13"/>
  <c r="A348" i="13"/>
  <c r="F347" i="13"/>
  <c r="E347" i="13"/>
  <c r="D347" i="13"/>
  <c r="C347" i="13"/>
  <c r="A347" i="13"/>
  <c r="F346" i="13"/>
  <c r="E346" i="13"/>
  <c r="D346" i="13"/>
  <c r="C346" i="13"/>
  <c r="A346" i="13"/>
  <c r="F345" i="13"/>
  <c r="E345" i="13"/>
  <c r="D345" i="13"/>
  <c r="C345" i="13"/>
  <c r="A345" i="13"/>
  <c r="F344" i="13"/>
  <c r="E344" i="13"/>
  <c r="D344" i="13"/>
  <c r="C344" i="13"/>
  <c r="A344" i="13"/>
  <c r="F343" i="13"/>
  <c r="E343" i="13"/>
  <c r="D343" i="13"/>
  <c r="C343" i="13"/>
  <c r="A343" i="13"/>
  <c r="F342" i="13"/>
  <c r="E342" i="13"/>
  <c r="D342" i="13"/>
  <c r="C342" i="13"/>
  <c r="A342" i="13"/>
  <c r="F341" i="13"/>
  <c r="E341" i="13"/>
  <c r="D341" i="13"/>
  <c r="C341" i="13"/>
  <c r="A341" i="13"/>
  <c r="F340" i="13"/>
  <c r="E340" i="13"/>
  <c r="D340" i="13"/>
  <c r="C340" i="13"/>
  <c r="A340" i="13"/>
  <c r="F339" i="13"/>
  <c r="E339" i="13"/>
  <c r="D339" i="13"/>
  <c r="C339" i="13"/>
  <c r="A339" i="13"/>
  <c r="F338" i="13"/>
  <c r="E338" i="13"/>
  <c r="D338" i="13"/>
  <c r="C338" i="13"/>
  <c r="A338" i="13"/>
  <c r="F337" i="13"/>
  <c r="E337" i="13"/>
  <c r="D337" i="13"/>
  <c r="C337" i="13"/>
  <c r="A337" i="13"/>
  <c r="F336" i="13"/>
  <c r="E336" i="13"/>
  <c r="D336" i="13"/>
  <c r="C336" i="13"/>
  <c r="A336" i="13"/>
  <c r="F335" i="13"/>
  <c r="E335" i="13"/>
  <c r="D335" i="13"/>
  <c r="C335" i="13"/>
  <c r="A335" i="13"/>
  <c r="F334" i="13"/>
  <c r="E334" i="13"/>
  <c r="D334" i="13"/>
  <c r="C334" i="13"/>
  <c r="A334" i="13"/>
  <c r="F333" i="13"/>
  <c r="E333" i="13"/>
  <c r="D333" i="13"/>
  <c r="C333" i="13"/>
  <c r="A333" i="13"/>
  <c r="F332" i="13"/>
  <c r="E332" i="13"/>
  <c r="D332" i="13"/>
  <c r="C332" i="13"/>
  <c r="A332" i="13"/>
  <c r="F331" i="13"/>
  <c r="E331" i="13"/>
  <c r="D331" i="13"/>
  <c r="C331" i="13"/>
  <c r="A331" i="13"/>
  <c r="F330" i="13"/>
  <c r="E330" i="13"/>
  <c r="D330" i="13"/>
  <c r="C330" i="13"/>
  <c r="A330" i="13"/>
  <c r="F329" i="13"/>
  <c r="E329" i="13"/>
  <c r="D329" i="13"/>
  <c r="C329" i="13"/>
  <c r="A329" i="13"/>
  <c r="F328" i="13"/>
  <c r="E328" i="13"/>
  <c r="D328" i="13"/>
  <c r="C328" i="13"/>
  <c r="A328" i="13"/>
  <c r="F327" i="13"/>
  <c r="E327" i="13"/>
  <c r="D327" i="13"/>
  <c r="C327" i="13"/>
  <c r="A327" i="13"/>
  <c r="F326" i="13"/>
  <c r="E326" i="13"/>
  <c r="D326" i="13"/>
  <c r="C326" i="13"/>
  <c r="A326" i="13"/>
  <c r="F325" i="13"/>
  <c r="E325" i="13"/>
  <c r="D325" i="13"/>
  <c r="C325" i="13"/>
  <c r="A325" i="13"/>
  <c r="F323" i="13"/>
  <c r="E323" i="13"/>
  <c r="D323" i="13"/>
  <c r="C323" i="13"/>
  <c r="A323" i="13"/>
  <c r="F322" i="13"/>
  <c r="E322" i="13"/>
  <c r="D322" i="13"/>
  <c r="C322" i="13"/>
  <c r="A322" i="13"/>
  <c r="F321" i="13"/>
  <c r="E321" i="13"/>
  <c r="D321" i="13"/>
  <c r="C321" i="13"/>
  <c r="A321" i="13"/>
  <c r="F320" i="13"/>
  <c r="E320" i="13"/>
  <c r="D320" i="13"/>
  <c r="C320" i="13"/>
  <c r="A320" i="13"/>
  <c r="F319" i="13"/>
  <c r="E319" i="13"/>
  <c r="D319" i="13"/>
  <c r="C319" i="13"/>
  <c r="A319" i="13"/>
  <c r="F318" i="13"/>
  <c r="E318" i="13"/>
  <c r="D318" i="13"/>
  <c r="C318" i="13"/>
  <c r="A318" i="13"/>
  <c r="F317" i="13"/>
  <c r="E317" i="13"/>
  <c r="D317" i="13"/>
  <c r="C317" i="13"/>
  <c r="A317" i="13"/>
  <c r="F316" i="13"/>
  <c r="E316" i="13"/>
  <c r="D316" i="13"/>
  <c r="C316" i="13"/>
  <c r="A316" i="13"/>
  <c r="F315" i="13"/>
  <c r="E315" i="13"/>
  <c r="D315" i="13"/>
  <c r="C315" i="13"/>
  <c r="A315" i="13"/>
  <c r="F314" i="13"/>
  <c r="E314" i="13"/>
  <c r="D314" i="13"/>
  <c r="C314" i="13"/>
  <c r="A314" i="13"/>
  <c r="F313" i="13"/>
  <c r="E313" i="13"/>
  <c r="D313" i="13"/>
  <c r="C313" i="13"/>
  <c r="A313" i="13"/>
  <c r="F312" i="13"/>
  <c r="E312" i="13"/>
  <c r="D312" i="13"/>
  <c r="C312" i="13"/>
  <c r="A312" i="13"/>
  <c r="F311" i="13"/>
  <c r="E311" i="13"/>
  <c r="D311" i="13"/>
  <c r="C311" i="13"/>
  <c r="A311" i="13"/>
  <c r="F310" i="13"/>
  <c r="E310" i="13"/>
  <c r="D310" i="13"/>
  <c r="C310" i="13"/>
  <c r="A310" i="13"/>
  <c r="F309" i="13"/>
  <c r="E309" i="13"/>
  <c r="D309" i="13"/>
  <c r="C309" i="13"/>
  <c r="A309" i="13"/>
  <c r="F308" i="13"/>
  <c r="E308" i="13"/>
  <c r="D308" i="13"/>
  <c r="C308" i="13"/>
  <c r="A308" i="13"/>
  <c r="F307" i="13"/>
  <c r="E307" i="13"/>
  <c r="D307" i="13"/>
  <c r="C307" i="13"/>
  <c r="A307" i="13"/>
  <c r="F306" i="13"/>
  <c r="E306" i="13"/>
  <c r="D306" i="13"/>
  <c r="C306" i="13"/>
  <c r="A306" i="13"/>
  <c r="F305" i="13"/>
  <c r="E305" i="13"/>
  <c r="D305" i="13"/>
  <c r="C305" i="13"/>
  <c r="A305" i="13"/>
  <c r="F304" i="13"/>
  <c r="E304" i="13"/>
  <c r="D304" i="13"/>
  <c r="C304" i="13"/>
  <c r="A304" i="13"/>
  <c r="F303" i="13"/>
  <c r="E303" i="13"/>
  <c r="D303" i="13"/>
  <c r="C303" i="13"/>
  <c r="A303" i="13"/>
  <c r="F302" i="13"/>
  <c r="E302" i="13"/>
  <c r="D302" i="13"/>
  <c r="C302" i="13"/>
  <c r="A302" i="13"/>
  <c r="F301" i="13"/>
  <c r="E301" i="13"/>
  <c r="D301" i="13"/>
  <c r="C301" i="13"/>
  <c r="A301" i="13"/>
  <c r="F300" i="13"/>
  <c r="E300" i="13"/>
  <c r="D300" i="13"/>
  <c r="C300" i="13"/>
  <c r="A300" i="13"/>
  <c r="F299" i="13"/>
  <c r="E299" i="13"/>
  <c r="D299" i="13"/>
  <c r="C299" i="13"/>
  <c r="A299" i="13"/>
  <c r="F298" i="13"/>
  <c r="E298" i="13"/>
  <c r="D298" i="13"/>
  <c r="C298" i="13"/>
  <c r="A298" i="13"/>
  <c r="F297" i="13"/>
  <c r="E297" i="13"/>
  <c r="D297" i="13"/>
  <c r="C297" i="13"/>
  <c r="A297" i="13"/>
  <c r="F296" i="13"/>
  <c r="E296" i="13"/>
  <c r="D296" i="13"/>
  <c r="C296" i="13"/>
  <c r="A296" i="13"/>
  <c r="F295" i="13"/>
  <c r="E295" i="13"/>
  <c r="D295" i="13"/>
  <c r="C295" i="13"/>
  <c r="A295" i="13"/>
  <c r="F294" i="13"/>
  <c r="E294" i="13"/>
  <c r="D294" i="13"/>
  <c r="C294" i="13"/>
  <c r="A294" i="13"/>
  <c r="F293" i="13"/>
  <c r="E293" i="13"/>
  <c r="D293" i="13"/>
  <c r="C293" i="13"/>
  <c r="A293" i="13"/>
  <c r="F292" i="13"/>
  <c r="E292" i="13"/>
  <c r="D292" i="13"/>
  <c r="C292" i="13"/>
  <c r="A292" i="13"/>
  <c r="F291" i="13"/>
  <c r="E291" i="13"/>
  <c r="D291" i="13"/>
  <c r="C291" i="13"/>
  <c r="A291" i="13"/>
  <c r="F290" i="13"/>
  <c r="E290" i="13"/>
  <c r="D290" i="13"/>
  <c r="C290" i="13"/>
  <c r="A290" i="13"/>
  <c r="F289" i="13"/>
  <c r="E289" i="13"/>
  <c r="D289" i="13"/>
  <c r="C289" i="13"/>
  <c r="A289" i="13"/>
  <c r="F288" i="13"/>
  <c r="E288" i="13"/>
  <c r="D288" i="13"/>
  <c r="C288" i="13"/>
  <c r="A288" i="13"/>
  <c r="F287" i="13"/>
  <c r="E287" i="13"/>
  <c r="D287" i="13"/>
  <c r="C287" i="13"/>
  <c r="A287" i="13"/>
  <c r="F286" i="13"/>
  <c r="E286" i="13"/>
  <c r="D286" i="13"/>
  <c r="C286" i="13"/>
  <c r="A286" i="13"/>
  <c r="F285" i="13"/>
  <c r="E285" i="13"/>
  <c r="D285" i="13"/>
  <c r="C285" i="13"/>
  <c r="A285" i="13"/>
  <c r="F284" i="13"/>
  <c r="E284" i="13"/>
  <c r="D284" i="13"/>
  <c r="C284" i="13"/>
  <c r="A284" i="13"/>
  <c r="F283" i="13"/>
  <c r="E283" i="13"/>
  <c r="D283" i="13"/>
  <c r="C283" i="13"/>
  <c r="A283" i="13"/>
  <c r="F282" i="13"/>
  <c r="E282" i="13"/>
  <c r="D282" i="13"/>
  <c r="C282" i="13"/>
  <c r="A282" i="13"/>
  <c r="F281" i="13"/>
  <c r="E281" i="13"/>
  <c r="D281" i="13"/>
  <c r="C281" i="13"/>
  <c r="A281" i="13"/>
  <c r="F280" i="13"/>
  <c r="E280" i="13"/>
  <c r="D280" i="13"/>
  <c r="C280" i="13"/>
  <c r="A280" i="13"/>
  <c r="F279" i="13"/>
  <c r="E279" i="13"/>
  <c r="D279" i="13"/>
  <c r="C279" i="13"/>
  <c r="A279" i="13"/>
  <c r="F278" i="13"/>
  <c r="E278" i="13"/>
  <c r="D278" i="13"/>
  <c r="C278" i="13"/>
  <c r="A278" i="13"/>
  <c r="F277" i="13"/>
  <c r="E277" i="13"/>
  <c r="D277" i="13"/>
  <c r="C277" i="13"/>
  <c r="A277" i="13"/>
  <c r="F276" i="13"/>
  <c r="E276" i="13"/>
  <c r="D276" i="13"/>
  <c r="C276" i="13"/>
  <c r="A276" i="13"/>
  <c r="F275" i="13"/>
  <c r="E275" i="13"/>
  <c r="D275" i="13"/>
  <c r="C275" i="13"/>
  <c r="A275" i="13"/>
  <c r="F274" i="13"/>
  <c r="E274" i="13"/>
  <c r="D274" i="13"/>
  <c r="C274" i="13"/>
  <c r="A274" i="13"/>
  <c r="F273" i="13"/>
  <c r="E273" i="13"/>
  <c r="D273" i="13"/>
  <c r="C273" i="13"/>
  <c r="A273" i="13"/>
  <c r="F272" i="13"/>
  <c r="E272" i="13"/>
  <c r="D272" i="13"/>
  <c r="C272" i="13"/>
  <c r="A272" i="13"/>
  <c r="F271" i="13"/>
  <c r="E271" i="13"/>
  <c r="D271" i="13"/>
  <c r="C271" i="13"/>
  <c r="A271" i="13"/>
  <c r="F270" i="13"/>
  <c r="E270" i="13"/>
  <c r="D270" i="13"/>
  <c r="C270" i="13"/>
  <c r="A270" i="13"/>
  <c r="F269" i="13"/>
  <c r="E269" i="13"/>
  <c r="D269" i="13"/>
  <c r="C269" i="13"/>
  <c r="A269" i="13"/>
  <c r="F268" i="13"/>
  <c r="E268" i="13"/>
  <c r="D268" i="13"/>
  <c r="C268" i="13"/>
  <c r="A268" i="13"/>
  <c r="F267" i="13"/>
  <c r="E267" i="13"/>
  <c r="D267" i="13"/>
  <c r="C267" i="13"/>
  <c r="A267" i="13"/>
  <c r="F266" i="13"/>
  <c r="E266" i="13"/>
  <c r="D266" i="13"/>
  <c r="C266" i="13"/>
  <c r="A266" i="13"/>
  <c r="F265" i="13"/>
  <c r="E265" i="13"/>
  <c r="H265" i="13" s="1"/>
  <c r="D265" i="13"/>
  <c r="C265" i="13"/>
  <c r="A265" i="13"/>
  <c r="H264" i="13"/>
  <c r="F264" i="13"/>
  <c r="E264" i="13"/>
  <c r="D264" i="13"/>
  <c r="C264" i="13"/>
  <c r="A264" i="13"/>
  <c r="F263" i="13"/>
  <c r="E263" i="13"/>
  <c r="H263" i="13" s="1"/>
  <c r="D263" i="13"/>
  <c r="C263" i="13"/>
  <c r="A263" i="13"/>
  <c r="F262" i="13"/>
  <c r="E262" i="13"/>
  <c r="H262" i="13" s="1"/>
  <c r="D262" i="13"/>
  <c r="C262" i="13"/>
  <c r="A262" i="13"/>
  <c r="F261" i="13"/>
  <c r="E261" i="13"/>
  <c r="H261" i="13" s="1"/>
  <c r="D261" i="13"/>
  <c r="C261" i="13"/>
  <c r="A261" i="13"/>
  <c r="F260" i="13"/>
  <c r="E260" i="13"/>
  <c r="H260" i="13" s="1"/>
  <c r="D260" i="13"/>
  <c r="C260" i="13"/>
  <c r="A260" i="13"/>
  <c r="F259" i="13"/>
  <c r="E259" i="13"/>
  <c r="D259" i="13"/>
  <c r="C259" i="13"/>
  <c r="A259" i="13"/>
  <c r="F258" i="13"/>
  <c r="H258" i="13" s="1"/>
  <c r="E258" i="13"/>
  <c r="D258" i="13"/>
  <c r="C258" i="13"/>
  <c r="A258" i="13"/>
  <c r="F257" i="13"/>
  <c r="E257" i="13"/>
  <c r="D257" i="13"/>
  <c r="C257" i="13"/>
  <c r="A257" i="13"/>
  <c r="F256" i="13"/>
  <c r="E256" i="13"/>
  <c r="H256" i="13" s="1"/>
  <c r="D256" i="13"/>
  <c r="C256" i="13"/>
  <c r="A256" i="13"/>
  <c r="F255" i="13"/>
  <c r="E255" i="13"/>
  <c r="D255" i="13"/>
  <c r="C255" i="13"/>
  <c r="A255" i="13"/>
  <c r="F254" i="13"/>
  <c r="E254" i="13"/>
  <c r="H254" i="13" s="1"/>
  <c r="D254" i="13"/>
  <c r="C254" i="13"/>
  <c r="A254" i="13"/>
  <c r="F253" i="13"/>
  <c r="E253" i="13"/>
  <c r="D253" i="13"/>
  <c r="C253" i="13"/>
  <c r="A253" i="13"/>
  <c r="F252" i="13"/>
  <c r="E252" i="13"/>
  <c r="D252" i="13"/>
  <c r="C252" i="13"/>
  <c r="A252" i="13"/>
  <c r="F251" i="13"/>
  <c r="E251" i="13"/>
  <c r="D251" i="13"/>
  <c r="C251" i="13"/>
  <c r="A251" i="13"/>
  <c r="F250" i="13"/>
  <c r="E250" i="13"/>
  <c r="D250" i="13"/>
  <c r="C250" i="13"/>
  <c r="A250" i="13"/>
  <c r="F249" i="13"/>
  <c r="E249" i="13"/>
  <c r="D249" i="13"/>
  <c r="C249" i="13"/>
  <c r="A249" i="13"/>
  <c r="F248" i="13"/>
  <c r="E248" i="13"/>
  <c r="H248" i="13" s="1"/>
  <c r="D248" i="13"/>
  <c r="C248" i="13"/>
  <c r="A248" i="13"/>
  <c r="F247" i="13"/>
  <c r="E247" i="13"/>
  <c r="H247" i="13" s="1"/>
  <c r="D247" i="13"/>
  <c r="C247" i="13"/>
  <c r="A247" i="13"/>
  <c r="F246" i="13"/>
  <c r="E246" i="13"/>
  <c r="H246" i="13" s="1"/>
  <c r="D246" i="13"/>
  <c r="C246" i="13"/>
  <c r="A246" i="13"/>
  <c r="F245" i="13"/>
  <c r="E245" i="13"/>
  <c r="H245" i="13" s="1"/>
  <c r="D245" i="13"/>
  <c r="C245" i="13"/>
  <c r="A245" i="13"/>
  <c r="F244" i="13"/>
  <c r="E244" i="13"/>
  <c r="H244" i="13" s="1"/>
  <c r="D244" i="13"/>
  <c r="C244" i="13"/>
  <c r="A244" i="13"/>
  <c r="F243" i="13"/>
  <c r="E243" i="13"/>
  <c r="H243" i="13" s="1"/>
  <c r="D243" i="13"/>
  <c r="C243" i="13"/>
  <c r="A243" i="13"/>
  <c r="F242" i="13"/>
  <c r="E242" i="13"/>
  <c r="D242" i="13"/>
  <c r="C242" i="13"/>
  <c r="A242" i="13"/>
  <c r="F241" i="13"/>
  <c r="E241" i="13"/>
  <c r="D241" i="13"/>
  <c r="C241" i="13"/>
  <c r="A241" i="13"/>
  <c r="F240" i="13"/>
  <c r="E240" i="13"/>
  <c r="D240" i="13"/>
  <c r="C240" i="13"/>
  <c r="A240" i="13"/>
  <c r="F239" i="13"/>
  <c r="E239" i="13"/>
  <c r="H239" i="13" s="1"/>
  <c r="D239" i="13"/>
  <c r="C239" i="13"/>
  <c r="A239" i="13"/>
  <c r="F238" i="13"/>
  <c r="E238" i="13"/>
  <c r="D238" i="13"/>
  <c r="C238" i="13"/>
  <c r="A238" i="13"/>
  <c r="F237" i="13"/>
  <c r="E237" i="13"/>
  <c r="D237" i="13"/>
  <c r="C237" i="13"/>
  <c r="A237" i="13"/>
  <c r="F236" i="13"/>
  <c r="E236" i="13"/>
  <c r="D236" i="13"/>
  <c r="C236" i="13"/>
  <c r="A236" i="13"/>
  <c r="F235" i="13"/>
  <c r="E235" i="13"/>
  <c r="D235" i="13"/>
  <c r="C235" i="13"/>
  <c r="A235" i="13"/>
  <c r="F234" i="13"/>
  <c r="E234" i="13"/>
  <c r="D234" i="13"/>
  <c r="C234" i="13"/>
  <c r="A234" i="13"/>
  <c r="F233" i="13"/>
  <c r="E233" i="13"/>
  <c r="D233" i="13"/>
  <c r="C233" i="13"/>
  <c r="A233" i="13"/>
  <c r="F232" i="13"/>
  <c r="E232" i="13"/>
  <c r="D232" i="13"/>
  <c r="C232" i="13"/>
  <c r="A232" i="13"/>
  <c r="F231" i="13"/>
  <c r="E231" i="13"/>
  <c r="D231" i="13"/>
  <c r="C231" i="13"/>
  <c r="A231" i="13"/>
  <c r="F230" i="13"/>
  <c r="E230" i="13"/>
  <c r="D230" i="13"/>
  <c r="C230" i="13"/>
  <c r="A230" i="13"/>
  <c r="F229" i="13"/>
  <c r="E229" i="13"/>
  <c r="D229" i="13"/>
  <c r="C229" i="13"/>
  <c r="A229" i="13"/>
  <c r="F228" i="13"/>
  <c r="E228" i="13"/>
  <c r="D228" i="13"/>
  <c r="C228" i="13"/>
  <c r="A228" i="13"/>
  <c r="F227" i="13"/>
  <c r="E227" i="13"/>
  <c r="D227" i="13"/>
  <c r="C227" i="13"/>
  <c r="A227" i="13"/>
  <c r="F226" i="13"/>
  <c r="E226" i="13"/>
  <c r="D226" i="13"/>
  <c r="C226" i="13"/>
  <c r="A226" i="13"/>
  <c r="F225" i="13"/>
  <c r="E225" i="13"/>
  <c r="D225" i="13"/>
  <c r="C225" i="13"/>
  <c r="A225" i="13"/>
  <c r="F224" i="13"/>
  <c r="E224" i="13"/>
  <c r="D224" i="13"/>
  <c r="C224" i="13"/>
  <c r="A224" i="13"/>
  <c r="F223" i="13"/>
  <c r="E223" i="13"/>
  <c r="D223" i="13"/>
  <c r="C223" i="13"/>
  <c r="A223" i="13"/>
  <c r="F222" i="13"/>
  <c r="E222" i="13"/>
  <c r="D222" i="13"/>
  <c r="C222" i="13"/>
  <c r="A222" i="13"/>
  <c r="F221" i="13"/>
  <c r="E221" i="13"/>
  <c r="D221" i="13"/>
  <c r="C221" i="13"/>
  <c r="A221" i="13"/>
  <c r="F220" i="13"/>
  <c r="E220" i="13"/>
  <c r="D220" i="13"/>
  <c r="C220" i="13"/>
  <c r="A220" i="13"/>
  <c r="F219" i="13"/>
  <c r="E219" i="13"/>
  <c r="D219" i="13"/>
  <c r="C219" i="13"/>
  <c r="A219" i="13"/>
  <c r="F218" i="13"/>
  <c r="E218" i="13"/>
  <c r="D218" i="13"/>
  <c r="C218" i="13"/>
  <c r="A218" i="13"/>
  <c r="F217" i="13"/>
  <c r="E217" i="13"/>
  <c r="D217" i="13"/>
  <c r="C217" i="13"/>
  <c r="A217" i="13"/>
  <c r="F216" i="13"/>
  <c r="E216" i="13"/>
  <c r="D216" i="13"/>
  <c r="C216" i="13"/>
  <c r="A216" i="13"/>
  <c r="F215" i="13"/>
  <c r="E215" i="13"/>
  <c r="D215" i="13"/>
  <c r="C215" i="13"/>
  <c r="A215" i="13"/>
  <c r="F214" i="13"/>
  <c r="E214" i="13"/>
  <c r="H214" i="13" s="1"/>
  <c r="D214" i="13"/>
  <c r="C214" i="13"/>
  <c r="A214" i="13"/>
  <c r="F213" i="13"/>
  <c r="E213" i="13"/>
  <c r="H213" i="13" s="1"/>
  <c r="D213" i="13"/>
  <c r="C213" i="13"/>
  <c r="A213" i="13"/>
  <c r="F212" i="13"/>
  <c r="E212" i="13"/>
  <c r="H212" i="13" s="1"/>
  <c r="D212" i="13"/>
  <c r="C212" i="13"/>
  <c r="A212" i="13"/>
  <c r="F211" i="13"/>
  <c r="E211" i="13"/>
  <c r="H211" i="13" s="1"/>
  <c r="D211" i="13"/>
  <c r="C211" i="13"/>
  <c r="A211" i="13"/>
  <c r="F210" i="13"/>
  <c r="E210" i="13"/>
  <c r="D210" i="13"/>
  <c r="C210" i="13"/>
  <c r="A210" i="13"/>
  <c r="F209" i="13"/>
  <c r="E209" i="13"/>
  <c r="D209" i="13"/>
  <c r="C209" i="13"/>
  <c r="A209" i="13"/>
  <c r="F208" i="13"/>
  <c r="E208" i="13"/>
  <c r="H208" i="13" s="1"/>
  <c r="D208" i="13"/>
  <c r="C208" i="13"/>
  <c r="A208" i="13"/>
  <c r="F207" i="13"/>
  <c r="E207" i="13"/>
  <c r="D207" i="13"/>
  <c r="C207" i="13"/>
  <c r="A207" i="13"/>
  <c r="F206" i="13"/>
  <c r="E206" i="13"/>
  <c r="H206" i="13" s="1"/>
  <c r="D206" i="13"/>
  <c r="C206" i="13"/>
  <c r="A206" i="13"/>
  <c r="F205" i="13"/>
  <c r="H205" i="13" s="1"/>
  <c r="E205" i="13"/>
  <c r="D205" i="13"/>
  <c r="C205" i="13"/>
  <c r="A205" i="13"/>
  <c r="F204" i="13"/>
  <c r="E204" i="13"/>
  <c r="H204" i="13" s="1"/>
  <c r="D204" i="13"/>
  <c r="C204" i="13"/>
  <c r="A204" i="13"/>
  <c r="F203" i="13"/>
  <c r="E203" i="13"/>
  <c r="H203" i="13" s="1"/>
  <c r="D203" i="13"/>
  <c r="C203" i="13"/>
  <c r="A203" i="13"/>
  <c r="F202" i="13"/>
  <c r="E202" i="13"/>
  <c r="D202" i="13"/>
  <c r="C202" i="13"/>
  <c r="A202" i="13"/>
  <c r="F201" i="13"/>
  <c r="E201" i="13"/>
  <c r="D201" i="13"/>
  <c r="C201" i="13"/>
  <c r="A201" i="13"/>
  <c r="H200" i="13"/>
  <c r="F200" i="13"/>
  <c r="E200" i="13"/>
  <c r="D200" i="13"/>
  <c r="C200" i="13"/>
  <c r="A200" i="13"/>
  <c r="F199" i="13"/>
  <c r="E199" i="13"/>
  <c r="D199" i="13"/>
  <c r="C199" i="13"/>
  <c r="A199" i="13"/>
  <c r="F198" i="13"/>
  <c r="E198" i="13"/>
  <c r="D198" i="13"/>
  <c r="C198" i="13"/>
  <c r="A198" i="13"/>
  <c r="H197" i="13"/>
  <c r="F197" i="13"/>
  <c r="E197" i="13"/>
  <c r="D197" i="13"/>
  <c r="C197" i="13"/>
  <c r="A197" i="13"/>
  <c r="F196" i="13"/>
  <c r="E196" i="13"/>
  <c r="D196" i="13"/>
  <c r="C196" i="13"/>
  <c r="A196" i="13"/>
  <c r="F195" i="13"/>
  <c r="E195" i="13"/>
  <c r="D195" i="13"/>
  <c r="C195" i="13"/>
  <c r="A195" i="13"/>
  <c r="F194" i="13"/>
  <c r="E194" i="13"/>
  <c r="D194" i="13"/>
  <c r="C194" i="13"/>
  <c r="A194" i="13"/>
  <c r="F193" i="13"/>
  <c r="E193" i="13"/>
  <c r="D193" i="13"/>
  <c r="C193" i="13"/>
  <c r="A193" i="13"/>
  <c r="H192" i="13"/>
  <c r="F192" i="13"/>
  <c r="E192" i="13"/>
  <c r="D192" i="13"/>
  <c r="C192" i="13"/>
  <c r="A192" i="13"/>
  <c r="F191" i="13"/>
  <c r="E191" i="13"/>
  <c r="D191" i="13"/>
  <c r="C191" i="13"/>
  <c r="A191" i="13"/>
  <c r="F190" i="13"/>
  <c r="H190" i="13" s="1"/>
  <c r="E190" i="13"/>
  <c r="D190" i="13"/>
  <c r="C190" i="13"/>
  <c r="A190" i="13"/>
  <c r="F189" i="13"/>
  <c r="E189" i="13"/>
  <c r="D189" i="13"/>
  <c r="C189" i="13"/>
  <c r="A189" i="13"/>
  <c r="F188" i="13"/>
  <c r="E188" i="13"/>
  <c r="D188" i="13"/>
  <c r="C188" i="13"/>
  <c r="A188" i="13"/>
  <c r="F187" i="13"/>
  <c r="E187" i="13"/>
  <c r="H187" i="13" s="1"/>
  <c r="D187" i="13"/>
  <c r="C187" i="13"/>
  <c r="A187" i="13"/>
  <c r="F186" i="13"/>
  <c r="E186" i="13"/>
  <c r="D186" i="13"/>
  <c r="C186" i="13"/>
  <c r="A186" i="13"/>
  <c r="F185" i="13"/>
  <c r="E185" i="13"/>
  <c r="D185" i="13"/>
  <c r="C185" i="13"/>
  <c r="A185" i="13"/>
  <c r="F184" i="13"/>
  <c r="D184" i="13"/>
  <c r="C184" i="13"/>
  <c r="A184" i="13"/>
  <c r="F183" i="13"/>
  <c r="D183" i="13"/>
  <c r="C183" i="13"/>
  <c r="A183" i="13"/>
  <c r="F182" i="13"/>
  <c r="D182" i="13"/>
  <c r="C182" i="13"/>
  <c r="A182" i="13"/>
  <c r="F181" i="13"/>
  <c r="D181" i="13"/>
  <c r="C181" i="13"/>
  <c r="A181" i="13"/>
  <c r="F180" i="13"/>
  <c r="D180" i="13"/>
  <c r="C180" i="13"/>
  <c r="A180" i="13"/>
  <c r="F179" i="13"/>
  <c r="D179" i="13"/>
  <c r="C179" i="13"/>
  <c r="A179" i="13"/>
  <c r="F178" i="13"/>
  <c r="D178" i="13"/>
  <c r="C178" i="13"/>
  <c r="A178" i="13"/>
  <c r="F177" i="13"/>
  <c r="D177" i="13"/>
  <c r="C177" i="13"/>
  <c r="A177" i="13"/>
  <c r="F176" i="13"/>
  <c r="D176" i="13"/>
  <c r="C176" i="13"/>
  <c r="A176" i="13"/>
  <c r="F175" i="13"/>
  <c r="D175" i="13"/>
  <c r="C175" i="13"/>
  <c r="A175" i="13"/>
  <c r="F174" i="13"/>
  <c r="D174" i="13"/>
  <c r="C174" i="13"/>
  <c r="A174" i="13"/>
  <c r="F173" i="13"/>
  <c r="D173" i="13"/>
  <c r="C173" i="13"/>
  <c r="A173" i="13"/>
  <c r="F172" i="13"/>
  <c r="D172" i="13"/>
  <c r="C172" i="13"/>
  <c r="A172" i="13"/>
  <c r="F171" i="13"/>
  <c r="D171" i="13"/>
  <c r="C171" i="13"/>
  <c r="A171" i="13"/>
  <c r="F170" i="13"/>
  <c r="D170" i="13"/>
  <c r="C170" i="13"/>
  <c r="A170" i="13"/>
  <c r="F169" i="13"/>
  <c r="D169" i="13"/>
  <c r="C169" i="13"/>
  <c r="A169" i="13"/>
  <c r="F168" i="13"/>
  <c r="D168" i="13"/>
  <c r="C168" i="13"/>
  <c r="A168" i="13"/>
  <c r="F167" i="13"/>
  <c r="D167" i="13"/>
  <c r="C167" i="13"/>
  <c r="A167" i="13"/>
  <c r="F166" i="13"/>
  <c r="D166" i="13"/>
  <c r="C166" i="13"/>
  <c r="A166" i="13"/>
  <c r="F165" i="13"/>
  <c r="D165" i="13"/>
  <c r="C165" i="13"/>
  <c r="A165" i="13"/>
  <c r="F164" i="13"/>
  <c r="D164" i="13"/>
  <c r="C164" i="13"/>
  <c r="A164" i="13"/>
  <c r="F163" i="13"/>
  <c r="D163" i="13"/>
  <c r="C163" i="13"/>
  <c r="A163" i="13"/>
  <c r="F162" i="13"/>
  <c r="D162" i="13"/>
  <c r="C162" i="13"/>
  <c r="A162" i="13"/>
  <c r="F161" i="13"/>
  <c r="D161" i="13"/>
  <c r="C161" i="13"/>
  <c r="A161" i="13"/>
  <c r="F160" i="13"/>
  <c r="D160" i="13"/>
  <c r="C160" i="13"/>
  <c r="A160" i="13"/>
  <c r="F159" i="13"/>
  <c r="D159" i="13"/>
  <c r="C159" i="13"/>
  <c r="A159" i="13"/>
  <c r="F158" i="13"/>
  <c r="D158" i="13"/>
  <c r="C158" i="13"/>
  <c r="A158" i="13"/>
  <c r="F157" i="13"/>
  <c r="D157" i="13"/>
  <c r="C157" i="13"/>
  <c r="A157" i="13"/>
  <c r="F156" i="13"/>
  <c r="D156" i="13"/>
  <c r="C156" i="13"/>
  <c r="A156" i="13"/>
  <c r="F155" i="13"/>
  <c r="D155" i="13"/>
  <c r="C155" i="13"/>
  <c r="A155" i="13"/>
  <c r="F154" i="13"/>
  <c r="D154" i="13"/>
  <c r="C154" i="13"/>
  <c r="A154" i="13"/>
  <c r="F153" i="13"/>
  <c r="D153" i="13"/>
  <c r="C153" i="13"/>
  <c r="A153" i="13"/>
  <c r="F152" i="13"/>
  <c r="D152" i="13"/>
  <c r="C152" i="13"/>
  <c r="A152" i="13"/>
  <c r="F151" i="13"/>
  <c r="D151" i="13"/>
  <c r="C151" i="13"/>
  <c r="A151" i="13"/>
  <c r="F150" i="13"/>
  <c r="D150" i="13"/>
  <c r="C150" i="13"/>
  <c r="A150" i="13"/>
  <c r="F149" i="13"/>
  <c r="D149" i="13"/>
  <c r="C149" i="13"/>
  <c r="A149" i="13"/>
  <c r="F148" i="13"/>
  <c r="D148" i="13"/>
  <c r="C148" i="13"/>
  <c r="A148" i="13"/>
  <c r="F147" i="13"/>
  <c r="D147" i="13"/>
  <c r="C147" i="13"/>
  <c r="A147" i="13"/>
  <c r="F146" i="13"/>
  <c r="D146" i="13"/>
  <c r="C146" i="13"/>
  <c r="A146" i="13"/>
  <c r="F145" i="13"/>
  <c r="D145" i="13"/>
  <c r="C145" i="13"/>
  <c r="A145" i="13"/>
  <c r="F144" i="13"/>
  <c r="D144" i="13"/>
  <c r="C144" i="13"/>
  <c r="A144" i="13"/>
  <c r="F143" i="13"/>
  <c r="D143" i="13"/>
  <c r="C143" i="13"/>
  <c r="A143" i="13"/>
  <c r="F142" i="13"/>
  <c r="D142" i="13"/>
  <c r="C142" i="13"/>
  <c r="A142" i="13"/>
  <c r="F141" i="13"/>
  <c r="D141" i="13"/>
  <c r="C141" i="13"/>
  <c r="A141" i="13"/>
  <c r="F140" i="13"/>
  <c r="D140" i="13"/>
  <c r="C140" i="13"/>
  <c r="A140" i="13"/>
  <c r="F139" i="13"/>
  <c r="D139" i="13"/>
  <c r="C139" i="13"/>
  <c r="A139" i="13"/>
  <c r="F138" i="13"/>
  <c r="D138" i="13"/>
  <c r="C138" i="13"/>
  <c r="A138" i="13"/>
  <c r="F137" i="13"/>
  <c r="D137" i="13"/>
  <c r="C137" i="13"/>
  <c r="A137" i="13"/>
  <c r="F136" i="13"/>
  <c r="D136" i="13"/>
  <c r="C136" i="13"/>
  <c r="A136" i="13"/>
  <c r="F135" i="13"/>
  <c r="D135" i="13"/>
  <c r="C135" i="13"/>
  <c r="A135" i="13"/>
  <c r="F134" i="13"/>
  <c r="D134" i="13"/>
  <c r="C134" i="13"/>
  <c r="A134" i="13"/>
  <c r="F133" i="13"/>
  <c r="D133" i="13"/>
  <c r="C133" i="13"/>
  <c r="A133" i="13"/>
  <c r="F132" i="13"/>
  <c r="D132" i="13"/>
  <c r="C132" i="13"/>
  <c r="A132" i="13"/>
  <c r="F131" i="13"/>
  <c r="D131" i="13"/>
  <c r="C131" i="13"/>
  <c r="A131" i="13"/>
  <c r="F130" i="13"/>
  <c r="D130" i="13"/>
  <c r="C130" i="13"/>
  <c r="A130" i="13"/>
  <c r="F129" i="13"/>
  <c r="D129" i="13"/>
  <c r="C129" i="13"/>
  <c r="A129" i="13"/>
  <c r="F128" i="13"/>
  <c r="D128" i="13"/>
  <c r="C128" i="13"/>
  <c r="A128" i="13"/>
  <c r="F127" i="13"/>
  <c r="D127" i="13"/>
  <c r="C127" i="13"/>
  <c r="A127" i="13"/>
  <c r="F126" i="13"/>
  <c r="D126" i="13"/>
  <c r="C126" i="13"/>
  <c r="A126" i="13"/>
  <c r="F125" i="13"/>
  <c r="D125" i="13"/>
  <c r="C125" i="13"/>
  <c r="A125" i="13"/>
  <c r="F124" i="13"/>
  <c r="D124" i="13"/>
  <c r="C124" i="13"/>
  <c r="A124" i="13"/>
  <c r="F123" i="13"/>
  <c r="D123" i="13"/>
  <c r="C123" i="13"/>
  <c r="A123" i="13"/>
  <c r="F122" i="13"/>
  <c r="D122" i="13"/>
  <c r="C122" i="13"/>
  <c r="A122" i="13"/>
  <c r="F121" i="13"/>
  <c r="D121" i="13"/>
  <c r="C121" i="13"/>
  <c r="A121" i="13"/>
  <c r="F120" i="13"/>
  <c r="D120" i="13"/>
  <c r="C120" i="13"/>
  <c r="A120" i="13"/>
  <c r="F119" i="13"/>
  <c r="D119" i="13"/>
  <c r="C119" i="13"/>
  <c r="A119" i="13"/>
  <c r="F118" i="13"/>
  <c r="D118" i="13"/>
  <c r="C118" i="13"/>
  <c r="A118" i="13"/>
  <c r="F117" i="13"/>
  <c r="D117" i="13"/>
  <c r="C117" i="13"/>
  <c r="A117" i="13"/>
  <c r="F116" i="13"/>
  <c r="D116" i="13"/>
  <c r="C116" i="13"/>
  <c r="A116" i="13"/>
  <c r="F115" i="13"/>
  <c r="D115" i="13"/>
  <c r="C115" i="13"/>
  <c r="A115" i="13"/>
  <c r="F114" i="13"/>
  <c r="D114" i="13"/>
  <c r="C114" i="13"/>
  <c r="A114" i="13"/>
  <c r="F113" i="13"/>
  <c r="D113" i="13"/>
  <c r="C113" i="13"/>
  <c r="A113" i="13"/>
  <c r="F112" i="13"/>
  <c r="D112" i="13"/>
  <c r="C112" i="13"/>
  <c r="A112" i="13"/>
  <c r="F111" i="13"/>
  <c r="D111" i="13"/>
  <c r="C111" i="13"/>
  <c r="A111" i="13"/>
  <c r="F110" i="13"/>
  <c r="D110" i="13"/>
  <c r="C110" i="13"/>
  <c r="A110" i="13"/>
  <c r="F109" i="13"/>
  <c r="E109" i="13"/>
  <c r="D109" i="13"/>
  <c r="C109" i="13"/>
  <c r="A109" i="13"/>
  <c r="F108" i="13"/>
  <c r="E108" i="13"/>
  <c r="D108" i="13"/>
  <c r="C108" i="13"/>
  <c r="A108" i="13"/>
  <c r="F107" i="13"/>
  <c r="E107" i="13"/>
  <c r="D107" i="13"/>
  <c r="C107" i="13"/>
  <c r="A107" i="13"/>
  <c r="F106" i="13"/>
  <c r="E106" i="13"/>
  <c r="D106" i="13"/>
  <c r="C106" i="13"/>
  <c r="A106" i="13"/>
  <c r="G105" i="13"/>
  <c r="F105" i="13"/>
  <c r="E105" i="13"/>
  <c r="D105" i="13"/>
  <c r="C105" i="13"/>
  <c r="A105" i="13"/>
  <c r="F104" i="13"/>
  <c r="E104" i="13"/>
  <c r="D104" i="13"/>
  <c r="C104" i="13"/>
  <c r="A104" i="13"/>
  <c r="F103" i="13"/>
  <c r="E103" i="13"/>
  <c r="D103" i="13"/>
  <c r="C103" i="13"/>
  <c r="A103" i="13"/>
  <c r="F102" i="13"/>
  <c r="E102" i="13"/>
  <c r="D102" i="13"/>
  <c r="C102" i="13"/>
  <c r="A102" i="13"/>
  <c r="F101" i="13"/>
  <c r="E101" i="13"/>
  <c r="D101" i="13"/>
  <c r="C101" i="13"/>
  <c r="A101" i="13"/>
  <c r="F100" i="13"/>
  <c r="E100" i="13"/>
  <c r="D100" i="13"/>
  <c r="C100" i="13"/>
  <c r="A100" i="13"/>
  <c r="F99" i="13"/>
  <c r="E99" i="13"/>
  <c r="D99" i="13"/>
  <c r="C99" i="13"/>
  <c r="A99" i="13"/>
  <c r="F98" i="13"/>
  <c r="E98" i="13"/>
  <c r="H98" i="13" s="1"/>
  <c r="D98" i="13"/>
  <c r="C98" i="13"/>
  <c r="A98" i="13"/>
  <c r="F97" i="13"/>
  <c r="E97" i="13"/>
  <c r="H97" i="13" s="1"/>
  <c r="D97" i="13"/>
  <c r="C97" i="13"/>
  <c r="A97" i="13"/>
  <c r="F96" i="13"/>
  <c r="E96" i="13"/>
  <c r="H96" i="13" s="1"/>
  <c r="D96" i="13"/>
  <c r="C96" i="13"/>
  <c r="A96" i="13"/>
  <c r="F95" i="13"/>
  <c r="E95" i="13"/>
  <c r="D95" i="13"/>
  <c r="C95" i="13"/>
  <c r="A95" i="13"/>
  <c r="F94" i="13"/>
  <c r="E94" i="13"/>
  <c r="D94" i="13"/>
  <c r="C94" i="13"/>
  <c r="A94" i="13"/>
  <c r="F93" i="13"/>
  <c r="E93" i="13"/>
  <c r="D93" i="13"/>
  <c r="C93" i="13"/>
  <c r="A93" i="13"/>
  <c r="F92" i="13"/>
  <c r="E92" i="13"/>
  <c r="D92" i="13"/>
  <c r="C92" i="13"/>
  <c r="A92" i="13"/>
  <c r="F91" i="13"/>
  <c r="E91" i="13"/>
  <c r="D91" i="13"/>
  <c r="C91" i="13"/>
  <c r="A91" i="13"/>
  <c r="F90" i="13"/>
  <c r="E90" i="13"/>
  <c r="D90" i="13"/>
  <c r="C90" i="13"/>
  <c r="A90" i="13"/>
  <c r="F89" i="13"/>
  <c r="E89" i="13"/>
  <c r="D89" i="13"/>
  <c r="C89" i="13"/>
  <c r="A89" i="13"/>
  <c r="F88" i="13"/>
  <c r="E88" i="13"/>
  <c r="D88" i="13"/>
  <c r="C88" i="13"/>
  <c r="A88" i="13"/>
  <c r="F87" i="13"/>
  <c r="E87" i="13"/>
  <c r="D87" i="13"/>
  <c r="C87" i="13"/>
  <c r="A87" i="13"/>
  <c r="F86" i="13"/>
  <c r="E86" i="13"/>
  <c r="D86" i="13"/>
  <c r="C86" i="13"/>
  <c r="A86" i="13"/>
  <c r="F85" i="13"/>
  <c r="E85" i="13"/>
  <c r="D85" i="13"/>
  <c r="C85" i="13"/>
  <c r="A85" i="13"/>
  <c r="F84" i="13"/>
  <c r="E84" i="13"/>
  <c r="D84" i="13"/>
  <c r="C84" i="13"/>
  <c r="A84" i="13"/>
  <c r="F83" i="13"/>
  <c r="E83" i="13"/>
  <c r="D83" i="13"/>
  <c r="C83" i="13"/>
  <c r="A83" i="13"/>
  <c r="F82" i="13"/>
  <c r="E82" i="13"/>
  <c r="D82" i="13"/>
  <c r="C82" i="13"/>
  <c r="A82" i="13"/>
  <c r="F81" i="13"/>
  <c r="E81" i="13"/>
  <c r="D81" i="13"/>
  <c r="C81" i="13"/>
  <c r="A81" i="13"/>
  <c r="F80" i="13"/>
  <c r="E80" i="13"/>
  <c r="D80" i="13"/>
  <c r="C80" i="13"/>
  <c r="A80" i="13"/>
  <c r="F79" i="13"/>
  <c r="E79" i="13"/>
  <c r="D79" i="13"/>
  <c r="C79" i="13"/>
  <c r="A79" i="13"/>
  <c r="F78" i="13"/>
  <c r="E78" i="13"/>
  <c r="D78" i="13"/>
  <c r="C78" i="13"/>
  <c r="A78" i="13"/>
  <c r="F77" i="13"/>
  <c r="E77" i="13"/>
  <c r="D77" i="13"/>
  <c r="C77" i="13"/>
  <c r="A77" i="13"/>
  <c r="F76" i="13"/>
  <c r="E76" i="13"/>
  <c r="D76" i="13"/>
  <c r="C76" i="13"/>
  <c r="A76" i="13"/>
  <c r="F75" i="13"/>
  <c r="E75" i="13"/>
  <c r="D75" i="13"/>
  <c r="C75" i="13"/>
  <c r="A75" i="13"/>
  <c r="F74" i="13"/>
  <c r="E74" i="13"/>
  <c r="D74" i="13"/>
  <c r="C74" i="13"/>
  <c r="A74" i="13"/>
  <c r="F73" i="13"/>
  <c r="E73" i="13"/>
  <c r="D73" i="13"/>
  <c r="C73" i="13"/>
  <c r="A73" i="13"/>
  <c r="F72" i="13"/>
  <c r="E72" i="13"/>
  <c r="D72" i="13"/>
  <c r="C72" i="13"/>
  <c r="A72" i="13"/>
  <c r="F71" i="13"/>
  <c r="E71" i="13"/>
  <c r="D71" i="13"/>
  <c r="C71" i="13"/>
  <c r="A71" i="13"/>
  <c r="F70" i="13"/>
  <c r="E70" i="13"/>
  <c r="D70" i="13"/>
  <c r="C70" i="13"/>
  <c r="A70" i="13"/>
  <c r="F69" i="13"/>
  <c r="E69" i="13"/>
  <c r="D69" i="13"/>
  <c r="C69" i="13"/>
  <c r="A69" i="13"/>
  <c r="F68" i="13"/>
  <c r="E68" i="13"/>
  <c r="D68" i="13"/>
  <c r="C68" i="13"/>
  <c r="A68" i="13"/>
  <c r="F67" i="13"/>
  <c r="E67" i="13"/>
  <c r="D67" i="13"/>
  <c r="C67" i="13"/>
  <c r="A67" i="13"/>
  <c r="F66" i="13"/>
  <c r="E66" i="13"/>
  <c r="D66" i="13"/>
  <c r="C66" i="13"/>
  <c r="A66" i="13"/>
  <c r="F65" i="13"/>
  <c r="E65" i="13"/>
  <c r="D65" i="13"/>
  <c r="C65" i="13"/>
  <c r="A65" i="13"/>
  <c r="F64" i="13"/>
  <c r="E64" i="13"/>
  <c r="D64" i="13"/>
  <c r="C64" i="13"/>
  <c r="A64" i="13"/>
  <c r="F63" i="13"/>
  <c r="E63" i="13"/>
  <c r="D63" i="13"/>
  <c r="C63" i="13"/>
  <c r="A63" i="13"/>
  <c r="F62" i="13"/>
  <c r="E62" i="13"/>
  <c r="D62" i="13"/>
  <c r="C62" i="13"/>
  <c r="A62" i="13"/>
  <c r="F61" i="13"/>
  <c r="E61" i="13"/>
  <c r="D61" i="13"/>
  <c r="C61" i="13"/>
  <c r="A61" i="13"/>
  <c r="F60" i="13"/>
  <c r="E60" i="13"/>
  <c r="D60" i="13"/>
  <c r="C60" i="13"/>
  <c r="A60" i="13"/>
  <c r="F59" i="13"/>
  <c r="E59" i="13"/>
  <c r="D59" i="13"/>
  <c r="C59" i="13"/>
  <c r="A59" i="13"/>
  <c r="F58" i="13"/>
  <c r="E58" i="13"/>
  <c r="D58" i="13"/>
  <c r="C58" i="13"/>
  <c r="A58" i="13"/>
  <c r="F57" i="13"/>
  <c r="E57" i="13"/>
  <c r="D57" i="13"/>
  <c r="C57" i="13"/>
  <c r="A57" i="13"/>
  <c r="F56" i="13"/>
  <c r="E56" i="13"/>
  <c r="D56" i="13"/>
  <c r="C56" i="13"/>
  <c r="A56" i="13"/>
  <c r="F55" i="13"/>
  <c r="E55" i="13"/>
  <c r="D55" i="13"/>
  <c r="C55" i="13"/>
  <c r="A55" i="13"/>
  <c r="F54" i="13"/>
  <c r="E54" i="13"/>
  <c r="D54" i="13"/>
  <c r="C54" i="13"/>
  <c r="A54" i="13"/>
  <c r="F53" i="13"/>
  <c r="E53" i="13"/>
  <c r="D53" i="13"/>
  <c r="C53" i="13"/>
  <c r="A53" i="13"/>
  <c r="F52" i="13"/>
  <c r="E52" i="13"/>
  <c r="D52" i="13"/>
  <c r="C52" i="13"/>
  <c r="A52" i="13"/>
  <c r="F51" i="13"/>
  <c r="E51" i="13"/>
  <c r="D51" i="13"/>
  <c r="C51" i="13"/>
  <c r="A51" i="13"/>
  <c r="F50" i="13"/>
  <c r="E50" i="13"/>
  <c r="D50" i="13"/>
  <c r="C50" i="13"/>
  <c r="A50" i="13"/>
  <c r="F49" i="13"/>
  <c r="E49" i="13"/>
  <c r="D49" i="13"/>
  <c r="C49" i="13"/>
  <c r="A49" i="13"/>
  <c r="F48" i="13"/>
  <c r="E48" i="13"/>
  <c r="D48" i="13"/>
  <c r="C48" i="13"/>
  <c r="A48" i="13"/>
  <c r="F47" i="13"/>
  <c r="E47" i="13"/>
  <c r="D47" i="13"/>
  <c r="C47" i="13"/>
  <c r="A47" i="13"/>
  <c r="F46" i="13"/>
  <c r="E46" i="13"/>
  <c r="D46" i="13"/>
  <c r="C46" i="13"/>
  <c r="A46" i="13"/>
  <c r="F45" i="13"/>
  <c r="E45" i="13"/>
  <c r="D45" i="13"/>
  <c r="C45" i="13"/>
  <c r="A45" i="13"/>
  <c r="F44" i="13"/>
  <c r="E44" i="13"/>
  <c r="D44" i="13"/>
  <c r="C44" i="13"/>
  <c r="A44" i="13"/>
  <c r="F43" i="13"/>
  <c r="E43" i="13"/>
  <c r="D43" i="13"/>
  <c r="C43" i="13"/>
  <c r="A43" i="13"/>
  <c r="F42" i="13"/>
  <c r="E42" i="13"/>
  <c r="D42" i="13"/>
  <c r="C42" i="13"/>
  <c r="A42" i="13"/>
  <c r="F41" i="13"/>
  <c r="E41" i="13"/>
  <c r="D41" i="13"/>
  <c r="C41" i="13"/>
  <c r="A41" i="13"/>
  <c r="F40" i="13"/>
  <c r="E40" i="13"/>
  <c r="D40" i="13"/>
  <c r="C40" i="13"/>
  <c r="A40" i="13"/>
  <c r="F39" i="13"/>
  <c r="E39" i="13"/>
  <c r="D39" i="13"/>
  <c r="C39" i="13"/>
  <c r="A39" i="13"/>
  <c r="F38" i="13"/>
  <c r="E38" i="13"/>
  <c r="D38" i="13"/>
  <c r="C38" i="13"/>
  <c r="A38" i="13"/>
  <c r="F37" i="13"/>
  <c r="E37" i="13"/>
  <c r="D37" i="13"/>
  <c r="C37" i="13"/>
  <c r="A37" i="13"/>
  <c r="F36" i="13"/>
  <c r="E36" i="13"/>
  <c r="D36" i="13"/>
  <c r="C36" i="13"/>
  <c r="A36" i="13"/>
  <c r="F35" i="13"/>
  <c r="E35" i="13"/>
  <c r="D35" i="13"/>
  <c r="C35" i="13"/>
  <c r="A35" i="13"/>
  <c r="F34" i="13"/>
  <c r="E34" i="13"/>
  <c r="D34" i="13"/>
  <c r="C34" i="13"/>
  <c r="A34" i="13"/>
  <c r="F33" i="13"/>
  <c r="E33" i="13"/>
  <c r="D33" i="13"/>
  <c r="C33" i="13"/>
  <c r="A33" i="13"/>
  <c r="F32" i="13"/>
  <c r="E32" i="13"/>
  <c r="D32" i="13"/>
  <c r="C32" i="13"/>
  <c r="A32" i="13"/>
  <c r="F31" i="13"/>
  <c r="E31" i="13"/>
  <c r="D31" i="13"/>
  <c r="C31" i="13"/>
  <c r="A31" i="13"/>
  <c r="F30" i="13"/>
  <c r="E30" i="13"/>
  <c r="D30" i="13"/>
  <c r="C30" i="13"/>
  <c r="A30" i="13"/>
  <c r="F29" i="13"/>
  <c r="E29" i="13"/>
  <c r="D29" i="13"/>
  <c r="C29" i="13"/>
  <c r="A29" i="13"/>
  <c r="F28" i="13"/>
  <c r="E28" i="13"/>
  <c r="D28" i="13"/>
  <c r="C28" i="13"/>
  <c r="A28" i="13"/>
  <c r="F27" i="13"/>
  <c r="E27" i="13"/>
  <c r="D27" i="13"/>
  <c r="C27" i="13"/>
  <c r="A27" i="13"/>
  <c r="F26" i="13"/>
  <c r="E26" i="13"/>
  <c r="D26" i="13"/>
  <c r="C26" i="13"/>
  <c r="A26" i="13"/>
  <c r="F25" i="13"/>
  <c r="E25" i="13"/>
  <c r="D25" i="13"/>
  <c r="C25" i="13"/>
  <c r="A25" i="13"/>
  <c r="F24" i="13"/>
  <c r="E24" i="13"/>
  <c r="D24" i="13"/>
  <c r="C24" i="13"/>
  <c r="A24" i="13"/>
  <c r="F23" i="13"/>
  <c r="E23" i="13"/>
  <c r="D23" i="13"/>
  <c r="C23" i="13"/>
  <c r="A23" i="13"/>
  <c r="F22" i="13"/>
  <c r="E22" i="13"/>
  <c r="D22" i="13"/>
  <c r="C22" i="13"/>
  <c r="A22" i="13"/>
  <c r="F21" i="13"/>
  <c r="E21" i="13"/>
  <c r="D21" i="13"/>
  <c r="C21" i="13"/>
  <c r="A21" i="13"/>
  <c r="F20" i="13"/>
  <c r="E20" i="13"/>
  <c r="D20" i="13"/>
  <c r="C20" i="13"/>
  <c r="A20" i="13"/>
  <c r="F19" i="13"/>
  <c r="E19" i="13"/>
  <c r="D19" i="13"/>
  <c r="C19" i="13"/>
  <c r="A19" i="13"/>
  <c r="F18" i="13"/>
  <c r="E18" i="13"/>
  <c r="D18" i="13"/>
  <c r="C18" i="13"/>
  <c r="A18" i="13"/>
  <c r="F17" i="13"/>
  <c r="E17" i="13"/>
  <c r="D17" i="13"/>
  <c r="C17" i="13"/>
  <c r="A17" i="13"/>
  <c r="F16" i="13"/>
  <c r="E16" i="13"/>
  <c r="D16" i="13"/>
  <c r="C16" i="13"/>
  <c r="A16" i="13"/>
  <c r="F15" i="13"/>
  <c r="E15" i="13"/>
  <c r="D15" i="13"/>
  <c r="C15" i="13"/>
  <c r="A15" i="13"/>
  <c r="F14" i="13"/>
  <c r="E14" i="13"/>
  <c r="D14" i="13"/>
  <c r="C14" i="13"/>
  <c r="A14" i="13"/>
  <c r="F13" i="13"/>
  <c r="E13" i="13"/>
  <c r="D13" i="13"/>
  <c r="C13" i="13"/>
  <c r="A13" i="13"/>
  <c r="F12" i="13"/>
  <c r="E12" i="13"/>
  <c r="D12" i="13"/>
  <c r="C12" i="13"/>
  <c r="A12" i="13"/>
  <c r="F11" i="13"/>
  <c r="E11" i="13"/>
  <c r="D11" i="13"/>
  <c r="C11" i="13"/>
  <c r="A11" i="13"/>
  <c r="F10" i="13"/>
  <c r="E10" i="13"/>
  <c r="D10" i="13"/>
  <c r="C10" i="13"/>
  <c r="A10" i="13"/>
  <c r="F9" i="13"/>
  <c r="E9" i="13"/>
  <c r="D9" i="13"/>
  <c r="C9" i="13"/>
  <c r="A9" i="13"/>
  <c r="F8" i="13"/>
  <c r="E8" i="13"/>
  <c r="D8" i="13"/>
  <c r="C8" i="13"/>
  <c r="A8" i="13"/>
  <c r="F7" i="13"/>
  <c r="E7" i="13"/>
  <c r="D7" i="13"/>
  <c r="C7" i="13"/>
  <c r="A7" i="13"/>
  <c r="F6" i="13"/>
  <c r="E6" i="13"/>
  <c r="D6" i="13"/>
  <c r="C6" i="13"/>
  <c r="A6" i="13"/>
  <c r="F5" i="13"/>
  <c r="E5" i="13"/>
  <c r="D5" i="13"/>
  <c r="C5" i="13"/>
  <c r="A5" i="13"/>
  <c r="G92" i="12"/>
  <c r="F92" i="12"/>
  <c r="G808" i="13" s="1"/>
  <c r="G91" i="12"/>
  <c r="F91" i="12"/>
  <c r="G807" i="13" s="1"/>
  <c r="G90" i="12"/>
  <c r="F90" i="12"/>
  <c r="G806" i="13" s="1"/>
  <c r="G89" i="12"/>
  <c r="F89" i="12"/>
  <c r="G805" i="13" s="1"/>
  <c r="G88" i="12"/>
  <c r="F88" i="12"/>
  <c r="G804" i="13" s="1"/>
  <c r="G87" i="12"/>
  <c r="F87" i="12"/>
  <c r="G803" i="13" s="1"/>
  <c r="G86" i="12"/>
  <c r="F86" i="12"/>
  <c r="G802" i="13" s="1"/>
  <c r="G85" i="12"/>
  <c r="F85" i="12"/>
  <c r="G801" i="13" s="1"/>
  <c r="G84" i="12"/>
  <c r="F84" i="12"/>
  <c r="G800" i="13" s="1"/>
  <c r="G83" i="12"/>
  <c r="F83" i="12"/>
  <c r="G799" i="13" s="1"/>
  <c r="G82" i="12"/>
  <c r="F82" i="12"/>
  <c r="G798" i="13" s="1"/>
  <c r="G81" i="12"/>
  <c r="F81" i="12"/>
  <c r="G797" i="13" s="1"/>
  <c r="G80" i="12"/>
  <c r="F80" i="12"/>
  <c r="G796" i="13" s="1"/>
  <c r="G79" i="12"/>
  <c r="F79" i="12"/>
  <c r="G795" i="13" s="1"/>
  <c r="G78" i="12"/>
  <c r="F78" i="12"/>
  <c r="G794" i="13" s="1"/>
  <c r="G77" i="12"/>
  <c r="F77" i="12"/>
  <c r="G793" i="13" s="1"/>
  <c r="G76" i="12"/>
  <c r="F76" i="12"/>
  <c r="G792" i="13" s="1"/>
  <c r="G75" i="12"/>
  <c r="F75" i="12"/>
  <c r="G791" i="13" s="1"/>
  <c r="G74" i="12"/>
  <c r="F74" i="12"/>
  <c r="G790" i="13" s="1"/>
  <c r="G73" i="12"/>
  <c r="F73" i="12"/>
  <c r="G789" i="13" s="1"/>
  <c r="G72" i="12"/>
  <c r="F72" i="12"/>
  <c r="G788" i="13" s="1"/>
  <c r="G71" i="12"/>
  <c r="F71" i="12"/>
  <c r="G787" i="13" s="1"/>
  <c r="G70" i="12"/>
  <c r="F70" i="12"/>
  <c r="G786" i="13" s="1"/>
  <c r="G69" i="12"/>
  <c r="F69" i="12"/>
  <c r="G785" i="13" s="1"/>
  <c r="G68" i="12"/>
  <c r="F68" i="12"/>
  <c r="G784" i="13" s="1"/>
  <c r="G67" i="12"/>
  <c r="F67" i="12"/>
  <c r="G783" i="13" s="1"/>
  <c r="G66" i="12"/>
  <c r="F66" i="12"/>
  <c r="G782" i="13" s="1"/>
  <c r="G65" i="12"/>
  <c r="F65" i="12"/>
  <c r="G781" i="13" s="1"/>
  <c r="G64" i="12"/>
  <c r="F64" i="12"/>
  <c r="G780" i="13" s="1"/>
  <c r="G63" i="12"/>
  <c r="F63" i="12"/>
  <c r="G779" i="13" s="1"/>
  <c r="F62" i="12"/>
  <c r="G778" i="13" s="1"/>
  <c r="F61" i="12"/>
  <c r="G777" i="13" s="1"/>
  <c r="F60" i="12"/>
  <c r="G776" i="13" s="1"/>
  <c r="F59" i="12"/>
  <c r="G775" i="13" s="1"/>
  <c r="F58" i="12"/>
  <c r="F57" i="12"/>
  <c r="G773" i="13" s="1"/>
  <c r="H773" i="13" s="1"/>
  <c r="F56" i="12"/>
  <c r="G772" i="13" s="1"/>
  <c r="G55" i="12"/>
  <c r="F55" i="12"/>
  <c r="G771" i="13" s="1"/>
  <c r="F54" i="12"/>
  <c r="G770" i="13" s="1"/>
  <c r="F53" i="12"/>
  <c r="G769" i="13" s="1"/>
  <c r="H769" i="13" s="1"/>
  <c r="F52" i="12"/>
  <c r="G768" i="13" s="1"/>
  <c r="F51" i="12"/>
  <c r="G767" i="13" s="1"/>
  <c r="F50" i="12"/>
  <c r="F49" i="12"/>
  <c r="G765" i="13" s="1"/>
  <c r="F48" i="12"/>
  <c r="G764" i="13" s="1"/>
  <c r="H764" i="13" s="1"/>
  <c r="G47" i="12"/>
  <c r="F47" i="12"/>
  <c r="G763" i="13" s="1"/>
  <c r="F46" i="12"/>
  <c r="G762" i="13" s="1"/>
  <c r="F45" i="12"/>
  <c r="G761" i="13" s="1"/>
  <c r="F44" i="12"/>
  <c r="G760" i="13" s="1"/>
  <c r="F43" i="12"/>
  <c r="G759" i="13" s="1"/>
  <c r="F42" i="12"/>
  <c r="F41" i="12"/>
  <c r="F40" i="12"/>
  <c r="G756" i="13" s="1"/>
  <c r="G39" i="12"/>
  <c r="F39" i="12"/>
  <c r="G755" i="13" s="1"/>
  <c r="F38" i="12"/>
  <c r="G754" i="13" s="1"/>
  <c r="F37" i="12"/>
  <c r="G753" i="13" s="1"/>
  <c r="H753" i="13" s="1"/>
  <c r="F36" i="12"/>
  <c r="G752" i="13" s="1"/>
  <c r="F35" i="12"/>
  <c r="G751" i="13" s="1"/>
  <c r="F34" i="12"/>
  <c r="F33" i="12"/>
  <c r="F32" i="12"/>
  <c r="G31" i="12"/>
  <c r="F31" i="12"/>
  <c r="G747" i="13" s="1"/>
  <c r="H747" i="13" s="1"/>
  <c r="F30" i="12"/>
  <c r="G746" i="13" s="1"/>
  <c r="F29" i="12"/>
  <c r="G745" i="13" s="1"/>
  <c r="F28" i="12"/>
  <c r="G744" i="13" s="1"/>
  <c r="F27" i="12"/>
  <c r="G743" i="13" s="1"/>
  <c r="F26" i="12"/>
  <c r="F25" i="12"/>
  <c r="F24" i="12"/>
  <c r="G23" i="12"/>
  <c r="F23" i="12"/>
  <c r="G739" i="13" s="1"/>
  <c r="F22" i="12"/>
  <c r="G738" i="13" s="1"/>
  <c r="F21" i="12"/>
  <c r="G737" i="13" s="1"/>
  <c r="H737" i="13" s="1"/>
  <c r="F20" i="12"/>
  <c r="G736" i="13" s="1"/>
  <c r="F19" i="12"/>
  <c r="G735" i="13" s="1"/>
  <c r="F18" i="12"/>
  <c r="F17" i="12"/>
  <c r="F16" i="12"/>
  <c r="G15" i="12"/>
  <c r="F15" i="12"/>
  <c r="G731" i="13" s="1"/>
  <c r="F14" i="12"/>
  <c r="G730" i="13" s="1"/>
  <c r="F13" i="12"/>
  <c r="G729" i="13" s="1"/>
  <c r="F12" i="12"/>
  <c r="G728" i="13" s="1"/>
  <c r="F11" i="12"/>
  <c r="F10" i="12"/>
  <c r="F9" i="12"/>
  <c r="F8" i="12"/>
  <c r="G7" i="12"/>
  <c r="F7" i="12"/>
  <c r="G723" i="13" s="1"/>
  <c r="F6" i="12"/>
  <c r="G722" i="13" s="1"/>
  <c r="F5" i="12"/>
  <c r="G40" i="11"/>
  <c r="F40" i="11"/>
  <c r="G720" i="13" s="1"/>
  <c r="G39" i="11"/>
  <c r="F39" i="11"/>
  <c r="G719" i="13" s="1"/>
  <c r="G38" i="11"/>
  <c r="F38" i="11"/>
  <c r="G718" i="13" s="1"/>
  <c r="G37" i="11"/>
  <c r="F37" i="11"/>
  <c r="G717" i="13" s="1"/>
  <c r="G36" i="11"/>
  <c r="F36" i="11"/>
  <c r="G716" i="13" s="1"/>
  <c r="G35" i="11"/>
  <c r="F35" i="11"/>
  <c r="G715" i="13" s="1"/>
  <c r="G34" i="11"/>
  <c r="F34" i="11"/>
  <c r="G714" i="13" s="1"/>
  <c r="G33" i="11"/>
  <c r="F33" i="11"/>
  <c r="G713" i="13" s="1"/>
  <c r="G32" i="11"/>
  <c r="F32" i="11"/>
  <c r="G712" i="13" s="1"/>
  <c r="G31" i="11"/>
  <c r="F31" i="11"/>
  <c r="G711" i="13" s="1"/>
  <c r="G30" i="11"/>
  <c r="F30" i="11"/>
  <c r="G710" i="13" s="1"/>
  <c r="G29" i="11"/>
  <c r="F29" i="11"/>
  <c r="G709" i="13" s="1"/>
  <c r="G28" i="11"/>
  <c r="F28" i="11"/>
  <c r="G708" i="13" s="1"/>
  <c r="G27" i="11"/>
  <c r="F27" i="11"/>
  <c r="G707" i="13" s="1"/>
  <c r="G26" i="11"/>
  <c r="F26" i="11"/>
  <c r="G706" i="13" s="1"/>
  <c r="G25" i="11"/>
  <c r="F25" i="11"/>
  <c r="G705" i="13" s="1"/>
  <c r="G24" i="11"/>
  <c r="F24" i="11"/>
  <c r="G704" i="13" s="1"/>
  <c r="G23" i="11"/>
  <c r="F23" i="11"/>
  <c r="G703" i="13" s="1"/>
  <c r="G22" i="11"/>
  <c r="F22" i="11"/>
  <c r="G702" i="13" s="1"/>
  <c r="G21" i="11"/>
  <c r="F21" i="11"/>
  <c r="G701" i="13" s="1"/>
  <c r="G20" i="11"/>
  <c r="F20" i="11"/>
  <c r="G700" i="13" s="1"/>
  <c r="G19" i="11"/>
  <c r="F19" i="11"/>
  <c r="G699" i="13" s="1"/>
  <c r="G18" i="11"/>
  <c r="F18" i="11"/>
  <c r="G698" i="13" s="1"/>
  <c r="G17" i="11"/>
  <c r="F17" i="11"/>
  <c r="G697" i="13" s="1"/>
  <c r="G16" i="11"/>
  <c r="F16" i="11"/>
  <c r="G696" i="13" s="1"/>
  <c r="G15" i="11"/>
  <c r="F15" i="11"/>
  <c r="G695" i="13" s="1"/>
  <c r="G14" i="11"/>
  <c r="F14" i="11"/>
  <c r="G694" i="13" s="1"/>
  <c r="G13" i="11"/>
  <c r="F13" i="11"/>
  <c r="G693" i="13" s="1"/>
  <c r="G12" i="11"/>
  <c r="F12" i="11"/>
  <c r="G692" i="13" s="1"/>
  <c r="G11" i="11"/>
  <c r="F11" i="11"/>
  <c r="G691" i="13" s="1"/>
  <c r="F10" i="11"/>
  <c r="G690" i="13" s="1"/>
  <c r="F9" i="11"/>
  <c r="F8" i="11"/>
  <c r="F7" i="11"/>
  <c r="F6" i="11"/>
  <c r="F5" i="11"/>
  <c r="G47" i="10"/>
  <c r="F47" i="10"/>
  <c r="G684" i="13" s="1"/>
  <c r="G46" i="10"/>
  <c r="F46" i="10"/>
  <c r="G683" i="13" s="1"/>
  <c r="G45" i="10"/>
  <c r="F45" i="10"/>
  <c r="G682" i="13" s="1"/>
  <c r="G44" i="10"/>
  <c r="F44" i="10"/>
  <c r="G681" i="13" s="1"/>
  <c r="G43" i="10"/>
  <c r="F43" i="10"/>
  <c r="G680" i="13" s="1"/>
  <c r="G42" i="10"/>
  <c r="F42" i="10"/>
  <c r="G679" i="13" s="1"/>
  <c r="G41" i="10"/>
  <c r="F41" i="10"/>
  <c r="G678" i="13" s="1"/>
  <c r="G40" i="10"/>
  <c r="F40" i="10"/>
  <c r="G677" i="13" s="1"/>
  <c r="G39" i="10"/>
  <c r="F39" i="10"/>
  <c r="G676" i="13" s="1"/>
  <c r="G38" i="10"/>
  <c r="F38" i="10"/>
  <c r="G675" i="13" s="1"/>
  <c r="G37" i="10"/>
  <c r="F37" i="10"/>
  <c r="G674" i="13" s="1"/>
  <c r="G36" i="10"/>
  <c r="F36" i="10"/>
  <c r="G673" i="13" s="1"/>
  <c r="G35" i="10"/>
  <c r="F35" i="10"/>
  <c r="G672" i="13" s="1"/>
  <c r="G34" i="10"/>
  <c r="F34" i="10"/>
  <c r="G671" i="13" s="1"/>
  <c r="G33" i="10"/>
  <c r="F33" i="10"/>
  <c r="G670" i="13" s="1"/>
  <c r="G32" i="10"/>
  <c r="F32" i="10"/>
  <c r="G669" i="13" s="1"/>
  <c r="G31" i="10"/>
  <c r="F31" i="10"/>
  <c r="G668" i="13" s="1"/>
  <c r="G30" i="10"/>
  <c r="F30" i="10"/>
  <c r="G667" i="13" s="1"/>
  <c r="G29" i="10"/>
  <c r="F29" i="10"/>
  <c r="G666" i="13" s="1"/>
  <c r="G28" i="10"/>
  <c r="F28" i="10"/>
  <c r="G665" i="13" s="1"/>
  <c r="G27" i="10"/>
  <c r="F27" i="10"/>
  <c r="G664" i="13" s="1"/>
  <c r="G26" i="10"/>
  <c r="F26" i="10"/>
  <c r="G663" i="13" s="1"/>
  <c r="G25" i="10"/>
  <c r="F25" i="10"/>
  <c r="G662" i="13" s="1"/>
  <c r="G24" i="10"/>
  <c r="F24" i="10"/>
  <c r="G661" i="13" s="1"/>
  <c r="G23" i="10"/>
  <c r="F23" i="10"/>
  <c r="G660" i="13" s="1"/>
  <c r="G22" i="10"/>
  <c r="F22" i="10"/>
  <c r="G659" i="13" s="1"/>
  <c r="G21" i="10"/>
  <c r="F21" i="10"/>
  <c r="G658" i="13" s="1"/>
  <c r="G20" i="10"/>
  <c r="F20" i="10"/>
  <c r="G657" i="13" s="1"/>
  <c r="G19" i="10"/>
  <c r="F19" i="10"/>
  <c r="G656" i="13" s="1"/>
  <c r="G18" i="10"/>
  <c r="F18" i="10"/>
  <c r="G655" i="13" s="1"/>
  <c r="F17" i="10"/>
  <c r="F16" i="10"/>
  <c r="F15" i="10"/>
  <c r="F14" i="10"/>
  <c r="G651" i="13" s="1"/>
  <c r="F13" i="10"/>
  <c r="F12" i="10"/>
  <c r="F11" i="10"/>
  <c r="F10" i="10"/>
  <c r="F9" i="10"/>
  <c r="F8" i="10"/>
  <c r="F7" i="10"/>
  <c r="F6" i="10"/>
  <c r="F5" i="10"/>
  <c r="G53" i="9"/>
  <c r="F53" i="9"/>
  <c r="G641" i="13" s="1"/>
  <c r="G52" i="9"/>
  <c r="F52" i="9"/>
  <c r="G640" i="13" s="1"/>
  <c r="G51" i="9"/>
  <c r="F51" i="9"/>
  <c r="G639" i="13" s="1"/>
  <c r="G50" i="9"/>
  <c r="F50" i="9"/>
  <c r="G638" i="13" s="1"/>
  <c r="G49" i="9"/>
  <c r="F49" i="9"/>
  <c r="G637" i="13" s="1"/>
  <c r="G48" i="9"/>
  <c r="F48" i="9"/>
  <c r="G636" i="13" s="1"/>
  <c r="G47" i="9"/>
  <c r="F47" i="9"/>
  <c r="G635" i="13" s="1"/>
  <c r="G46" i="9"/>
  <c r="F46" i="9"/>
  <c r="G634" i="13" s="1"/>
  <c r="G45" i="9"/>
  <c r="F45" i="9"/>
  <c r="G633" i="13" s="1"/>
  <c r="G44" i="9"/>
  <c r="F44" i="9"/>
  <c r="G632" i="13" s="1"/>
  <c r="G43" i="9"/>
  <c r="F43" i="9"/>
  <c r="G631" i="13" s="1"/>
  <c r="G42" i="9"/>
  <c r="F42" i="9"/>
  <c r="G630" i="13" s="1"/>
  <c r="G41" i="9"/>
  <c r="F41" i="9"/>
  <c r="G629" i="13" s="1"/>
  <c r="G40" i="9"/>
  <c r="F40" i="9"/>
  <c r="G628" i="13" s="1"/>
  <c r="G39" i="9"/>
  <c r="F39" i="9"/>
  <c r="G627" i="13" s="1"/>
  <c r="G38" i="9"/>
  <c r="F38" i="9"/>
  <c r="G626" i="13" s="1"/>
  <c r="G37" i="9"/>
  <c r="F37" i="9"/>
  <c r="G625" i="13" s="1"/>
  <c r="G36" i="9"/>
  <c r="F36" i="9"/>
  <c r="G624" i="13" s="1"/>
  <c r="G35" i="9"/>
  <c r="F35" i="9"/>
  <c r="G623" i="13" s="1"/>
  <c r="G34" i="9"/>
  <c r="F34" i="9"/>
  <c r="G622" i="13" s="1"/>
  <c r="G33" i="9"/>
  <c r="F33" i="9"/>
  <c r="G621" i="13" s="1"/>
  <c r="G32" i="9"/>
  <c r="F32" i="9"/>
  <c r="G620" i="13" s="1"/>
  <c r="G31" i="9"/>
  <c r="F31" i="9"/>
  <c r="G619" i="13" s="1"/>
  <c r="G30" i="9"/>
  <c r="F30" i="9"/>
  <c r="G618" i="13" s="1"/>
  <c r="G29" i="9"/>
  <c r="F29" i="9"/>
  <c r="G617" i="13" s="1"/>
  <c r="G28" i="9"/>
  <c r="F28" i="9"/>
  <c r="G616" i="13" s="1"/>
  <c r="G27" i="9"/>
  <c r="F27" i="9"/>
  <c r="G615" i="13" s="1"/>
  <c r="G26" i="9"/>
  <c r="F26" i="9"/>
  <c r="G614" i="13" s="1"/>
  <c r="G25" i="9"/>
  <c r="F25" i="9"/>
  <c r="G613" i="13" s="1"/>
  <c r="G24" i="9"/>
  <c r="F24" i="9"/>
  <c r="G612" i="13" s="1"/>
  <c r="F23" i="9"/>
  <c r="F22" i="9"/>
  <c r="F21" i="9"/>
  <c r="F20" i="9"/>
  <c r="F19" i="9"/>
  <c r="G18" i="9"/>
  <c r="F18" i="9"/>
  <c r="G606" i="13" s="1"/>
  <c r="H606" i="13" s="1"/>
  <c r="F17" i="9"/>
  <c r="F16" i="9"/>
  <c r="F15" i="9"/>
  <c r="F14" i="9"/>
  <c r="F13" i="9"/>
  <c r="F12" i="9"/>
  <c r="F11" i="9"/>
  <c r="G10" i="9"/>
  <c r="F10" i="9"/>
  <c r="G598" i="13" s="1"/>
  <c r="F9" i="9"/>
  <c r="F8" i="9"/>
  <c r="F7" i="9"/>
  <c r="F6" i="9"/>
  <c r="F5" i="9"/>
  <c r="G329" i="8"/>
  <c r="F329" i="8"/>
  <c r="G592" i="13" s="1"/>
  <c r="G328" i="8"/>
  <c r="F328" i="8"/>
  <c r="G591" i="13" s="1"/>
  <c r="G327" i="8"/>
  <c r="F327" i="8"/>
  <c r="G590" i="13" s="1"/>
  <c r="G326" i="8"/>
  <c r="F326" i="8"/>
  <c r="G589" i="13" s="1"/>
  <c r="G325" i="8"/>
  <c r="F325" i="8"/>
  <c r="G588" i="13" s="1"/>
  <c r="G324" i="8"/>
  <c r="F324" i="8"/>
  <c r="G587" i="13" s="1"/>
  <c r="G323" i="8"/>
  <c r="F323" i="8"/>
  <c r="G586" i="13" s="1"/>
  <c r="G322" i="8"/>
  <c r="F322" i="8"/>
  <c r="G585" i="13" s="1"/>
  <c r="G321" i="8"/>
  <c r="F321" i="8"/>
  <c r="G584" i="13" s="1"/>
  <c r="G320" i="8"/>
  <c r="F320" i="8"/>
  <c r="G583" i="13" s="1"/>
  <c r="G319" i="8"/>
  <c r="F319" i="8"/>
  <c r="G582" i="13" s="1"/>
  <c r="G318" i="8"/>
  <c r="F318" i="8"/>
  <c r="G581" i="13" s="1"/>
  <c r="G317" i="8"/>
  <c r="F317" i="8"/>
  <c r="G580" i="13" s="1"/>
  <c r="G316" i="8"/>
  <c r="F316" i="8"/>
  <c r="G579" i="13" s="1"/>
  <c r="G315" i="8"/>
  <c r="F315" i="8"/>
  <c r="G578" i="13" s="1"/>
  <c r="G314" i="8"/>
  <c r="F314" i="8"/>
  <c r="G577" i="13" s="1"/>
  <c r="G313" i="8"/>
  <c r="F313" i="8"/>
  <c r="G576" i="13" s="1"/>
  <c r="G575" i="13"/>
  <c r="G574" i="13"/>
  <c r="G573" i="13"/>
  <c r="G572" i="13"/>
  <c r="G571" i="13"/>
  <c r="G570" i="13"/>
  <c r="G569" i="13"/>
  <c r="G568" i="13"/>
  <c r="G567" i="13"/>
  <c r="G566" i="13"/>
  <c r="G565" i="13"/>
  <c r="G564" i="13"/>
  <c r="F299" i="8"/>
  <c r="F298" i="8"/>
  <c r="F297" i="8"/>
  <c r="F296" i="8"/>
  <c r="F295" i="8"/>
  <c r="G558" i="13" s="1"/>
  <c r="F294" i="8"/>
  <c r="F293" i="8"/>
  <c r="F292" i="8"/>
  <c r="F291" i="8"/>
  <c r="F290" i="8"/>
  <c r="F289" i="8"/>
  <c r="F288" i="8"/>
  <c r="F287" i="8"/>
  <c r="G550" i="13" s="1"/>
  <c r="F286" i="8"/>
  <c r="F285" i="8"/>
  <c r="F284" i="8"/>
  <c r="F283" i="8"/>
  <c r="F282" i="8"/>
  <c r="F281" i="8"/>
  <c r="F280" i="8"/>
  <c r="F279" i="8"/>
  <c r="G542" i="13" s="1"/>
  <c r="F278" i="8"/>
  <c r="F277" i="8"/>
  <c r="F276" i="8"/>
  <c r="F275" i="8"/>
  <c r="F274" i="8"/>
  <c r="F273" i="8"/>
  <c r="F272" i="8"/>
  <c r="F270" i="8"/>
  <c r="G533" i="13" s="1"/>
  <c r="F269" i="8"/>
  <c r="F268" i="8"/>
  <c r="F267" i="8"/>
  <c r="F266" i="8"/>
  <c r="F265" i="8"/>
  <c r="F264" i="8"/>
  <c r="F263" i="8"/>
  <c r="F262" i="8"/>
  <c r="G525" i="13" s="1"/>
  <c r="F261" i="8"/>
  <c r="F260" i="8"/>
  <c r="F259" i="8"/>
  <c r="G522" i="13" s="1"/>
  <c r="F258" i="8"/>
  <c r="F257" i="8"/>
  <c r="F256" i="8"/>
  <c r="F255" i="8"/>
  <c r="F254" i="8"/>
  <c r="G517" i="13" s="1"/>
  <c r="F253" i="8"/>
  <c r="F252" i="8"/>
  <c r="F251" i="8"/>
  <c r="G514" i="13" s="1"/>
  <c r="F250" i="8"/>
  <c r="F249" i="8"/>
  <c r="F248" i="8"/>
  <c r="F247" i="8"/>
  <c r="F246" i="8"/>
  <c r="G509" i="13" s="1"/>
  <c r="F245" i="8"/>
  <c r="F244" i="8"/>
  <c r="F243" i="8"/>
  <c r="G506" i="13" s="1"/>
  <c r="F242" i="8"/>
  <c r="F241" i="8"/>
  <c r="F240" i="8"/>
  <c r="F239" i="8"/>
  <c r="F238" i="8"/>
  <c r="G501" i="13" s="1"/>
  <c r="F237" i="8"/>
  <c r="F236" i="8"/>
  <c r="F235" i="8"/>
  <c r="G498" i="13" s="1"/>
  <c r="F234" i="8"/>
  <c r="F233" i="8"/>
  <c r="F232" i="8"/>
  <c r="F231" i="8"/>
  <c r="F230" i="8"/>
  <c r="G493" i="13" s="1"/>
  <c r="F229" i="8"/>
  <c r="F228" i="8"/>
  <c r="F227" i="8"/>
  <c r="G490" i="13" s="1"/>
  <c r="F226" i="8"/>
  <c r="F225" i="8"/>
  <c r="F224" i="8"/>
  <c r="F223" i="8"/>
  <c r="F222" i="8"/>
  <c r="G485" i="13" s="1"/>
  <c r="F221" i="8"/>
  <c r="G220" i="8"/>
  <c r="F220" i="8"/>
  <c r="G483" i="13" s="1"/>
  <c r="H483" i="13" s="1"/>
  <c r="F219" i="8"/>
  <c r="G482" i="13" s="1"/>
  <c r="F218" i="8"/>
  <c r="F217" i="8"/>
  <c r="F216" i="8"/>
  <c r="F215" i="8"/>
  <c r="F214" i="8"/>
  <c r="G477" i="13" s="1"/>
  <c r="F213" i="8"/>
  <c r="F212" i="8"/>
  <c r="G475" i="13" s="1"/>
  <c r="F211" i="8"/>
  <c r="G474" i="13" s="1"/>
  <c r="F210" i="8"/>
  <c r="F209" i="8"/>
  <c r="F208" i="8"/>
  <c r="F207" i="8"/>
  <c r="F206" i="8"/>
  <c r="G469" i="13" s="1"/>
  <c r="F205" i="8"/>
  <c r="F204" i="8"/>
  <c r="G467" i="13" s="1"/>
  <c r="F203" i="8"/>
  <c r="G466" i="13" s="1"/>
  <c r="F202" i="8"/>
  <c r="F201" i="8"/>
  <c r="F200" i="8"/>
  <c r="F199" i="8"/>
  <c r="F198" i="8"/>
  <c r="G461" i="13" s="1"/>
  <c r="F197" i="8"/>
  <c r="F196" i="8"/>
  <c r="G459" i="13" s="1"/>
  <c r="F195" i="8"/>
  <c r="G458" i="13" s="1"/>
  <c r="F194" i="8"/>
  <c r="F193" i="8"/>
  <c r="F192" i="8"/>
  <c r="F191" i="8"/>
  <c r="F190" i="8"/>
  <c r="G453" i="13" s="1"/>
  <c r="F189" i="8"/>
  <c r="F188" i="8"/>
  <c r="G451" i="13" s="1"/>
  <c r="F187" i="8"/>
  <c r="G450" i="13" s="1"/>
  <c r="F186" i="8"/>
  <c r="F185" i="8"/>
  <c r="F184" i="8"/>
  <c r="F183" i="8"/>
  <c r="F182" i="8"/>
  <c r="G445" i="13" s="1"/>
  <c r="F181" i="8"/>
  <c r="F180" i="8"/>
  <c r="G443" i="13" s="1"/>
  <c r="F179" i="8"/>
  <c r="G442" i="13" s="1"/>
  <c r="F178" i="8"/>
  <c r="F177" i="8"/>
  <c r="F176" i="8"/>
  <c r="F175" i="8"/>
  <c r="F174" i="8"/>
  <c r="G437" i="13" s="1"/>
  <c r="F173" i="8"/>
  <c r="F172" i="8"/>
  <c r="G435" i="13" s="1"/>
  <c r="F171" i="8"/>
  <c r="G434" i="13" s="1"/>
  <c r="F170" i="8"/>
  <c r="F169" i="8"/>
  <c r="F168" i="8"/>
  <c r="F167" i="8"/>
  <c r="F166" i="8"/>
  <c r="G429" i="13" s="1"/>
  <c r="F165" i="8"/>
  <c r="F164" i="8"/>
  <c r="G427" i="13" s="1"/>
  <c r="F163" i="8"/>
  <c r="G426" i="13" s="1"/>
  <c r="F162" i="8"/>
  <c r="F161" i="8"/>
  <c r="F160" i="8"/>
  <c r="F159" i="8"/>
  <c r="F158" i="8"/>
  <c r="G421" i="13" s="1"/>
  <c r="F157" i="8"/>
  <c r="F156" i="8"/>
  <c r="G419" i="13" s="1"/>
  <c r="F155" i="8"/>
  <c r="G418" i="13" s="1"/>
  <c r="F154" i="8"/>
  <c r="F153" i="8"/>
  <c r="F152" i="8"/>
  <c r="F151" i="8"/>
  <c r="F150" i="8"/>
  <c r="G413" i="13" s="1"/>
  <c r="F149" i="8"/>
  <c r="F148" i="8"/>
  <c r="G411" i="13" s="1"/>
  <c r="F147" i="8"/>
  <c r="G410" i="13" s="1"/>
  <c r="F146" i="8"/>
  <c r="F145" i="8"/>
  <c r="F144" i="8"/>
  <c r="F143" i="8"/>
  <c r="F142" i="8"/>
  <c r="G405" i="13" s="1"/>
  <c r="F141" i="8"/>
  <c r="F140" i="8"/>
  <c r="G403" i="13" s="1"/>
  <c r="F139" i="8"/>
  <c r="G402" i="13" s="1"/>
  <c r="F138" i="8"/>
  <c r="F137" i="8"/>
  <c r="F136" i="8"/>
  <c r="F135" i="8"/>
  <c r="G134" i="8"/>
  <c r="F134" i="8"/>
  <c r="G397" i="13" s="1"/>
  <c r="F133" i="8"/>
  <c r="F132" i="8"/>
  <c r="G395" i="13" s="1"/>
  <c r="F131" i="8"/>
  <c r="G394" i="13" s="1"/>
  <c r="F130" i="8"/>
  <c r="F129" i="8"/>
  <c r="F128" i="8"/>
  <c r="F127" i="8"/>
  <c r="F126" i="8"/>
  <c r="G389" i="13" s="1"/>
  <c r="F125" i="8"/>
  <c r="F124" i="8"/>
  <c r="G387" i="13" s="1"/>
  <c r="F122" i="8"/>
  <c r="G386" i="13" s="1"/>
  <c r="F121" i="8"/>
  <c r="F120" i="8"/>
  <c r="F119" i="8"/>
  <c r="F118" i="8"/>
  <c r="F117" i="8"/>
  <c r="G381" i="13" s="1"/>
  <c r="F116" i="8"/>
  <c r="F115" i="8"/>
  <c r="G379" i="13" s="1"/>
  <c r="F114" i="8"/>
  <c r="G378" i="13" s="1"/>
  <c r="F113" i="8"/>
  <c r="F112" i="8"/>
  <c r="F111" i="8"/>
  <c r="F110" i="8"/>
  <c r="F109" i="8"/>
  <c r="G373" i="13" s="1"/>
  <c r="F108" i="8"/>
  <c r="F107" i="8"/>
  <c r="G371" i="13" s="1"/>
  <c r="F106" i="8"/>
  <c r="G370" i="13" s="1"/>
  <c r="F105" i="8"/>
  <c r="F104" i="8"/>
  <c r="F103" i="8"/>
  <c r="F102" i="8"/>
  <c r="F101" i="8"/>
  <c r="G365" i="13" s="1"/>
  <c r="F100" i="8"/>
  <c r="F99" i="8"/>
  <c r="G363" i="13" s="1"/>
  <c r="F98" i="8"/>
  <c r="G362" i="13" s="1"/>
  <c r="F97" i="8"/>
  <c r="F96" i="8"/>
  <c r="F95" i="8"/>
  <c r="F94" i="8"/>
  <c r="F93" i="8"/>
  <c r="G357" i="13" s="1"/>
  <c r="F92" i="8"/>
  <c r="F91" i="8"/>
  <c r="G355" i="13" s="1"/>
  <c r="F90" i="8"/>
  <c r="G354" i="13" s="1"/>
  <c r="F89" i="8"/>
  <c r="F88" i="8"/>
  <c r="F87" i="8"/>
  <c r="F86" i="8"/>
  <c r="F85" i="8"/>
  <c r="G349" i="13" s="1"/>
  <c r="F84" i="8"/>
  <c r="F83" i="8"/>
  <c r="G347" i="13" s="1"/>
  <c r="F82" i="8"/>
  <c r="G346" i="13" s="1"/>
  <c r="F81" i="8"/>
  <c r="F80" i="8"/>
  <c r="F79" i="8"/>
  <c r="F78" i="8"/>
  <c r="F77" i="8"/>
  <c r="G341" i="13" s="1"/>
  <c r="F76" i="8"/>
  <c r="F75" i="8"/>
  <c r="G339" i="13" s="1"/>
  <c r="H339" i="13" s="1"/>
  <c r="G74" i="8"/>
  <c r="F74" i="8"/>
  <c r="G338" i="13" s="1"/>
  <c r="F73" i="8"/>
  <c r="F72" i="8"/>
  <c r="F71" i="8"/>
  <c r="F70" i="8"/>
  <c r="F69" i="8"/>
  <c r="G333" i="13" s="1"/>
  <c r="F68" i="8"/>
  <c r="F67" i="8"/>
  <c r="G331" i="13" s="1"/>
  <c r="F66" i="8"/>
  <c r="G330" i="13" s="1"/>
  <c r="F65" i="8"/>
  <c r="F64" i="8"/>
  <c r="F63" i="8"/>
  <c r="F62" i="8"/>
  <c r="F61" i="8"/>
  <c r="G325" i="13" s="1"/>
  <c r="F59" i="8"/>
  <c r="F58" i="8"/>
  <c r="G322" i="13" s="1"/>
  <c r="F57" i="8"/>
  <c r="G321" i="13" s="1"/>
  <c r="F56" i="8"/>
  <c r="F55" i="8"/>
  <c r="F54" i="8"/>
  <c r="F53" i="8"/>
  <c r="F52" i="8"/>
  <c r="G316" i="13" s="1"/>
  <c r="F51" i="8"/>
  <c r="F50" i="8"/>
  <c r="G314" i="13" s="1"/>
  <c r="F49" i="8"/>
  <c r="G313" i="13" s="1"/>
  <c r="F48" i="8"/>
  <c r="F47" i="8"/>
  <c r="F46" i="8"/>
  <c r="F45" i="8"/>
  <c r="F44" i="8"/>
  <c r="G308" i="13" s="1"/>
  <c r="F43" i="8"/>
  <c r="F42" i="8"/>
  <c r="G306" i="13" s="1"/>
  <c r="F41" i="8"/>
  <c r="G305" i="13" s="1"/>
  <c r="F40" i="8"/>
  <c r="F39" i="8"/>
  <c r="F38" i="8"/>
  <c r="F37" i="8"/>
  <c r="F36" i="8"/>
  <c r="G300" i="13" s="1"/>
  <c r="F35" i="8"/>
  <c r="F34" i="8"/>
  <c r="G298" i="13" s="1"/>
  <c r="F33" i="8"/>
  <c r="G297" i="13" s="1"/>
  <c r="F32" i="8"/>
  <c r="F31" i="8"/>
  <c r="F30" i="8"/>
  <c r="F29" i="8"/>
  <c r="F28" i="8"/>
  <c r="G292" i="13" s="1"/>
  <c r="F27" i="8"/>
  <c r="F26" i="8"/>
  <c r="G290" i="13" s="1"/>
  <c r="F25" i="8"/>
  <c r="G289" i="13" s="1"/>
  <c r="F24" i="8"/>
  <c r="F23" i="8"/>
  <c r="F22" i="8"/>
  <c r="F21" i="8"/>
  <c r="F20" i="8"/>
  <c r="G284" i="13" s="1"/>
  <c r="F19" i="8"/>
  <c r="F18" i="8"/>
  <c r="G282" i="13" s="1"/>
  <c r="F17" i="8"/>
  <c r="G281" i="13" s="1"/>
  <c r="F16" i="8"/>
  <c r="F15" i="8"/>
  <c r="F14" i="8"/>
  <c r="F13" i="8"/>
  <c r="F12" i="8"/>
  <c r="G276" i="13" s="1"/>
  <c r="F11" i="8"/>
  <c r="F10" i="8"/>
  <c r="G274" i="13" s="1"/>
  <c r="F9" i="8"/>
  <c r="G273" i="13" s="1"/>
  <c r="F8" i="8"/>
  <c r="F7" i="8"/>
  <c r="F6" i="8"/>
  <c r="F5" i="8"/>
  <c r="G58" i="7"/>
  <c r="F58" i="7"/>
  <c r="G268" i="13" s="1"/>
  <c r="G57" i="7"/>
  <c r="F57" i="7"/>
  <c r="G267" i="13" s="1"/>
  <c r="G56" i="7"/>
  <c r="F56" i="7"/>
  <c r="G266" i="13" s="1"/>
  <c r="G55" i="7"/>
  <c r="F55" i="7"/>
  <c r="G265" i="13" s="1"/>
  <c r="G54" i="7"/>
  <c r="F54" i="7"/>
  <c r="G264" i="13" s="1"/>
  <c r="G53" i="7"/>
  <c r="F53" i="7"/>
  <c r="G263" i="13" s="1"/>
  <c r="G52" i="7"/>
  <c r="F52" i="7"/>
  <c r="G262" i="13" s="1"/>
  <c r="G51" i="7"/>
  <c r="F51" i="7"/>
  <c r="G261" i="13" s="1"/>
  <c r="G50" i="7"/>
  <c r="F50" i="7"/>
  <c r="G260" i="13" s="1"/>
  <c r="G49" i="7"/>
  <c r="F49" i="7"/>
  <c r="G259" i="13" s="1"/>
  <c r="G48" i="7"/>
  <c r="F48" i="7"/>
  <c r="G258" i="13" s="1"/>
  <c r="G47" i="7"/>
  <c r="F47" i="7"/>
  <c r="G257" i="13" s="1"/>
  <c r="G46" i="7"/>
  <c r="F46" i="7"/>
  <c r="G256" i="13" s="1"/>
  <c r="G45" i="7"/>
  <c r="F45" i="7"/>
  <c r="G255" i="13" s="1"/>
  <c r="G44" i="7"/>
  <c r="F44" i="7"/>
  <c r="G254" i="13" s="1"/>
  <c r="G43" i="7"/>
  <c r="F43" i="7"/>
  <c r="G253" i="13" s="1"/>
  <c r="G42" i="7"/>
  <c r="F42" i="7"/>
  <c r="G252" i="13" s="1"/>
  <c r="G41" i="7"/>
  <c r="F41" i="7"/>
  <c r="G251" i="13" s="1"/>
  <c r="G40" i="7"/>
  <c r="F40" i="7"/>
  <c r="G250" i="13" s="1"/>
  <c r="G39" i="7"/>
  <c r="F39" i="7"/>
  <c r="G249" i="13" s="1"/>
  <c r="G38" i="7"/>
  <c r="F38" i="7"/>
  <c r="G248" i="13" s="1"/>
  <c r="G37" i="7"/>
  <c r="F37" i="7"/>
  <c r="G247" i="13" s="1"/>
  <c r="G36" i="7"/>
  <c r="F36" i="7"/>
  <c r="G246" i="13" s="1"/>
  <c r="G35" i="7"/>
  <c r="F35" i="7"/>
  <c r="G245" i="13" s="1"/>
  <c r="G34" i="7"/>
  <c r="F34" i="7"/>
  <c r="G244" i="13" s="1"/>
  <c r="G33" i="7"/>
  <c r="F33" i="7"/>
  <c r="G243" i="13" s="1"/>
  <c r="G32" i="7"/>
  <c r="F32" i="7"/>
  <c r="G242" i="13" s="1"/>
  <c r="G31" i="7"/>
  <c r="F31" i="7"/>
  <c r="G241" i="13" s="1"/>
  <c r="G30" i="7"/>
  <c r="F30" i="7"/>
  <c r="G240" i="13" s="1"/>
  <c r="G29" i="7"/>
  <c r="F29" i="7"/>
  <c r="G239" i="13" s="1"/>
  <c r="F28" i="7"/>
  <c r="F27" i="7"/>
  <c r="G26" i="7"/>
  <c r="F26" i="7"/>
  <c r="G236" i="13" s="1"/>
  <c r="F25" i="7"/>
  <c r="F24" i="7"/>
  <c r="G234" i="13" s="1"/>
  <c r="F23" i="7"/>
  <c r="G233" i="13" s="1"/>
  <c r="F22" i="7"/>
  <c r="F21" i="7"/>
  <c r="F20" i="7"/>
  <c r="G19" i="7"/>
  <c r="F19" i="7"/>
  <c r="G229" i="13" s="1"/>
  <c r="G18" i="7"/>
  <c r="F18" i="7"/>
  <c r="G228" i="13" s="1"/>
  <c r="H228" i="13" s="1"/>
  <c r="F17" i="7"/>
  <c r="F16" i="7"/>
  <c r="G226" i="13" s="1"/>
  <c r="G15" i="7"/>
  <c r="F15" i="7"/>
  <c r="G225" i="13" s="1"/>
  <c r="F14" i="7"/>
  <c r="F13" i="7"/>
  <c r="F12" i="7"/>
  <c r="G11" i="7"/>
  <c r="F11" i="7"/>
  <c r="G221" i="13" s="1"/>
  <c r="F10" i="7"/>
  <c r="G220" i="13" s="1"/>
  <c r="F9" i="7"/>
  <c r="G8" i="7"/>
  <c r="F8" i="7"/>
  <c r="G218" i="13" s="1"/>
  <c r="G7" i="7"/>
  <c r="F7" i="7"/>
  <c r="G217" i="13" s="1"/>
  <c r="F6" i="7"/>
  <c r="F5" i="7"/>
  <c r="G109" i="6"/>
  <c r="F109" i="6"/>
  <c r="G214" i="13" s="1"/>
  <c r="G108" i="6"/>
  <c r="F108" i="6"/>
  <c r="G213" i="13" s="1"/>
  <c r="G107" i="6"/>
  <c r="F107" i="6"/>
  <c r="G212" i="13" s="1"/>
  <c r="G106" i="6"/>
  <c r="F106" i="6"/>
  <c r="G211" i="13" s="1"/>
  <c r="G105" i="6"/>
  <c r="F105" i="6"/>
  <c r="G210" i="13" s="1"/>
  <c r="G104" i="6"/>
  <c r="F104" i="6"/>
  <c r="G209" i="13" s="1"/>
  <c r="G103" i="6"/>
  <c r="F103" i="6"/>
  <c r="G208" i="13" s="1"/>
  <c r="G102" i="6"/>
  <c r="F102" i="6"/>
  <c r="G207" i="13" s="1"/>
  <c r="G101" i="6"/>
  <c r="F101" i="6"/>
  <c r="G206" i="13" s="1"/>
  <c r="G100" i="6"/>
  <c r="F100" i="6"/>
  <c r="G205" i="13" s="1"/>
  <c r="G99" i="6"/>
  <c r="F99" i="6"/>
  <c r="G204" i="13" s="1"/>
  <c r="G98" i="6"/>
  <c r="F98" i="6"/>
  <c r="G203" i="13" s="1"/>
  <c r="G97" i="6"/>
  <c r="F97" i="6"/>
  <c r="G202" i="13" s="1"/>
  <c r="G96" i="6"/>
  <c r="F96" i="6"/>
  <c r="G201" i="13" s="1"/>
  <c r="G95" i="6"/>
  <c r="F95" i="6"/>
  <c r="G200" i="13" s="1"/>
  <c r="G94" i="6"/>
  <c r="F94" i="6"/>
  <c r="G199" i="13" s="1"/>
  <c r="G93" i="6"/>
  <c r="F93" i="6"/>
  <c r="G198" i="13" s="1"/>
  <c r="G92" i="6"/>
  <c r="F92" i="6"/>
  <c r="G197" i="13" s="1"/>
  <c r="G91" i="6"/>
  <c r="F91" i="6"/>
  <c r="G196" i="13" s="1"/>
  <c r="G90" i="6"/>
  <c r="F90" i="6"/>
  <c r="G195" i="13" s="1"/>
  <c r="G89" i="6"/>
  <c r="F89" i="6"/>
  <c r="G194" i="13" s="1"/>
  <c r="G88" i="6"/>
  <c r="F88" i="6"/>
  <c r="G193" i="13" s="1"/>
  <c r="G87" i="6"/>
  <c r="F87" i="6"/>
  <c r="G192" i="13" s="1"/>
  <c r="G86" i="6"/>
  <c r="F86" i="6"/>
  <c r="G191" i="13" s="1"/>
  <c r="G85" i="6"/>
  <c r="F85" i="6"/>
  <c r="G190" i="13" s="1"/>
  <c r="G84" i="6"/>
  <c r="F84" i="6"/>
  <c r="G189" i="13" s="1"/>
  <c r="G83" i="6"/>
  <c r="F83" i="6"/>
  <c r="G188" i="13" s="1"/>
  <c r="G82" i="6"/>
  <c r="F82" i="6"/>
  <c r="G187" i="13" s="1"/>
  <c r="G81" i="6"/>
  <c r="F81" i="6"/>
  <c r="G186" i="13" s="1"/>
  <c r="G185" i="13"/>
  <c r="K79" i="6"/>
  <c r="J79" i="6"/>
  <c r="F79" i="6"/>
  <c r="G184" i="13" s="1"/>
  <c r="K78" i="6"/>
  <c r="J78" i="6"/>
  <c r="F78" i="6"/>
  <c r="G183" i="13" s="1"/>
  <c r="K77" i="6"/>
  <c r="J77" i="6"/>
  <c r="C77" i="6" s="1"/>
  <c r="F77" i="6"/>
  <c r="G182" i="13" s="1"/>
  <c r="K76" i="6"/>
  <c r="C76" i="6" s="1"/>
  <c r="J76" i="6"/>
  <c r="F76" i="6"/>
  <c r="G181" i="13" s="1"/>
  <c r="K75" i="6"/>
  <c r="J75" i="6"/>
  <c r="F75" i="6"/>
  <c r="G180" i="13" s="1"/>
  <c r="K74" i="6"/>
  <c r="C74" i="6" s="1"/>
  <c r="J74" i="6"/>
  <c r="F74" i="6"/>
  <c r="G179" i="13" s="1"/>
  <c r="K73" i="6"/>
  <c r="J73" i="6"/>
  <c r="F73" i="6"/>
  <c r="G178" i="13" s="1"/>
  <c r="K72" i="6"/>
  <c r="J72" i="6"/>
  <c r="F72" i="6"/>
  <c r="G177" i="13" s="1"/>
  <c r="C72" i="6"/>
  <c r="E177" i="13" s="1"/>
  <c r="K71" i="6"/>
  <c r="J71" i="6"/>
  <c r="C71" i="6" s="1"/>
  <c r="F71" i="6"/>
  <c r="G176" i="13" s="1"/>
  <c r="K70" i="6"/>
  <c r="J70" i="6"/>
  <c r="F70" i="6"/>
  <c r="G175" i="13" s="1"/>
  <c r="K69" i="6"/>
  <c r="J69" i="6"/>
  <c r="C69" i="6" s="1"/>
  <c r="F69" i="6"/>
  <c r="G174" i="13" s="1"/>
  <c r="K68" i="6"/>
  <c r="J68" i="6"/>
  <c r="F68" i="6"/>
  <c r="G173" i="13" s="1"/>
  <c r="C68" i="6"/>
  <c r="E173" i="13" s="1"/>
  <c r="K67" i="6"/>
  <c r="J67" i="6"/>
  <c r="F67" i="6"/>
  <c r="G172" i="13" s="1"/>
  <c r="K66" i="6"/>
  <c r="J66" i="6"/>
  <c r="C66" i="6" s="1"/>
  <c r="E171" i="13" s="1"/>
  <c r="H171" i="13" s="1"/>
  <c r="F66" i="6"/>
  <c r="G171" i="13" s="1"/>
  <c r="K65" i="6"/>
  <c r="J65" i="6"/>
  <c r="F65" i="6"/>
  <c r="G170" i="13" s="1"/>
  <c r="K64" i="6"/>
  <c r="C64" i="6" s="1"/>
  <c r="J64" i="6"/>
  <c r="F64" i="6"/>
  <c r="G169" i="13" s="1"/>
  <c r="K63" i="6"/>
  <c r="J63" i="6"/>
  <c r="F63" i="6"/>
  <c r="G168" i="13" s="1"/>
  <c r="K62" i="6"/>
  <c r="J62" i="6"/>
  <c r="F62" i="6"/>
  <c r="G167" i="13" s="1"/>
  <c r="C62" i="6"/>
  <c r="E167" i="13" s="1"/>
  <c r="K61" i="6"/>
  <c r="J61" i="6"/>
  <c r="F61" i="6"/>
  <c r="G166" i="13" s="1"/>
  <c r="C61" i="6"/>
  <c r="E166" i="13" s="1"/>
  <c r="K60" i="6"/>
  <c r="J60" i="6"/>
  <c r="C60" i="6" s="1"/>
  <c r="E165" i="13" s="1"/>
  <c r="F60" i="6"/>
  <c r="G165" i="13" s="1"/>
  <c r="K59" i="6"/>
  <c r="J59" i="6"/>
  <c r="F59" i="6"/>
  <c r="G164" i="13" s="1"/>
  <c r="C59" i="6"/>
  <c r="E164" i="13" s="1"/>
  <c r="H164" i="13" s="1"/>
  <c r="K58" i="6"/>
  <c r="J58" i="6"/>
  <c r="F58" i="6"/>
  <c r="G163" i="13" s="1"/>
  <c r="C58" i="6"/>
  <c r="E163" i="13" s="1"/>
  <c r="K57" i="6"/>
  <c r="J57" i="6"/>
  <c r="F57" i="6"/>
  <c r="G162" i="13" s="1"/>
  <c r="K56" i="6"/>
  <c r="C56" i="6" s="1"/>
  <c r="J56" i="6"/>
  <c r="F56" i="6"/>
  <c r="G161" i="13" s="1"/>
  <c r="K55" i="6"/>
  <c r="J55" i="6"/>
  <c r="F55" i="6"/>
  <c r="G160" i="13" s="1"/>
  <c r="K54" i="6"/>
  <c r="J54" i="6"/>
  <c r="F54" i="6"/>
  <c r="G159" i="13" s="1"/>
  <c r="C54" i="6"/>
  <c r="E159" i="13" s="1"/>
  <c r="K53" i="6"/>
  <c r="J53" i="6"/>
  <c r="C53" i="6" s="1"/>
  <c r="F53" i="6"/>
  <c r="G158" i="13" s="1"/>
  <c r="K52" i="6"/>
  <c r="C52" i="6" s="1"/>
  <c r="J52" i="6"/>
  <c r="F52" i="6"/>
  <c r="G157" i="13" s="1"/>
  <c r="K51" i="6"/>
  <c r="J51" i="6"/>
  <c r="F51" i="6"/>
  <c r="G156" i="13" s="1"/>
  <c r="K50" i="6"/>
  <c r="J50" i="6"/>
  <c r="F50" i="6"/>
  <c r="G155" i="13" s="1"/>
  <c r="K49" i="6"/>
  <c r="J49" i="6"/>
  <c r="F49" i="6"/>
  <c r="G154" i="13" s="1"/>
  <c r="K48" i="6"/>
  <c r="J48" i="6"/>
  <c r="C48" i="6" s="1"/>
  <c r="E153" i="13" s="1"/>
  <c r="F48" i="6"/>
  <c r="G153" i="13" s="1"/>
  <c r="K47" i="6"/>
  <c r="J47" i="6"/>
  <c r="F47" i="6"/>
  <c r="G152" i="13" s="1"/>
  <c r="K46" i="6"/>
  <c r="J46" i="6"/>
  <c r="F46" i="6"/>
  <c r="G151" i="13" s="1"/>
  <c r="K45" i="6"/>
  <c r="J45" i="6"/>
  <c r="C45" i="6" s="1"/>
  <c r="F45" i="6"/>
  <c r="G150" i="13" s="1"/>
  <c r="K44" i="6"/>
  <c r="J44" i="6"/>
  <c r="F44" i="6"/>
  <c r="G149" i="13" s="1"/>
  <c r="K43" i="6"/>
  <c r="J43" i="6"/>
  <c r="F43" i="6"/>
  <c r="G148" i="13" s="1"/>
  <c r="K42" i="6"/>
  <c r="J42" i="6"/>
  <c r="F42" i="6"/>
  <c r="G147" i="13" s="1"/>
  <c r="K41" i="6"/>
  <c r="J41" i="6"/>
  <c r="F41" i="6"/>
  <c r="G146" i="13" s="1"/>
  <c r="K40" i="6"/>
  <c r="J40" i="6"/>
  <c r="C40" i="6" s="1"/>
  <c r="E145" i="13" s="1"/>
  <c r="F40" i="6"/>
  <c r="G145" i="13" s="1"/>
  <c r="K39" i="6"/>
  <c r="J39" i="6"/>
  <c r="C39" i="6" s="1"/>
  <c r="F39" i="6"/>
  <c r="G144" i="13" s="1"/>
  <c r="K38" i="6"/>
  <c r="J38" i="6"/>
  <c r="C38" i="6" s="1"/>
  <c r="F38" i="6"/>
  <c r="G143" i="13" s="1"/>
  <c r="K37" i="6"/>
  <c r="J37" i="6"/>
  <c r="F37" i="6"/>
  <c r="G142" i="13" s="1"/>
  <c r="K36" i="6"/>
  <c r="J36" i="6"/>
  <c r="F36" i="6"/>
  <c r="G141" i="13" s="1"/>
  <c r="K35" i="6"/>
  <c r="J35" i="6"/>
  <c r="C35" i="6" s="1"/>
  <c r="E140" i="13" s="1"/>
  <c r="F35" i="6"/>
  <c r="G140" i="13" s="1"/>
  <c r="K34" i="6"/>
  <c r="J34" i="6"/>
  <c r="C34" i="6" s="1"/>
  <c r="E139" i="13" s="1"/>
  <c r="H139" i="13" s="1"/>
  <c r="F34" i="6"/>
  <c r="G139" i="13" s="1"/>
  <c r="K33" i="6"/>
  <c r="J33" i="6"/>
  <c r="F33" i="6"/>
  <c r="G138" i="13" s="1"/>
  <c r="K32" i="6"/>
  <c r="J32" i="6"/>
  <c r="F32" i="6"/>
  <c r="G137" i="13" s="1"/>
  <c r="K31" i="6"/>
  <c r="J31" i="6"/>
  <c r="C31" i="6" s="1"/>
  <c r="F31" i="6"/>
  <c r="G136" i="13" s="1"/>
  <c r="K30" i="6"/>
  <c r="J30" i="6"/>
  <c r="C30" i="6" s="1"/>
  <c r="E135" i="13" s="1"/>
  <c r="F30" i="6"/>
  <c r="G135" i="13" s="1"/>
  <c r="K29" i="6"/>
  <c r="J29" i="6"/>
  <c r="F29" i="6"/>
  <c r="G134" i="13" s="1"/>
  <c r="C29" i="6"/>
  <c r="E134" i="13" s="1"/>
  <c r="K28" i="6"/>
  <c r="J28" i="6"/>
  <c r="F28" i="6"/>
  <c r="G133" i="13" s="1"/>
  <c r="C28" i="6"/>
  <c r="E133" i="13" s="1"/>
  <c r="K27" i="6"/>
  <c r="J27" i="6"/>
  <c r="C27" i="6" s="1"/>
  <c r="E132" i="13" s="1"/>
  <c r="F27" i="6"/>
  <c r="G132" i="13" s="1"/>
  <c r="K26" i="6"/>
  <c r="J26" i="6"/>
  <c r="F26" i="6"/>
  <c r="G131" i="13" s="1"/>
  <c r="C26" i="6"/>
  <c r="E131" i="13" s="1"/>
  <c r="K25" i="6"/>
  <c r="J25" i="6"/>
  <c r="F25" i="6"/>
  <c r="G130" i="13" s="1"/>
  <c r="K24" i="6"/>
  <c r="C24" i="6" s="1"/>
  <c r="J24" i="6"/>
  <c r="F24" i="6"/>
  <c r="G129" i="13" s="1"/>
  <c r="K23" i="6"/>
  <c r="J23" i="6"/>
  <c r="C23" i="6" s="1"/>
  <c r="F23" i="6"/>
  <c r="G128" i="13" s="1"/>
  <c r="K22" i="6"/>
  <c r="J22" i="6"/>
  <c r="C22" i="6" s="1"/>
  <c r="F22" i="6"/>
  <c r="G127" i="13" s="1"/>
  <c r="K21" i="6"/>
  <c r="J21" i="6"/>
  <c r="C21" i="6" s="1"/>
  <c r="F21" i="6"/>
  <c r="G126" i="13" s="1"/>
  <c r="K20" i="6"/>
  <c r="J20" i="6"/>
  <c r="F20" i="6"/>
  <c r="G125" i="13" s="1"/>
  <c r="K19" i="6"/>
  <c r="J19" i="6"/>
  <c r="F19" i="6"/>
  <c r="G124" i="13" s="1"/>
  <c r="K18" i="6"/>
  <c r="C18" i="6" s="1"/>
  <c r="J18" i="6"/>
  <c r="F18" i="6"/>
  <c r="G123" i="13" s="1"/>
  <c r="K17" i="6"/>
  <c r="J17" i="6"/>
  <c r="F17" i="6"/>
  <c r="G122" i="13" s="1"/>
  <c r="K16" i="6"/>
  <c r="J16" i="6"/>
  <c r="C16" i="6" s="1"/>
  <c r="E121" i="13" s="1"/>
  <c r="F16" i="6"/>
  <c r="G121" i="13" s="1"/>
  <c r="K15" i="6"/>
  <c r="J15" i="6"/>
  <c r="C15" i="6" s="1"/>
  <c r="F15" i="6"/>
  <c r="G120" i="13" s="1"/>
  <c r="K14" i="6"/>
  <c r="C14" i="6" s="1"/>
  <c r="J14" i="6"/>
  <c r="F14" i="6"/>
  <c r="G119" i="13" s="1"/>
  <c r="K13" i="6"/>
  <c r="J13" i="6"/>
  <c r="C13" i="6" s="1"/>
  <c r="F13" i="6"/>
  <c r="G118" i="13" s="1"/>
  <c r="K12" i="6"/>
  <c r="J12" i="6"/>
  <c r="F12" i="6"/>
  <c r="G117" i="13" s="1"/>
  <c r="K11" i="6"/>
  <c r="J11" i="6"/>
  <c r="C11" i="6" s="1"/>
  <c r="F11" i="6"/>
  <c r="G116" i="13" s="1"/>
  <c r="K10" i="6"/>
  <c r="C10" i="6" s="1"/>
  <c r="J10" i="6"/>
  <c r="F10" i="6"/>
  <c r="G115" i="13" s="1"/>
  <c r="K9" i="6"/>
  <c r="J9" i="6"/>
  <c r="C9" i="6" s="1"/>
  <c r="F9" i="6"/>
  <c r="G114" i="13" s="1"/>
  <c r="K8" i="6"/>
  <c r="J8" i="6"/>
  <c r="C8" i="6" s="1"/>
  <c r="E113" i="13" s="1"/>
  <c r="F8" i="6"/>
  <c r="G113" i="13" s="1"/>
  <c r="K7" i="6"/>
  <c r="J7" i="6"/>
  <c r="C7" i="6" s="1"/>
  <c r="F7" i="6"/>
  <c r="G112" i="13" s="1"/>
  <c r="K6" i="6"/>
  <c r="J6" i="6"/>
  <c r="C6" i="6" s="1"/>
  <c r="F6" i="6"/>
  <c r="G111" i="13" s="1"/>
  <c r="K5" i="6"/>
  <c r="J5" i="6"/>
  <c r="C5" i="6" s="1"/>
  <c r="F5" i="6"/>
  <c r="G110" i="13" s="1"/>
  <c r="G109" i="5"/>
  <c r="F109" i="5"/>
  <c r="G109" i="13" s="1"/>
  <c r="G108" i="5"/>
  <c r="F108" i="5"/>
  <c r="G108" i="13" s="1"/>
  <c r="G107" i="5"/>
  <c r="F107" i="5"/>
  <c r="G107" i="13" s="1"/>
  <c r="G106" i="5"/>
  <c r="F106" i="5"/>
  <c r="G106" i="13" s="1"/>
  <c r="G105" i="5"/>
  <c r="F105" i="5"/>
  <c r="G104" i="5"/>
  <c r="F104" i="5"/>
  <c r="G104" i="13" s="1"/>
  <c r="G103" i="5"/>
  <c r="F103" i="5"/>
  <c r="G103" i="13" s="1"/>
  <c r="G102" i="5"/>
  <c r="F102" i="5"/>
  <c r="G102" i="13" s="1"/>
  <c r="G101" i="5"/>
  <c r="F101" i="5"/>
  <c r="G101" i="13" s="1"/>
  <c r="G100" i="5"/>
  <c r="F100" i="5"/>
  <c r="G100" i="13" s="1"/>
  <c r="G99" i="5"/>
  <c r="F99" i="5"/>
  <c r="G99" i="13" s="1"/>
  <c r="G98" i="5"/>
  <c r="F98" i="5"/>
  <c r="G98" i="13" s="1"/>
  <c r="G97" i="5"/>
  <c r="F97" i="5"/>
  <c r="G97" i="13" s="1"/>
  <c r="G96" i="5"/>
  <c r="F96" i="5"/>
  <c r="G96" i="13" s="1"/>
  <c r="G95" i="5"/>
  <c r="F95" i="5"/>
  <c r="G95" i="13" s="1"/>
  <c r="G94" i="5"/>
  <c r="F94" i="5"/>
  <c r="G94" i="13" s="1"/>
  <c r="G93" i="5"/>
  <c r="F93" i="5"/>
  <c r="G93" i="13" s="1"/>
  <c r="G92" i="5"/>
  <c r="F92" i="5"/>
  <c r="G92" i="13" s="1"/>
  <c r="G91" i="5"/>
  <c r="F91" i="5"/>
  <c r="G91" i="13" s="1"/>
  <c r="G90" i="13"/>
  <c r="G89" i="13"/>
  <c r="G87" i="13"/>
  <c r="G86" i="13"/>
  <c r="G85" i="13"/>
  <c r="G84" i="13"/>
  <c r="G83" i="13"/>
  <c r="G82" i="13"/>
  <c r="G81" i="13"/>
  <c r="G80" i="13"/>
  <c r="F79" i="5"/>
  <c r="G79" i="13" s="1"/>
  <c r="G78" i="5"/>
  <c r="F78" i="5"/>
  <c r="G78" i="13" s="1"/>
  <c r="F77" i="5"/>
  <c r="G77" i="13" s="1"/>
  <c r="H77" i="13" s="1"/>
  <c r="G76" i="5"/>
  <c r="F76" i="5"/>
  <c r="G76" i="13" s="1"/>
  <c r="F75" i="5"/>
  <c r="G75" i="13" s="1"/>
  <c r="F74" i="5"/>
  <c r="G74" i="13" s="1"/>
  <c r="F73" i="5"/>
  <c r="G73" i="13" s="1"/>
  <c r="G72" i="5"/>
  <c r="F72" i="5"/>
  <c r="G72" i="13" s="1"/>
  <c r="F71" i="5"/>
  <c r="G71" i="13" s="1"/>
  <c r="G70" i="5"/>
  <c r="F70" i="5"/>
  <c r="G70" i="13" s="1"/>
  <c r="F69" i="5"/>
  <c r="G69" i="13" s="1"/>
  <c r="F68" i="5"/>
  <c r="G68" i="13" s="1"/>
  <c r="F67" i="5"/>
  <c r="G67" i="13" s="1"/>
  <c r="G66" i="5"/>
  <c r="F66" i="5"/>
  <c r="G66" i="13" s="1"/>
  <c r="G65" i="5"/>
  <c r="F65" i="5"/>
  <c r="G65" i="13" s="1"/>
  <c r="F64" i="5"/>
  <c r="G64" i="13" s="1"/>
  <c r="F63" i="5"/>
  <c r="G63" i="13" s="1"/>
  <c r="H63" i="13" s="1"/>
  <c r="G62" i="5"/>
  <c r="F62" i="5"/>
  <c r="G62" i="13" s="1"/>
  <c r="F61" i="5"/>
  <c r="G61" i="13" s="1"/>
  <c r="F60" i="5"/>
  <c r="G60" i="13" s="1"/>
  <c r="H60" i="13" s="1"/>
  <c r="F59" i="5"/>
  <c r="G59" i="13" s="1"/>
  <c r="F58" i="5"/>
  <c r="G58" i="13" s="1"/>
  <c r="F57" i="5"/>
  <c r="G57" i="13" s="1"/>
  <c r="F56" i="5"/>
  <c r="G56" i="13" s="1"/>
  <c r="F55" i="5"/>
  <c r="G55" i="13" s="1"/>
  <c r="F54" i="5"/>
  <c r="G54" i="13" s="1"/>
  <c r="F53" i="5"/>
  <c r="G53" i="13" s="1"/>
  <c r="F52" i="5"/>
  <c r="G52" i="13" s="1"/>
  <c r="F51" i="5"/>
  <c r="G51" i="13" s="1"/>
  <c r="F50" i="5"/>
  <c r="G50" i="13" s="1"/>
  <c r="G49" i="5"/>
  <c r="F49" i="5"/>
  <c r="G49" i="13" s="1"/>
  <c r="G48" i="5"/>
  <c r="F48" i="5"/>
  <c r="G48" i="13" s="1"/>
  <c r="F47" i="5"/>
  <c r="G47" i="13" s="1"/>
  <c r="F46" i="5"/>
  <c r="G46" i="13" s="1"/>
  <c r="H46" i="13" s="1"/>
  <c r="F45" i="5"/>
  <c r="G45" i="13" s="1"/>
  <c r="F44" i="5"/>
  <c r="G44" i="13" s="1"/>
  <c r="F43" i="5"/>
  <c r="G43" i="13" s="1"/>
  <c r="F42" i="5"/>
  <c r="G42" i="13" s="1"/>
  <c r="G41" i="5"/>
  <c r="F41" i="5"/>
  <c r="G41" i="13" s="1"/>
  <c r="F40" i="5"/>
  <c r="G40" i="5" s="1"/>
  <c r="F39" i="5"/>
  <c r="G39" i="13" s="1"/>
  <c r="G38" i="5"/>
  <c r="F38" i="5"/>
  <c r="G38" i="13" s="1"/>
  <c r="F37" i="5"/>
  <c r="G37" i="13" s="1"/>
  <c r="F36" i="5"/>
  <c r="G36" i="13" s="1"/>
  <c r="F35" i="5"/>
  <c r="G35" i="13" s="1"/>
  <c r="F34" i="5"/>
  <c r="G34" i="13" s="1"/>
  <c r="G33" i="5"/>
  <c r="F33" i="5"/>
  <c r="G33" i="13" s="1"/>
  <c r="F32" i="5"/>
  <c r="G32" i="13" s="1"/>
  <c r="F31" i="5"/>
  <c r="G31" i="13" s="1"/>
  <c r="F30" i="5"/>
  <c r="G30" i="13" s="1"/>
  <c r="H30" i="13" s="1"/>
  <c r="F29" i="5"/>
  <c r="G29" i="13" s="1"/>
  <c r="G28" i="5"/>
  <c r="F28" i="5"/>
  <c r="G28" i="13" s="1"/>
  <c r="H28" i="13" s="1"/>
  <c r="F27" i="5"/>
  <c r="G27" i="13" s="1"/>
  <c r="F26" i="5"/>
  <c r="G26" i="13" s="1"/>
  <c r="G25" i="5"/>
  <c r="F25" i="5"/>
  <c r="G25" i="13" s="1"/>
  <c r="G24" i="5"/>
  <c r="F24" i="5"/>
  <c r="G24" i="13" s="1"/>
  <c r="H24" i="13" s="1"/>
  <c r="F23" i="5"/>
  <c r="G23" i="13" s="1"/>
  <c r="H23" i="13" s="1"/>
  <c r="F22" i="5"/>
  <c r="G22" i="13" s="1"/>
  <c r="F21" i="5"/>
  <c r="G21" i="13" s="1"/>
  <c r="F20" i="5"/>
  <c r="G20" i="13" s="1"/>
  <c r="F19" i="5"/>
  <c r="G19" i="13" s="1"/>
  <c r="G18" i="5"/>
  <c r="F18" i="5"/>
  <c r="G18" i="13" s="1"/>
  <c r="G17" i="5"/>
  <c r="F17" i="5"/>
  <c r="G17" i="13" s="1"/>
  <c r="G16" i="5"/>
  <c r="F16" i="5"/>
  <c r="G16" i="13" s="1"/>
  <c r="F15" i="5"/>
  <c r="G15" i="13" s="1"/>
  <c r="F14" i="5"/>
  <c r="G14" i="13" s="1"/>
  <c r="F13" i="5"/>
  <c r="G13" i="13" s="1"/>
  <c r="F12" i="5"/>
  <c r="G12" i="13" s="1"/>
  <c r="F11" i="5"/>
  <c r="G11" i="13" s="1"/>
  <c r="F10" i="5"/>
  <c r="G10" i="13" s="1"/>
  <c r="F9" i="5"/>
  <c r="G9" i="13" s="1"/>
  <c r="G8" i="5"/>
  <c r="F8" i="5"/>
  <c r="G8" i="13" s="1"/>
  <c r="F7" i="5"/>
  <c r="G7" i="13" s="1"/>
  <c r="G6" i="5"/>
  <c r="F6" i="5"/>
  <c r="G6" i="13" s="1"/>
  <c r="F5" i="5"/>
  <c r="G5" i="13" s="1"/>
  <c r="H5" i="13" s="1"/>
  <c r="AK85" i="3"/>
  <c r="E85" i="3"/>
  <c r="D85" i="3"/>
  <c r="AP85" i="3" s="1"/>
  <c r="C85" i="3"/>
  <c r="B85" i="3"/>
  <c r="AK84" i="3"/>
  <c r="E84" i="3"/>
  <c r="D84" i="3"/>
  <c r="C84" i="3"/>
  <c r="AP84" i="3" s="1"/>
  <c r="B84" i="3"/>
  <c r="AK83" i="3"/>
  <c r="E83" i="3"/>
  <c r="D83" i="3"/>
  <c r="C83" i="3"/>
  <c r="AP83" i="3" s="1"/>
  <c r="B83" i="3"/>
  <c r="AP82" i="3"/>
  <c r="E82" i="3"/>
  <c r="D82" i="3"/>
  <c r="C82" i="3"/>
  <c r="B82" i="3"/>
  <c r="AP81" i="3"/>
  <c r="E81" i="3"/>
  <c r="D81" i="3"/>
  <c r="C81" i="3"/>
  <c r="B81" i="3"/>
  <c r="AK80" i="3"/>
  <c r="E80" i="3"/>
  <c r="D80" i="3"/>
  <c r="C80" i="3"/>
  <c r="AP80" i="3" s="1"/>
  <c r="B80" i="3"/>
  <c r="AK79" i="3"/>
  <c r="E79" i="3"/>
  <c r="D79" i="3"/>
  <c r="C79" i="3"/>
  <c r="AP79" i="3" s="1"/>
  <c r="B79" i="3"/>
  <c r="AP78" i="3"/>
  <c r="AK78" i="3"/>
  <c r="E78" i="3"/>
  <c r="D78" i="3"/>
  <c r="C78" i="3"/>
  <c r="B78" i="3"/>
  <c r="AP77" i="3"/>
  <c r="AK77" i="3"/>
  <c r="E77" i="3"/>
  <c r="D77" i="3"/>
  <c r="C77" i="3"/>
  <c r="B77" i="3"/>
  <c r="AK76" i="3"/>
  <c r="AT76" i="3"/>
  <c r="E76" i="3"/>
  <c r="D76" i="3"/>
  <c r="C76" i="3"/>
  <c r="AP76" i="3" s="1"/>
  <c r="B76" i="3"/>
  <c r="AK75" i="3"/>
  <c r="E75" i="3"/>
  <c r="D75" i="3"/>
  <c r="C75" i="3"/>
  <c r="AP75" i="3" s="1"/>
  <c r="B75" i="3"/>
  <c r="AT74" i="3"/>
  <c r="AK74" i="3"/>
  <c r="E74" i="3"/>
  <c r="D74" i="3"/>
  <c r="C74" i="3"/>
  <c r="AP74" i="3" s="1"/>
  <c r="B74" i="3"/>
  <c r="AK73" i="3"/>
  <c r="E73" i="3"/>
  <c r="D73" i="3"/>
  <c r="C73" i="3"/>
  <c r="AP73" i="3" s="1"/>
  <c r="B73" i="3"/>
  <c r="AP72" i="3"/>
  <c r="AK72" i="3"/>
  <c r="E72" i="3"/>
  <c r="D72" i="3"/>
  <c r="C72" i="3"/>
  <c r="B72" i="3"/>
  <c r="AP71" i="3"/>
  <c r="E71" i="3"/>
  <c r="D71" i="3"/>
  <c r="C71" i="3"/>
  <c r="B71" i="3"/>
  <c r="AK70" i="3"/>
  <c r="E70" i="3"/>
  <c r="D70" i="3"/>
  <c r="AP70" i="3" s="1"/>
  <c r="C70" i="3"/>
  <c r="B70" i="3"/>
  <c r="AK69" i="3"/>
  <c r="E69" i="3"/>
  <c r="D69" i="3"/>
  <c r="C69" i="3"/>
  <c r="AP69" i="3" s="1"/>
  <c r="B69" i="3"/>
  <c r="AK68" i="3"/>
  <c r="E68" i="3"/>
  <c r="D68" i="3"/>
  <c r="C68" i="3"/>
  <c r="AP68" i="3" s="1"/>
  <c r="B68" i="3"/>
  <c r="AP67" i="3"/>
  <c r="E67" i="3"/>
  <c r="D67" i="3"/>
  <c r="C67" i="3"/>
  <c r="B67" i="3"/>
  <c r="AP66" i="3"/>
  <c r="E66" i="3"/>
  <c r="D66" i="3"/>
  <c r="C66" i="3"/>
  <c r="B66" i="3"/>
  <c r="AK65" i="3"/>
  <c r="E65" i="3"/>
  <c r="D65" i="3"/>
  <c r="C65" i="3"/>
  <c r="AP65" i="3" s="1"/>
  <c r="B65" i="3"/>
  <c r="AK64" i="3"/>
  <c r="E64" i="3"/>
  <c r="D64" i="3"/>
  <c r="C64" i="3"/>
  <c r="AP64" i="3" s="1"/>
  <c r="B64" i="3"/>
  <c r="E63" i="3"/>
  <c r="D63" i="3"/>
  <c r="AP63" i="3" s="1"/>
  <c r="C63" i="3"/>
  <c r="B63" i="3"/>
  <c r="AP62" i="3"/>
  <c r="AK62" i="3"/>
  <c r="E62" i="3"/>
  <c r="D62" i="3"/>
  <c r="C62" i="3"/>
  <c r="B62" i="3"/>
  <c r="AK61" i="3"/>
  <c r="E61" i="3"/>
  <c r="D61" i="3"/>
  <c r="C61" i="3"/>
  <c r="AP61" i="3" s="1"/>
  <c r="B61" i="3"/>
  <c r="AK60" i="3"/>
  <c r="E60" i="3"/>
  <c r="D60" i="3"/>
  <c r="C60" i="3"/>
  <c r="AP60" i="3" s="1"/>
  <c r="B60" i="3"/>
  <c r="AK59" i="3"/>
  <c r="E59" i="3"/>
  <c r="D59" i="3"/>
  <c r="C59" i="3"/>
  <c r="AP59" i="3" s="1"/>
  <c r="B59" i="3"/>
  <c r="AK58" i="3"/>
  <c r="E58" i="3"/>
  <c r="D58" i="3"/>
  <c r="C58" i="3"/>
  <c r="AP58" i="3" s="1"/>
  <c r="B58" i="3"/>
  <c r="E57" i="3"/>
  <c r="D57" i="3"/>
  <c r="C57" i="3"/>
  <c r="AP57" i="3" s="1"/>
  <c r="B57" i="3"/>
  <c r="AP56" i="3"/>
  <c r="E56" i="3"/>
  <c r="D56" i="3"/>
  <c r="C56" i="3"/>
  <c r="B56" i="3"/>
  <c r="AP55" i="3"/>
  <c r="E55" i="3"/>
  <c r="D55" i="3"/>
  <c r="C55" i="3"/>
  <c r="B55" i="3"/>
  <c r="AK54" i="3"/>
  <c r="E54" i="3"/>
  <c r="D54" i="3"/>
  <c r="AP54" i="3" s="1"/>
  <c r="C54" i="3"/>
  <c r="B54" i="3"/>
  <c r="E53" i="3"/>
  <c r="D53" i="3"/>
  <c r="C53" i="3"/>
  <c r="AP53" i="3" s="1"/>
  <c r="B53" i="3"/>
  <c r="AK52" i="3"/>
  <c r="E52" i="3"/>
  <c r="D52" i="3"/>
  <c r="C52" i="3"/>
  <c r="AP52" i="3" s="1"/>
  <c r="B52" i="3"/>
  <c r="AP51" i="3"/>
  <c r="E51" i="3"/>
  <c r="D51" i="3"/>
  <c r="C51" i="3"/>
  <c r="B51" i="3"/>
  <c r="AP50" i="3"/>
  <c r="AK50" i="3"/>
  <c r="E50" i="3"/>
  <c r="D50" i="3"/>
  <c r="C50" i="3"/>
  <c r="B50" i="3"/>
  <c r="AK49" i="3"/>
  <c r="E49" i="3"/>
  <c r="D49" i="3"/>
  <c r="C49" i="3"/>
  <c r="AP49" i="3" s="1"/>
  <c r="B49" i="3"/>
  <c r="AK48" i="3"/>
  <c r="E48" i="3"/>
  <c r="D48" i="3"/>
  <c r="C48" i="3"/>
  <c r="AP48" i="3" s="1"/>
  <c r="B48" i="3"/>
  <c r="AK47" i="3"/>
  <c r="E47" i="3"/>
  <c r="D47" i="3"/>
  <c r="AP47" i="3" s="1"/>
  <c r="C47" i="3"/>
  <c r="B47" i="3"/>
  <c r="AP46" i="3"/>
  <c r="AK46" i="3"/>
  <c r="E46" i="3"/>
  <c r="D46" i="3"/>
  <c r="C46" i="3"/>
  <c r="B46" i="3"/>
  <c r="AK45" i="3"/>
  <c r="E45" i="3"/>
  <c r="D45" i="3"/>
  <c r="C45" i="3"/>
  <c r="AP45" i="3" s="1"/>
  <c r="B45" i="3"/>
  <c r="AK44" i="3"/>
  <c r="E44" i="3"/>
  <c r="D44" i="3"/>
  <c r="AP44" i="3" s="1"/>
  <c r="C44" i="3"/>
  <c r="B44" i="3"/>
  <c r="AK43" i="3"/>
  <c r="E43" i="3"/>
  <c r="D43" i="3"/>
  <c r="C43" i="3"/>
  <c r="AP43" i="3" s="1"/>
  <c r="B43" i="3"/>
  <c r="AK42" i="3"/>
  <c r="E42" i="3"/>
  <c r="D42" i="3"/>
  <c r="C42" i="3"/>
  <c r="AP42" i="3" s="1"/>
  <c r="B42" i="3"/>
  <c r="AK41" i="3"/>
  <c r="E41" i="3"/>
  <c r="D41" i="3"/>
  <c r="C41" i="3"/>
  <c r="AP41" i="3" s="1"/>
  <c r="B41" i="3"/>
  <c r="AP40" i="3"/>
  <c r="AK40" i="3"/>
  <c r="E40" i="3"/>
  <c r="D40" i="3"/>
  <c r="C40" i="3"/>
  <c r="B40" i="3"/>
  <c r="AP39" i="3"/>
  <c r="AK39" i="3"/>
  <c r="E39" i="3"/>
  <c r="D39" i="3"/>
  <c r="C39" i="3"/>
  <c r="B39" i="3"/>
  <c r="AK38" i="3"/>
  <c r="E38" i="3"/>
  <c r="D38" i="3"/>
  <c r="AP38" i="3" s="1"/>
  <c r="C38" i="3"/>
  <c r="B38" i="3"/>
  <c r="AK37" i="3"/>
  <c r="E37" i="3"/>
  <c r="D37" i="3"/>
  <c r="C37" i="3"/>
  <c r="AP37" i="3" s="1"/>
  <c r="B37" i="3"/>
  <c r="AK36" i="3"/>
  <c r="E36" i="3"/>
  <c r="D36" i="3"/>
  <c r="C36" i="3"/>
  <c r="AP36" i="3" s="1"/>
  <c r="B36" i="3"/>
  <c r="AP35" i="3"/>
  <c r="E35" i="3"/>
  <c r="D35" i="3"/>
  <c r="C35" i="3"/>
  <c r="B35" i="3"/>
  <c r="AP34" i="3"/>
  <c r="E34" i="3"/>
  <c r="D34" i="3"/>
  <c r="C34" i="3"/>
  <c r="B34" i="3"/>
  <c r="AK33" i="3"/>
  <c r="E33" i="3"/>
  <c r="D33" i="3"/>
  <c r="C33" i="3"/>
  <c r="AP33" i="3" s="1"/>
  <c r="B33" i="3"/>
  <c r="AK32" i="3"/>
  <c r="E32" i="3"/>
  <c r="D32" i="3"/>
  <c r="C32" i="3"/>
  <c r="AP32" i="3" s="1"/>
  <c r="B32" i="3"/>
  <c r="AK31" i="3"/>
  <c r="E31" i="3"/>
  <c r="D31" i="3"/>
  <c r="AP31" i="3" s="1"/>
  <c r="C31" i="3"/>
  <c r="B31" i="3"/>
  <c r="AP30" i="3"/>
  <c r="AK30" i="3"/>
  <c r="E30" i="3"/>
  <c r="D30" i="3"/>
  <c r="C30" i="3"/>
  <c r="B30" i="3"/>
  <c r="AK29" i="3"/>
  <c r="E29" i="3"/>
  <c r="D29" i="3"/>
  <c r="C29" i="3"/>
  <c r="AP29" i="3" s="1"/>
  <c r="B29" i="3"/>
  <c r="AK28" i="3"/>
  <c r="E28" i="3"/>
  <c r="D28" i="3"/>
  <c r="AP28" i="3" s="1"/>
  <c r="C28" i="3"/>
  <c r="B28" i="3"/>
  <c r="AK27" i="3"/>
  <c r="E27" i="3"/>
  <c r="D27" i="3"/>
  <c r="C27" i="3"/>
  <c r="AP27" i="3" s="1"/>
  <c r="B27" i="3"/>
  <c r="E26" i="3"/>
  <c r="D26" i="3"/>
  <c r="C26" i="3"/>
  <c r="AP26" i="3" s="1"/>
  <c r="B26" i="3"/>
  <c r="AK25" i="3"/>
  <c r="E25" i="3"/>
  <c r="D25" i="3"/>
  <c r="C25" i="3"/>
  <c r="AP25" i="3" s="1"/>
  <c r="B25" i="3"/>
  <c r="AP24" i="3"/>
  <c r="AK24" i="3"/>
  <c r="E24" i="3"/>
  <c r="D24" i="3"/>
  <c r="C24" i="3"/>
  <c r="B24" i="3"/>
  <c r="AP23" i="3"/>
  <c r="AK23" i="3"/>
  <c r="E23" i="3"/>
  <c r="D23" i="3"/>
  <c r="C23" i="3"/>
  <c r="B23" i="3"/>
  <c r="AK22" i="3"/>
  <c r="E22" i="3"/>
  <c r="D22" i="3"/>
  <c r="AP22" i="3" s="1"/>
  <c r="C22" i="3"/>
  <c r="B22" i="3"/>
  <c r="AK21" i="3"/>
  <c r="E21" i="3"/>
  <c r="D21" i="3"/>
  <c r="C21" i="3"/>
  <c r="AP21" i="3" s="1"/>
  <c r="B21" i="3"/>
  <c r="AK20" i="3"/>
  <c r="E20" i="3"/>
  <c r="D20" i="3"/>
  <c r="C20" i="3"/>
  <c r="AP20" i="3" s="1"/>
  <c r="B20" i="3"/>
  <c r="AP19" i="3"/>
  <c r="E19" i="3"/>
  <c r="D19" i="3"/>
  <c r="C19" i="3"/>
  <c r="B19" i="3"/>
  <c r="AP18" i="3"/>
  <c r="AK18" i="3"/>
  <c r="E18" i="3"/>
  <c r="D18" i="3"/>
  <c r="C18" i="3"/>
  <c r="B18" i="3"/>
  <c r="AK17" i="3"/>
  <c r="E17" i="3"/>
  <c r="D17" i="3"/>
  <c r="C17" i="3"/>
  <c r="AP17" i="3" s="1"/>
  <c r="B17" i="3"/>
  <c r="E16" i="3"/>
  <c r="D16" i="3"/>
  <c r="C16" i="3"/>
  <c r="AP16" i="3" s="1"/>
  <c r="B16" i="3"/>
  <c r="AK15" i="3"/>
  <c r="E15" i="3"/>
  <c r="D15" i="3"/>
  <c r="AP15" i="3" s="1"/>
  <c r="C15" i="3"/>
  <c r="B15" i="3"/>
  <c r="AK14" i="3"/>
  <c r="E14" i="3"/>
  <c r="D14" i="3"/>
  <c r="C14" i="3"/>
  <c r="AP14" i="3" s="1"/>
  <c r="B14" i="3"/>
  <c r="E13" i="3"/>
  <c r="D13" i="3"/>
  <c r="C13" i="3"/>
  <c r="AP13" i="3" s="1"/>
  <c r="B13" i="3"/>
  <c r="AK12" i="3"/>
  <c r="E12" i="3"/>
  <c r="D12" i="3"/>
  <c r="AP12" i="3" s="1"/>
  <c r="C12" i="3"/>
  <c r="B12" i="3"/>
  <c r="AK11" i="3"/>
  <c r="E11" i="3"/>
  <c r="D11" i="3"/>
  <c r="C11" i="3"/>
  <c r="AP11" i="3" s="1"/>
  <c r="B11" i="3"/>
  <c r="AK10" i="3"/>
  <c r="E10" i="3"/>
  <c r="D10" i="3"/>
  <c r="C10" i="3"/>
  <c r="AP10" i="3" s="1"/>
  <c r="B10" i="3"/>
  <c r="AK9" i="3"/>
  <c r="E9" i="3"/>
  <c r="D9" i="3"/>
  <c r="C9" i="3"/>
  <c r="AP9" i="3" s="1"/>
  <c r="B9" i="3"/>
  <c r="B32" i="2" s="1"/>
  <c r="AP8" i="3"/>
  <c r="AK8" i="3"/>
  <c r="E8" i="3"/>
  <c r="D8" i="3"/>
  <c r="C8" i="3"/>
  <c r="B8" i="3"/>
  <c r="AP7" i="3"/>
  <c r="AK7" i="3"/>
  <c r="E7" i="3"/>
  <c r="D7" i="3"/>
  <c r="C7" i="3"/>
  <c r="B7" i="3"/>
  <c r="AP6" i="3"/>
  <c r="AK6" i="3"/>
  <c r="E6" i="3"/>
  <c r="D6" i="3"/>
  <c r="C6" i="3"/>
  <c r="B6" i="3"/>
  <c r="AK5" i="3"/>
  <c r="E5" i="3"/>
  <c r="D5" i="3"/>
  <c r="C5" i="3"/>
  <c r="AP5" i="3" s="1"/>
  <c r="B5" i="3"/>
  <c r="E34" i="2"/>
  <c r="D34" i="2"/>
  <c r="C34" i="2"/>
  <c r="B34" i="2"/>
  <c r="E33" i="2"/>
  <c r="E32" i="2"/>
  <c r="D32" i="2"/>
  <c r="B27" i="2"/>
  <c r="B40" i="2" s="1"/>
  <c r="AT80" i="3" l="1"/>
  <c r="AT58" i="3"/>
  <c r="AT75" i="3"/>
  <c r="AT57" i="3"/>
  <c r="AT62" i="3"/>
  <c r="AT29" i="3"/>
  <c r="AT78" i="3"/>
  <c r="AT77" i="3"/>
  <c r="AT72" i="3"/>
  <c r="AT71" i="3"/>
  <c r="AT70" i="3"/>
  <c r="AT69" i="3"/>
  <c r="AT68" i="3"/>
  <c r="AT65" i="3"/>
  <c r="AT79" i="3"/>
  <c r="AT83" i="3"/>
  <c r="AT59" i="3"/>
  <c r="AT56" i="3"/>
  <c r="AT53" i="3"/>
  <c r="AT52" i="3"/>
  <c r="AT50" i="3"/>
  <c r="AT49" i="3"/>
  <c r="AT48" i="3"/>
  <c r="AT47" i="3"/>
  <c r="AT45" i="3"/>
  <c r="AT43" i="3"/>
  <c r="AT41" i="3"/>
  <c r="AT39" i="3"/>
  <c r="AT38" i="3"/>
  <c r="AT37" i="3"/>
  <c r="AT36" i="3"/>
  <c r="AT33" i="3"/>
  <c r="AT32" i="3"/>
  <c r="AT31" i="3"/>
  <c r="AT27" i="3"/>
  <c r="AT25" i="3"/>
  <c r="AT24" i="3"/>
  <c r="AT21" i="3"/>
  <c r="AT20" i="3"/>
  <c r="AT18" i="3"/>
  <c r="AT17" i="3"/>
  <c r="AT16" i="3"/>
  <c r="AT15" i="3"/>
  <c r="AT14" i="3"/>
  <c r="AT12" i="3"/>
  <c r="AT10" i="3"/>
  <c r="AT8" i="3"/>
  <c r="AT9" i="3"/>
  <c r="AT7" i="3"/>
  <c r="E127" i="13"/>
  <c r="G22" i="6"/>
  <c r="G50" i="5"/>
  <c r="G60" i="5"/>
  <c r="C42" i="6"/>
  <c r="H109" i="13"/>
  <c r="G12" i="5"/>
  <c r="G22" i="5"/>
  <c r="G32" i="5"/>
  <c r="C20" i="6"/>
  <c r="C43" i="6"/>
  <c r="G42" i="5"/>
  <c r="G52" i="5"/>
  <c r="G29" i="6"/>
  <c r="C67" i="6"/>
  <c r="E172" i="13" s="1"/>
  <c r="G34" i="5"/>
  <c r="G44" i="5"/>
  <c r="G54" i="5"/>
  <c r="G64" i="5"/>
  <c r="C44" i="6"/>
  <c r="C63" i="6"/>
  <c r="G14" i="5"/>
  <c r="G73" i="5"/>
  <c r="G74" i="5"/>
  <c r="G68" i="6"/>
  <c r="G40" i="13"/>
  <c r="H17" i="13"/>
  <c r="G26" i="5"/>
  <c r="G36" i="5"/>
  <c r="G46" i="5"/>
  <c r="G56" i="5"/>
  <c r="C12" i="6"/>
  <c r="E117" i="13" s="1"/>
  <c r="H117" i="13" s="1"/>
  <c r="C50" i="6"/>
  <c r="C55" i="6"/>
  <c r="C73" i="6"/>
  <c r="C78" i="6"/>
  <c r="G57" i="5"/>
  <c r="C36" i="6"/>
  <c r="C79" i="6"/>
  <c r="H105" i="13"/>
  <c r="C41" i="6"/>
  <c r="C46" i="6"/>
  <c r="H102" i="13"/>
  <c r="G58" i="5"/>
  <c r="G68" i="5"/>
  <c r="C37" i="6"/>
  <c r="C47" i="6"/>
  <c r="C70" i="6"/>
  <c r="E175" i="13" s="1"/>
  <c r="H175" i="13" s="1"/>
  <c r="G9" i="5"/>
  <c r="G10" i="5"/>
  <c r="G20" i="5"/>
  <c r="G30" i="5"/>
  <c r="G79" i="5"/>
  <c r="C32" i="6"/>
  <c r="C75" i="6"/>
  <c r="G88" i="13"/>
  <c r="H85" i="13"/>
  <c r="H89" i="13"/>
  <c r="H86" i="13"/>
  <c r="H81" i="13"/>
  <c r="H88" i="13"/>
  <c r="H584" i="13"/>
  <c r="H324" i="13"/>
  <c r="H498" i="13"/>
  <c r="G563" i="13"/>
  <c r="H582" i="13"/>
  <c r="G101" i="8"/>
  <c r="G534" i="13"/>
  <c r="H534" i="13" s="1"/>
  <c r="C44" i="14" s="1"/>
  <c r="BZ44" i="14" s="1"/>
  <c r="H566" i="13"/>
  <c r="H91" i="13"/>
  <c r="H249" i="13"/>
  <c r="H252" i="13"/>
  <c r="H612" i="13"/>
  <c r="H667" i="13"/>
  <c r="H680" i="13"/>
  <c r="H720" i="13"/>
  <c r="H803" i="13"/>
  <c r="H104" i="13"/>
  <c r="H11" i="13"/>
  <c r="H21" i="13"/>
  <c r="H477" i="13"/>
  <c r="H670" i="13"/>
  <c r="H794" i="13"/>
  <c r="H268" i="13"/>
  <c r="H95" i="13"/>
  <c r="H240" i="13"/>
  <c r="H253" i="13"/>
  <c r="H678" i="13"/>
  <c r="H791" i="13"/>
  <c r="H622" i="13"/>
  <c r="H145" i="13"/>
  <c r="H338" i="13"/>
  <c r="H92" i="13"/>
  <c r="H193" i="13"/>
  <c r="H250" i="13"/>
  <c r="H673" i="13"/>
  <c r="H699" i="13"/>
  <c r="H785" i="13"/>
  <c r="H801" i="13"/>
  <c r="H14" i="13"/>
  <c r="H668" i="13"/>
  <c r="H782" i="13"/>
  <c r="H44" i="13"/>
  <c r="H83" i="13"/>
  <c r="H99" i="13"/>
  <c r="H241" i="13"/>
  <c r="H569" i="13"/>
  <c r="F80" i="14" s="1"/>
  <c r="CC80" i="14" s="1"/>
  <c r="H585" i="13"/>
  <c r="H671" i="13"/>
  <c r="H684" i="13"/>
  <c r="H795" i="13"/>
  <c r="H33" i="13"/>
  <c r="H65" i="13"/>
  <c r="H93" i="13"/>
  <c r="H251" i="13"/>
  <c r="H666" i="13"/>
  <c r="H679" i="13"/>
  <c r="AC13" i="14"/>
  <c r="H103" i="13"/>
  <c r="H188" i="13"/>
  <c r="H621" i="13"/>
  <c r="H624" i="13"/>
  <c r="H633" i="13"/>
  <c r="H656" i="13"/>
  <c r="H661" i="13"/>
  <c r="H669" i="13"/>
  <c r="H682" i="13"/>
  <c r="H713" i="13"/>
  <c r="H716" i="13"/>
  <c r="H27" i="13"/>
  <c r="H84" i="13"/>
  <c r="H100" i="13"/>
  <c r="H242" i="13"/>
  <c r="H586" i="13"/>
  <c r="H207" i="13"/>
  <c r="H255" i="13"/>
  <c r="H664" i="13"/>
  <c r="H790" i="13"/>
  <c r="H67" i="13"/>
  <c r="H346" i="13"/>
  <c r="H362" i="13"/>
  <c r="H763" i="13"/>
  <c r="H49" i="13"/>
  <c r="H257" i="13"/>
  <c r="H657" i="13"/>
  <c r="H163" i="13"/>
  <c r="H394" i="13"/>
  <c r="H87" i="13"/>
  <c r="H793" i="13"/>
  <c r="H799" i="13"/>
  <c r="H284" i="13"/>
  <c r="H410" i="13"/>
  <c r="H426" i="13"/>
  <c r="H442" i="13"/>
  <c r="H458" i="13"/>
  <c r="E37" i="14" s="1"/>
  <c r="CB37" i="14" s="1"/>
  <c r="H474" i="13"/>
  <c r="H8" i="13"/>
  <c r="E56" i="14" s="1"/>
  <c r="CB56" i="14" s="1"/>
  <c r="H108" i="13"/>
  <c r="H196" i="13"/>
  <c r="H199" i="13"/>
  <c r="H202" i="13"/>
  <c r="H579" i="13"/>
  <c r="H623" i="13"/>
  <c r="H635" i="13"/>
  <c r="H638" i="13"/>
  <c r="H677" i="13"/>
  <c r="H50" i="13"/>
  <c r="H70" i="13"/>
  <c r="H177" i="13"/>
  <c r="H40" i="13"/>
  <c r="H267" i="13"/>
  <c r="H576" i="13"/>
  <c r="H617" i="13"/>
  <c r="H665" i="13"/>
  <c r="H694" i="13"/>
  <c r="H703" i="13"/>
  <c r="H706" i="13"/>
  <c r="H712" i="13"/>
  <c r="H718" i="13"/>
  <c r="F63" i="14"/>
  <c r="CC63" i="14" s="1"/>
  <c r="H12" i="13"/>
  <c r="H51" i="13"/>
  <c r="H94" i="13"/>
  <c r="H639" i="13"/>
  <c r="H806" i="13"/>
  <c r="H72" i="13"/>
  <c r="H82" i="13"/>
  <c r="H209" i="13"/>
  <c r="H580" i="13"/>
  <c r="H627" i="13"/>
  <c r="H636" i="13"/>
  <c r="H663" i="13"/>
  <c r="AB27" i="14"/>
  <c r="H191" i="13"/>
  <c r="H194" i="13"/>
  <c r="H43" i="13"/>
  <c r="H53" i="13"/>
  <c r="H132" i="13"/>
  <c r="H165" i="13"/>
  <c r="H185" i="13"/>
  <c r="H259" i="13"/>
  <c r="H574" i="13"/>
  <c r="K80" i="14" s="1"/>
  <c r="CH80" i="14" s="1"/>
  <c r="H618" i="13"/>
  <c r="H683" i="13"/>
  <c r="H692" i="13"/>
  <c r="H698" i="13"/>
  <c r="H704" i="13"/>
  <c r="H710" i="13"/>
  <c r="H719" i="13"/>
  <c r="AC63" i="14"/>
  <c r="H101" i="13"/>
  <c r="H210" i="13"/>
  <c r="H798" i="13"/>
  <c r="AC56" i="14"/>
  <c r="AD63" i="14"/>
  <c r="H731" i="13"/>
  <c r="H625" i="13"/>
  <c r="H631" i="13"/>
  <c r="H637" i="13"/>
  <c r="H640" i="13"/>
  <c r="H681" i="13"/>
  <c r="H783" i="13"/>
  <c r="AD56" i="14"/>
  <c r="AE63" i="14"/>
  <c r="H56" i="13"/>
  <c r="H133" i="13"/>
  <c r="H107" i="13"/>
  <c r="H189" i="13"/>
  <c r="H195" i="13"/>
  <c r="H198" i="13"/>
  <c r="H201" i="13"/>
  <c r="H634" i="13"/>
  <c r="H659" i="13"/>
  <c r="AB13" i="14"/>
  <c r="AE56" i="14"/>
  <c r="H37" i="13"/>
  <c r="H313" i="13"/>
  <c r="H330" i="13"/>
  <c r="H572" i="13"/>
  <c r="H588" i="13"/>
  <c r="H696" i="13"/>
  <c r="AT64" i="3"/>
  <c r="H565" i="13"/>
  <c r="H568" i="13"/>
  <c r="H590" i="13"/>
  <c r="G270" i="8"/>
  <c r="G115" i="8"/>
  <c r="H575" i="13"/>
  <c r="L80" i="14" s="1"/>
  <c r="CI80" i="14" s="1"/>
  <c r="G198" i="8"/>
  <c r="G12" i="8"/>
  <c r="H592" i="13"/>
  <c r="G44" i="8"/>
  <c r="G106" i="8"/>
  <c r="G166" i="8"/>
  <c r="H587" i="13"/>
  <c r="G122" i="8"/>
  <c r="G212" i="8"/>
  <c r="H578" i="13"/>
  <c r="G214" i="8"/>
  <c r="G171" i="8"/>
  <c r="G52" i="8"/>
  <c r="H333" i="13"/>
  <c r="G158" i="8"/>
  <c r="G187" i="8"/>
  <c r="G9" i="8"/>
  <c r="G69" i="8"/>
  <c r="H378" i="13"/>
  <c r="H289" i="13"/>
  <c r="W11" i="14" s="1"/>
  <c r="CT11" i="14" s="1"/>
  <c r="H567" i="13"/>
  <c r="H570" i="13"/>
  <c r="G26" i="8"/>
  <c r="G219" i="8"/>
  <c r="G142" i="8"/>
  <c r="G155" i="8"/>
  <c r="H371" i="13"/>
  <c r="G107" i="8"/>
  <c r="G147" i="8"/>
  <c r="H435" i="13"/>
  <c r="G41" i="8"/>
  <c r="G287" i="8"/>
  <c r="H387" i="13"/>
  <c r="G174" i="8"/>
  <c r="H451" i="13"/>
  <c r="F36" i="14" s="1"/>
  <c r="CC36" i="14" s="1"/>
  <c r="G259" i="8"/>
  <c r="G124" i="8"/>
  <c r="G150" i="8"/>
  <c r="G188" i="8"/>
  <c r="G42" i="8"/>
  <c r="G57" i="8"/>
  <c r="G85" i="8"/>
  <c r="G139" i="8"/>
  <c r="G163" i="8"/>
  <c r="G203" i="8"/>
  <c r="G246" i="8"/>
  <c r="H581" i="13"/>
  <c r="G75" i="8"/>
  <c r="H322" i="13"/>
  <c r="H403" i="13"/>
  <c r="H467" i="13"/>
  <c r="I22" i="14" s="1"/>
  <c r="CF22" i="14" s="1"/>
  <c r="G20" i="8"/>
  <c r="G33" i="8"/>
  <c r="G58" i="8"/>
  <c r="G140" i="8"/>
  <c r="G262" i="8"/>
  <c r="H573" i="13"/>
  <c r="H591" i="13"/>
  <c r="G90" i="8"/>
  <c r="H355" i="13"/>
  <c r="G117" i="8"/>
  <c r="G156" i="8"/>
  <c r="G182" i="8"/>
  <c r="G10" i="8"/>
  <c r="G36" i="8"/>
  <c r="H419" i="13"/>
  <c r="G25" i="8"/>
  <c r="G91" i="8"/>
  <c r="H577" i="13"/>
  <c r="H564" i="13"/>
  <c r="H571" i="13"/>
  <c r="H589" i="13"/>
  <c r="H583" i="13"/>
  <c r="H563" i="13"/>
  <c r="AJ84" i="14"/>
  <c r="H80" i="13"/>
  <c r="AT5" i="3"/>
  <c r="AF22" i="14"/>
  <c r="R11" i="14"/>
  <c r="CO11" i="14" s="1"/>
  <c r="AJ11" i="14"/>
  <c r="AD59" i="14"/>
  <c r="AD62" i="14"/>
  <c r="AD66" i="14"/>
  <c r="AT66" i="14"/>
  <c r="AC80" i="14"/>
  <c r="F81" i="14"/>
  <c r="CC81" i="14" s="1"/>
  <c r="AL11" i="14"/>
  <c r="AH22" i="14"/>
  <c r="AD34" i="14"/>
  <c r="AC37" i="14"/>
  <c r="AF66" i="14"/>
  <c r="AV66" i="14"/>
  <c r="AE80" i="14"/>
  <c r="AG22" i="14"/>
  <c r="AM11" i="14"/>
  <c r="AI22" i="14"/>
  <c r="AE34" i="14"/>
  <c r="AD37" i="14"/>
  <c r="E48" i="14"/>
  <c r="CB48" i="14" s="1"/>
  <c r="AC57" i="14"/>
  <c r="O66" i="14"/>
  <c r="CL66" i="14" s="1"/>
  <c r="AG66" i="14"/>
  <c r="AW66" i="14"/>
  <c r="AF67" i="14"/>
  <c r="AF80" i="14"/>
  <c r="D82" i="14"/>
  <c r="CA82" i="14" s="1"/>
  <c r="G30" i="14"/>
  <c r="CD30" i="14" s="1"/>
  <c r="AD80" i="14"/>
  <c r="AN11" i="14"/>
  <c r="AE37" i="14"/>
  <c r="AD57" i="14"/>
  <c r="AH66" i="14"/>
  <c r="AX66" i="14"/>
  <c r="AG67" i="14"/>
  <c r="AG80" i="14"/>
  <c r="E82" i="14"/>
  <c r="CB82" i="14" s="1"/>
  <c r="AE59" i="14"/>
  <c r="AO11" i="14"/>
  <c r="AC30" i="14"/>
  <c r="AF37" i="14"/>
  <c r="AI66" i="14"/>
  <c r="AY66" i="14"/>
  <c r="AH80" i="14"/>
  <c r="AE81" i="14"/>
  <c r="F82" i="14"/>
  <c r="CC82" i="14" s="1"/>
  <c r="AE66" i="14"/>
  <c r="AP11" i="14"/>
  <c r="AD30" i="14"/>
  <c r="AE35" i="14"/>
  <c r="AC60" i="14"/>
  <c r="AJ66" i="14"/>
  <c r="AI80" i="14"/>
  <c r="G82" i="14"/>
  <c r="CD82" i="14" s="1"/>
  <c r="AQ11" i="14"/>
  <c r="AE30" i="14"/>
  <c r="L35" i="14"/>
  <c r="CI35" i="14" s="1"/>
  <c r="AF35" i="14"/>
  <c r="AC40" i="14"/>
  <c r="AD60" i="14"/>
  <c r="AK66" i="14"/>
  <c r="AJ80" i="14"/>
  <c r="AR11" i="14"/>
  <c r="AC16" i="14"/>
  <c r="AF30" i="14"/>
  <c r="AG35" i="14"/>
  <c r="AD40" i="14"/>
  <c r="AC42" i="14"/>
  <c r="AE60" i="14"/>
  <c r="AL66" i="14"/>
  <c r="AK80" i="14"/>
  <c r="AC84" i="14"/>
  <c r="AC11" i="14"/>
  <c r="AS11" i="14"/>
  <c r="AG30" i="14"/>
  <c r="AH35" i="14"/>
  <c r="AD42" i="14"/>
  <c r="AC48" i="14"/>
  <c r="AE58" i="14"/>
  <c r="AM66" i="14"/>
  <c r="D80" i="14"/>
  <c r="CA80" i="14" s="1"/>
  <c r="AD84" i="14"/>
  <c r="AD11" i="14"/>
  <c r="AT11" i="14"/>
  <c r="AH30" i="14"/>
  <c r="D34" i="14"/>
  <c r="CA34" i="14" s="1"/>
  <c r="AI35" i="14"/>
  <c r="AE42" i="14"/>
  <c r="AD48" i="14"/>
  <c r="AN66" i="14"/>
  <c r="E80" i="14"/>
  <c r="CB80" i="14" s="1"/>
  <c r="AC82" i="14"/>
  <c r="AE84" i="14"/>
  <c r="AK11" i="14"/>
  <c r="AC34" i="14"/>
  <c r="AE62" i="14"/>
  <c r="AE11" i="14"/>
  <c r="AU11" i="14"/>
  <c r="AI30" i="14"/>
  <c r="AJ35" i="14"/>
  <c r="AC36" i="14"/>
  <c r="AO66" i="14"/>
  <c r="AD82" i="14"/>
  <c r="AF84" i="14"/>
  <c r="AF11" i="14"/>
  <c r="AV11" i="14"/>
  <c r="AJ30" i="14"/>
  <c r="AK35" i="14"/>
  <c r="AD36" i="14"/>
  <c r="AP66" i="14"/>
  <c r="G80" i="14"/>
  <c r="CD80" i="14" s="1"/>
  <c r="AE82" i="14"/>
  <c r="AG84" i="14"/>
  <c r="AU66" i="14"/>
  <c r="AG11" i="14"/>
  <c r="AW11" i="14"/>
  <c r="AB29" i="14"/>
  <c r="AK30" i="14"/>
  <c r="AE36" i="14"/>
  <c r="AQ66" i="14"/>
  <c r="H80" i="14"/>
  <c r="CE80" i="14" s="1"/>
  <c r="AF82" i="14"/>
  <c r="AH84" i="14"/>
  <c r="AH11" i="14"/>
  <c r="AX11" i="14"/>
  <c r="AD22" i="14"/>
  <c r="AD26" i="14"/>
  <c r="AL30" i="14"/>
  <c r="AF36" i="14"/>
  <c r="AC41" i="14"/>
  <c r="AR66" i="14"/>
  <c r="I80" i="14"/>
  <c r="CF80" i="14" s="1"/>
  <c r="AG82" i="14"/>
  <c r="AI84" i="14"/>
  <c r="AI11" i="14"/>
  <c r="AY11" i="14"/>
  <c r="AE22" i="14"/>
  <c r="E30" i="14"/>
  <c r="CB30" i="14" s="1"/>
  <c r="AM30" i="14"/>
  <c r="AG36" i="14"/>
  <c r="AD41" i="14"/>
  <c r="AC59" i="14"/>
  <c r="AC62" i="14"/>
  <c r="AC66" i="14"/>
  <c r="AS66" i="14"/>
  <c r="J80" i="14"/>
  <c r="CG80" i="14" s="1"/>
  <c r="AT84" i="3"/>
  <c r="AT73" i="3"/>
  <c r="AK81" i="3"/>
  <c r="AT81" i="3"/>
  <c r="AT66" i="3"/>
  <c r="AK66" i="3"/>
  <c r="AT63" i="3"/>
  <c r="AK63" i="3"/>
  <c r="AT61" i="3"/>
  <c r="AT60" i="3"/>
  <c r="AK57" i="3"/>
  <c r="AK56" i="3"/>
  <c r="AT54" i="3"/>
  <c r="AK53" i="3"/>
  <c r="AT46" i="3"/>
  <c r="AT42" i="3"/>
  <c r="AT40" i="3"/>
  <c r="AT34" i="3"/>
  <c r="AK34" i="3"/>
  <c r="AT30" i="3"/>
  <c r="AT26" i="3"/>
  <c r="AT23" i="3"/>
  <c r="AT22" i="3"/>
  <c r="AK26" i="3"/>
  <c r="AK16" i="3"/>
  <c r="AT11" i="3"/>
  <c r="E147" i="13"/>
  <c r="H147" i="13" s="1"/>
  <c r="G42" i="6"/>
  <c r="G5" i="6"/>
  <c r="E110" i="13"/>
  <c r="H110" i="13" s="1"/>
  <c r="E129" i="13"/>
  <c r="H129" i="13" s="1"/>
  <c r="G24" i="6"/>
  <c r="E143" i="13"/>
  <c r="H143" i="13" s="1"/>
  <c r="G38" i="6"/>
  <c r="E119" i="13"/>
  <c r="H119" i="13" s="1"/>
  <c r="G14" i="6"/>
  <c r="E125" i="13"/>
  <c r="H125" i="13" s="1"/>
  <c r="G20" i="6"/>
  <c r="E148" i="13"/>
  <c r="H148" i="13" s="1"/>
  <c r="G43" i="6"/>
  <c r="E180" i="13"/>
  <c r="H180" i="13" s="1"/>
  <c r="G75" i="6"/>
  <c r="E115" i="13"/>
  <c r="H115" i="13" s="1"/>
  <c r="G10" i="6"/>
  <c r="E181" i="13"/>
  <c r="H181" i="13" s="1"/>
  <c r="G76" i="6"/>
  <c r="E111" i="13"/>
  <c r="H111" i="13" s="1"/>
  <c r="G6" i="6"/>
  <c r="E157" i="13"/>
  <c r="H157" i="13" s="1"/>
  <c r="G52" i="6"/>
  <c r="E116" i="13"/>
  <c r="H116" i="13" s="1"/>
  <c r="G11" i="6"/>
  <c r="E182" i="13"/>
  <c r="H182" i="13" s="1"/>
  <c r="G77" i="6"/>
  <c r="E149" i="13"/>
  <c r="H149" i="13" s="1"/>
  <c r="G44" i="6"/>
  <c r="E137" i="13"/>
  <c r="H137" i="13" s="1"/>
  <c r="G32" i="6"/>
  <c r="E150" i="13"/>
  <c r="H150" i="13" s="1"/>
  <c r="G45" i="6"/>
  <c r="E155" i="13"/>
  <c r="H155" i="13" s="1"/>
  <c r="G50" i="6"/>
  <c r="G55" i="6"/>
  <c r="E160" i="13"/>
  <c r="H160" i="13" s="1"/>
  <c r="E183" i="13"/>
  <c r="H183" i="13" s="1"/>
  <c r="G78" i="6"/>
  <c r="E169" i="13"/>
  <c r="H169" i="13" s="1"/>
  <c r="G64" i="6"/>
  <c r="E118" i="13"/>
  <c r="H118" i="13" s="1"/>
  <c r="G13" i="6"/>
  <c r="E141" i="13"/>
  <c r="H141" i="13" s="1"/>
  <c r="G36" i="6"/>
  <c r="E174" i="13"/>
  <c r="H174" i="13" s="1"/>
  <c r="G69" i="6"/>
  <c r="E123" i="13"/>
  <c r="H123" i="13" s="1"/>
  <c r="G18" i="6"/>
  <c r="E151" i="13"/>
  <c r="H151" i="13" s="1"/>
  <c r="G46" i="6"/>
  <c r="G23" i="6"/>
  <c r="E128" i="13"/>
  <c r="H128" i="13" s="1"/>
  <c r="E161" i="13"/>
  <c r="H161" i="13" s="1"/>
  <c r="G56" i="6"/>
  <c r="E179" i="13"/>
  <c r="H179" i="13" s="1"/>
  <c r="G74" i="6"/>
  <c r="E142" i="13"/>
  <c r="H142" i="13" s="1"/>
  <c r="G37" i="6"/>
  <c r="AT19" i="3"/>
  <c r="AT35" i="3"/>
  <c r="AT51" i="3"/>
  <c r="AT67" i="3"/>
  <c r="AT82" i="3"/>
  <c r="H121" i="13"/>
  <c r="C19" i="6"/>
  <c r="H135" i="13"/>
  <c r="H153" i="13"/>
  <c r="C51" i="6"/>
  <c r="H167" i="13"/>
  <c r="G56" i="8"/>
  <c r="G320" i="13"/>
  <c r="H320" i="13" s="1"/>
  <c r="G332" i="13"/>
  <c r="G68" i="8"/>
  <c r="G344" i="13"/>
  <c r="H344" i="13" s="1"/>
  <c r="G80" i="8"/>
  <c r="G367" i="13"/>
  <c r="H367" i="13" s="1"/>
  <c r="G103" i="8"/>
  <c r="G390" i="13"/>
  <c r="H390" i="13" s="1"/>
  <c r="G127" i="8"/>
  <c r="G186" i="8"/>
  <c r="G449" i="13"/>
  <c r="H449" i="13" s="1"/>
  <c r="E36" i="14" s="1"/>
  <c r="CB36" i="14" s="1"/>
  <c r="G460" i="13"/>
  <c r="G197" i="8"/>
  <c r="G209" i="8"/>
  <c r="G472" i="13"/>
  <c r="G496" i="13"/>
  <c r="G233" i="8"/>
  <c r="G536" i="13"/>
  <c r="G273" i="8"/>
  <c r="G647" i="13"/>
  <c r="G10" i="10"/>
  <c r="G758" i="13"/>
  <c r="G42" i="12"/>
  <c r="H10" i="13"/>
  <c r="H32" i="13"/>
  <c r="H54" i="13"/>
  <c r="H493" i="13"/>
  <c r="G21" i="8"/>
  <c r="G285" i="13"/>
  <c r="H285" i="13" s="1"/>
  <c r="S11" i="14" s="1"/>
  <c r="CP11" i="14" s="1"/>
  <c r="G81" i="8"/>
  <c r="G345" i="13"/>
  <c r="H345" i="13" s="1"/>
  <c r="G356" i="13"/>
  <c r="H356" i="13" s="1"/>
  <c r="G92" i="8"/>
  <c r="G368" i="13"/>
  <c r="G104" i="8"/>
  <c r="G391" i="13"/>
  <c r="H391" i="13" s="1"/>
  <c r="G128" i="8"/>
  <c r="G414" i="13"/>
  <c r="H414" i="13" s="1"/>
  <c r="G151" i="8"/>
  <c r="G473" i="13"/>
  <c r="H473" i="13" s="1"/>
  <c r="G210" i="8"/>
  <c r="G484" i="13"/>
  <c r="H484" i="13" s="1"/>
  <c r="F30" i="14" s="1"/>
  <c r="CC30" i="14" s="1"/>
  <c r="G221" i="8"/>
  <c r="G497" i="13"/>
  <c r="G234" i="8"/>
  <c r="G274" i="8"/>
  <c r="G537" i="13"/>
  <c r="H537" i="13" s="1"/>
  <c r="G551" i="13"/>
  <c r="G288" i="8"/>
  <c r="G599" i="13"/>
  <c r="H599" i="13" s="1"/>
  <c r="I84" i="14" s="1"/>
  <c r="CF84" i="14" s="1"/>
  <c r="G11" i="9"/>
  <c r="G648" i="13"/>
  <c r="H648" i="13" s="1"/>
  <c r="G11" i="10"/>
  <c r="H7" i="13"/>
  <c r="F56" i="14" s="1"/>
  <c r="CC56" i="14" s="1"/>
  <c r="H29" i="13"/>
  <c r="H48" i="13"/>
  <c r="H64" i="13"/>
  <c r="H281" i="13"/>
  <c r="O11" i="14" s="1"/>
  <c r="CL11" i="14" s="1"/>
  <c r="H297" i="13"/>
  <c r="H300" i="13"/>
  <c r="F60" i="14" s="1"/>
  <c r="CC60" i="14" s="1"/>
  <c r="H316" i="13"/>
  <c r="C32" i="2"/>
  <c r="G7" i="5"/>
  <c r="G15" i="5"/>
  <c r="G23" i="5"/>
  <c r="G31" i="5"/>
  <c r="G39" i="5"/>
  <c r="G47" i="5"/>
  <c r="G55" i="5"/>
  <c r="G63" i="5"/>
  <c r="G71" i="5"/>
  <c r="E114" i="13"/>
  <c r="H114" i="13" s="1"/>
  <c r="G9" i="6"/>
  <c r="G16" i="6"/>
  <c r="G30" i="6"/>
  <c r="G41" i="6"/>
  <c r="E146" i="13"/>
  <c r="H146" i="13" s="1"/>
  <c r="G48" i="6"/>
  <c r="G62" i="6"/>
  <c r="G73" i="6"/>
  <c r="E178" i="13"/>
  <c r="H178" i="13" s="1"/>
  <c r="G219" i="13"/>
  <c r="H219" i="13" s="1"/>
  <c r="F66" i="14" s="1"/>
  <c r="CC66" i="14" s="1"/>
  <c r="G9" i="7"/>
  <c r="G286" i="13"/>
  <c r="H286" i="13" s="1"/>
  <c r="T65" i="14" s="1"/>
  <c r="CQ65" i="14" s="1"/>
  <c r="G22" i="8"/>
  <c r="G309" i="13"/>
  <c r="H309" i="13" s="1"/>
  <c r="C57" i="14" s="1"/>
  <c r="G45" i="8"/>
  <c r="G105" i="8"/>
  <c r="G369" i="13"/>
  <c r="H369" i="13" s="1"/>
  <c r="G380" i="13"/>
  <c r="H380" i="13" s="1"/>
  <c r="G116" i="8"/>
  <c r="G392" i="13"/>
  <c r="G129" i="8"/>
  <c r="G415" i="13"/>
  <c r="G152" i="8"/>
  <c r="G438" i="13"/>
  <c r="H438" i="13" s="1"/>
  <c r="I35" i="14" s="1"/>
  <c r="CF35" i="14" s="1"/>
  <c r="G175" i="8"/>
  <c r="G510" i="13"/>
  <c r="G247" i="8"/>
  <c r="G523" i="13"/>
  <c r="G260" i="8"/>
  <c r="G538" i="13"/>
  <c r="H538" i="13" s="1"/>
  <c r="G275" i="8"/>
  <c r="G552" i="13"/>
  <c r="H552" i="13" s="1"/>
  <c r="G289" i="8"/>
  <c r="G600" i="13"/>
  <c r="H600" i="13" s="1"/>
  <c r="J84" i="14" s="1"/>
  <c r="CG84" i="14" s="1"/>
  <c r="G12" i="9"/>
  <c r="G649" i="13"/>
  <c r="G12" i="10"/>
  <c r="G774" i="13"/>
  <c r="G58" i="12"/>
  <c r="H26" i="13"/>
  <c r="H45" i="13"/>
  <c r="AK55" i="3"/>
  <c r="AK71" i="3"/>
  <c r="G27" i="6"/>
  <c r="G34" i="6"/>
  <c r="G59" i="6"/>
  <c r="G66" i="6"/>
  <c r="G230" i="13"/>
  <c r="H230" i="13" s="1"/>
  <c r="S66" i="14" s="1"/>
  <c r="CP66" i="14" s="1"/>
  <c r="G20" i="7"/>
  <c r="G11" i="8"/>
  <c r="G275" i="13"/>
  <c r="H275" i="13" s="1"/>
  <c r="I11" i="14" s="1"/>
  <c r="CF11" i="14" s="1"/>
  <c r="G287" i="13"/>
  <c r="G23" i="8"/>
  <c r="G34" i="8"/>
  <c r="G310" i="13"/>
  <c r="H310" i="13" s="1"/>
  <c r="G46" i="8"/>
  <c r="G70" i="8"/>
  <c r="G334" i="13"/>
  <c r="H334" i="13" s="1"/>
  <c r="G82" i="8"/>
  <c r="G93" i="8"/>
  <c r="G393" i="13"/>
  <c r="H393" i="13" s="1"/>
  <c r="G130" i="8"/>
  <c r="G404" i="13"/>
  <c r="H404" i="13" s="1"/>
  <c r="G141" i="8"/>
  <c r="G153" i="8"/>
  <c r="G416" i="13"/>
  <c r="H416" i="13" s="1"/>
  <c r="E49" i="14" s="1"/>
  <c r="CB49" i="14" s="1"/>
  <c r="G164" i="8"/>
  <c r="G439" i="13"/>
  <c r="H439" i="13" s="1"/>
  <c r="F35" i="14" s="1"/>
  <c r="CC35" i="14" s="1"/>
  <c r="G176" i="8"/>
  <c r="G462" i="13"/>
  <c r="H462" i="13" s="1"/>
  <c r="C22" i="14" s="1"/>
  <c r="G199" i="8"/>
  <c r="G211" i="8"/>
  <c r="G222" i="8"/>
  <c r="G235" i="8"/>
  <c r="G511" i="13"/>
  <c r="H511" i="13" s="1"/>
  <c r="G248" i="8"/>
  <c r="G524" i="13"/>
  <c r="H524" i="13" s="1"/>
  <c r="G261" i="8"/>
  <c r="G539" i="13"/>
  <c r="H539" i="13" s="1"/>
  <c r="G276" i="8"/>
  <c r="G553" i="13"/>
  <c r="H553" i="13" s="1"/>
  <c r="G290" i="8"/>
  <c r="G601" i="13"/>
  <c r="G13" i="9"/>
  <c r="G650" i="13"/>
  <c r="H650" i="13" s="1"/>
  <c r="G13" i="10"/>
  <c r="G732" i="13"/>
  <c r="H732" i="13" s="1"/>
  <c r="G16" i="12"/>
  <c r="H39" i="13"/>
  <c r="H42" i="13"/>
  <c r="H61" i="13"/>
  <c r="H229" i="13"/>
  <c r="P66" i="14" s="1"/>
  <c r="CM66" i="14" s="1"/>
  <c r="G10" i="7"/>
  <c r="G21" i="7"/>
  <c r="G231" i="13"/>
  <c r="G24" i="8"/>
  <c r="G288" i="13"/>
  <c r="H288" i="13" s="1"/>
  <c r="V11" i="14" s="1"/>
  <c r="CS11" i="14" s="1"/>
  <c r="G35" i="8"/>
  <c r="G299" i="13"/>
  <c r="H299" i="13" s="1"/>
  <c r="E73" i="14" s="1"/>
  <c r="CB73" i="14" s="1"/>
  <c r="G311" i="13"/>
  <c r="H311" i="13" s="1"/>
  <c r="E57" i="14" s="1"/>
  <c r="CB57" i="14" s="1"/>
  <c r="G47" i="8"/>
  <c r="G335" i="13"/>
  <c r="H335" i="13" s="1"/>
  <c r="C41" i="14" s="1"/>
  <c r="G71" i="8"/>
  <c r="G358" i="13"/>
  <c r="H358" i="13" s="1"/>
  <c r="G94" i="8"/>
  <c r="G154" i="8"/>
  <c r="G417" i="13"/>
  <c r="H417" i="13" s="1"/>
  <c r="D48" i="14" s="1"/>
  <c r="CA48" i="14" s="1"/>
  <c r="G428" i="13"/>
  <c r="H428" i="13" s="1"/>
  <c r="C55" i="14" s="1"/>
  <c r="BZ55" i="14" s="1"/>
  <c r="G165" i="8"/>
  <c r="G440" i="13"/>
  <c r="H440" i="13" s="1"/>
  <c r="G177" i="8"/>
  <c r="G463" i="13"/>
  <c r="G200" i="8"/>
  <c r="G486" i="13"/>
  <c r="H486" i="13" s="1"/>
  <c r="L30" i="14" s="1"/>
  <c r="CI30" i="14" s="1"/>
  <c r="G223" i="8"/>
  <c r="G499" i="13"/>
  <c r="H499" i="13" s="1"/>
  <c r="G236" i="8"/>
  <c r="G512" i="13"/>
  <c r="H512" i="13" s="1"/>
  <c r="G249" i="8"/>
  <c r="G277" i="8"/>
  <c r="G540" i="13"/>
  <c r="H540" i="13" s="1"/>
  <c r="G554" i="13"/>
  <c r="G291" i="8"/>
  <c r="G602" i="13"/>
  <c r="G14" i="9"/>
  <c r="G685" i="13"/>
  <c r="G5" i="11"/>
  <c r="G733" i="13"/>
  <c r="G17" i="12"/>
  <c r="H20" i="13"/>
  <c r="H55" i="13"/>
  <c r="H71" i="13"/>
  <c r="H226" i="13"/>
  <c r="M66" i="14" s="1"/>
  <c r="CJ66" i="14" s="1"/>
  <c r="G22" i="7"/>
  <c r="G232" i="13"/>
  <c r="H232" i="13" s="1"/>
  <c r="U66" i="14" s="1"/>
  <c r="CR66" i="14" s="1"/>
  <c r="G312" i="13"/>
  <c r="H312" i="13" s="1"/>
  <c r="G48" i="8"/>
  <c r="G59" i="8"/>
  <c r="G323" i="13"/>
  <c r="H323" i="13" s="1"/>
  <c r="G336" i="13"/>
  <c r="G72" i="8"/>
  <c r="G83" i="8"/>
  <c r="G359" i="13"/>
  <c r="G95" i="8"/>
  <c r="G382" i="13"/>
  <c r="H382" i="13" s="1"/>
  <c r="G118" i="8"/>
  <c r="G131" i="8"/>
  <c r="G441" i="13"/>
  <c r="H441" i="13" s="1"/>
  <c r="H35" i="14" s="1"/>
  <c r="CE35" i="14" s="1"/>
  <c r="G178" i="8"/>
  <c r="G452" i="13"/>
  <c r="H452" i="13" s="1"/>
  <c r="G36" i="14" s="1"/>
  <c r="CD36" i="14" s="1"/>
  <c r="G189" i="8"/>
  <c r="G201" i="8"/>
  <c r="G464" i="13"/>
  <c r="H464" i="13" s="1"/>
  <c r="E22" i="14" s="1"/>
  <c r="CB22" i="14" s="1"/>
  <c r="G487" i="13"/>
  <c r="H487" i="13" s="1"/>
  <c r="M30" i="14" s="1"/>
  <c r="CJ30" i="14" s="1"/>
  <c r="G224" i="8"/>
  <c r="G500" i="13"/>
  <c r="H500" i="13" s="1"/>
  <c r="G237" i="8"/>
  <c r="G513" i="13"/>
  <c r="H513" i="13" s="1"/>
  <c r="G250" i="8"/>
  <c r="G541" i="13"/>
  <c r="H541" i="13" s="1"/>
  <c r="G278" i="8"/>
  <c r="G555" i="13"/>
  <c r="G292" i="8"/>
  <c r="G603" i="13"/>
  <c r="G15" i="9"/>
  <c r="G652" i="13"/>
  <c r="H652" i="13" s="1"/>
  <c r="G15" i="10"/>
  <c r="G686" i="13"/>
  <c r="G6" i="11"/>
  <c r="G734" i="13"/>
  <c r="G18" i="12"/>
  <c r="G748" i="13"/>
  <c r="H748" i="13" s="1"/>
  <c r="G32" i="12"/>
  <c r="H36" i="13"/>
  <c r="H52" i="13"/>
  <c r="AT13" i="3"/>
  <c r="G31" i="6"/>
  <c r="E136" i="13"/>
  <c r="H136" i="13" s="1"/>
  <c r="E168" i="13"/>
  <c r="H168" i="13" s="1"/>
  <c r="G63" i="6"/>
  <c r="G277" i="13"/>
  <c r="H277" i="13" s="1"/>
  <c r="K65" i="14" s="1"/>
  <c r="CH65" i="14" s="1"/>
  <c r="G13" i="8"/>
  <c r="G73" i="8"/>
  <c r="G337" i="13"/>
  <c r="H337" i="13" s="1"/>
  <c r="G348" i="13"/>
  <c r="H348" i="13" s="1"/>
  <c r="G84" i="8"/>
  <c r="G360" i="13"/>
  <c r="G96" i="8"/>
  <c r="G383" i="13"/>
  <c r="G119" i="8"/>
  <c r="G406" i="13"/>
  <c r="H406" i="13" s="1"/>
  <c r="G143" i="8"/>
  <c r="G465" i="13"/>
  <c r="H465" i="13" s="1"/>
  <c r="F22" i="14" s="1"/>
  <c r="CC22" i="14" s="1"/>
  <c r="G202" i="8"/>
  <c r="G476" i="13"/>
  <c r="H476" i="13" s="1"/>
  <c r="G213" i="8"/>
  <c r="G488" i="13"/>
  <c r="G225" i="8"/>
  <c r="G526" i="13"/>
  <c r="H526" i="13" s="1"/>
  <c r="G263" i="8"/>
  <c r="G556" i="13"/>
  <c r="H556" i="13" s="1"/>
  <c r="G293" i="8"/>
  <c r="G604" i="13"/>
  <c r="G16" i="9"/>
  <c r="G653" i="13"/>
  <c r="G16" i="10"/>
  <c r="G687" i="13"/>
  <c r="G7" i="11"/>
  <c r="G721" i="13"/>
  <c r="H721" i="13" s="1"/>
  <c r="G5" i="12"/>
  <c r="G749" i="13"/>
  <c r="H749" i="13" s="1"/>
  <c r="G33" i="12"/>
  <c r="H68" i="13"/>
  <c r="B33" i="2"/>
  <c r="C33" i="2"/>
  <c r="D33" i="2"/>
  <c r="AK19" i="3"/>
  <c r="AT28" i="3"/>
  <c r="AK35" i="3"/>
  <c r="AK51" i="3"/>
  <c r="AK67" i="3"/>
  <c r="C17" i="6"/>
  <c r="E126" i="13"/>
  <c r="H126" i="13" s="1"/>
  <c r="G21" i="6"/>
  <c r="G35" i="6"/>
  <c r="C49" i="6"/>
  <c r="E158" i="13"/>
  <c r="H158" i="13" s="1"/>
  <c r="G53" i="6"/>
  <c r="G67" i="6"/>
  <c r="G222" i="13"/>
  <c r="H222" i="13" s="1"/>
  <c r="Q66" i="14" s="1"/>
  <c r="CN66" i="14" s="1"/>
  <c r="G12" i="7"/>
  <c r="G23" i="7"/>
  <c r="G14" i="8"/>
  <c r="G278" i="13"/>
  <c r="H278" i="13" s="1"/>
  <c r="L65" i="14" s="1"/>
  <c r="CI65" i="14" s="1"/>
  <c r="G301" i="13"/>
  <c r="G37" i="8"/>
  <c r="G49" i="8"/>
  <c r="G61" i="8"/>
  <c r="G97" i="8"/>
  <c r="G361" i="13"/>
  <c r="H361" i="13" s="1"/>
  <c r="G372" i="13"/>
  <c r="H372" i="13" s="1"/>
  <c r="E23" i="14" s="1"/>
  <c r="CB23" i="14" s="1"/>
  <c r="G108" i="8"/>
  <c r="G384" i="13"/>
  <c r="G120" i="8"/>
  <c r="G132" i="8"/>
  <c r="G407" i="13"/>
  <c r="H407" i="13" s="1"/>
  <c r="G144" i="8"/>
  <c r="G430" i="13"/>
  <c r="H430" i="13" s="1"/>
  <c r="G167" i="8"/>
  <c r="G179" i="8"/>
  <c r="G190" i="8"/>
  <c r="G489" i="13"/>
  <c r="H489" i="13" s="1"/>
  <c r="G226" i="8"/>
  <c r="G238" i="8"/>
  <c r="G251" i="8"/>
  <c r="G264" i="8"/>
  <c r="G527" i="13"/>
  <c r="H527" i="13" s="1"/>
  <c r="D62" i="14" s="1"/>
  <c r="CA62" i="14" s="1"/>
  <c r="G279" i="8"/>
  <c r="G557" i="13"/>
  <c r="H557" i="13" s="1"/>
  <c r="H70" i="14" s="1"/>
  <c r="CE70" i="14" s="1"/>
  <c r="G294" i="8"/>
  <c r="G605" i="13"/>
  <c r="G17" i="9"/>
  <c r="G654" i="13"/>
  <c r="H654" i="13" s="1"/>
  <c r="G17" i="10"/>
  <c r="G688" i="13"/>
  <c r="G8" i="11"/>
  <c r="G750" i="13"/>
  <c r="G34" i="12"/>
  <c r="H62" i="13"/>
  <c r="H78" i="13"/>
  <c r="H217" i="13"/>
  <c r="E66" i="14" s="1"/>
  <c r="CB66" i="14" s="1"/>
  <c r="H220" i="13"/>
  <c r="H66" i="14" s="1"/>
  <c r="CE66" i="14" s="1"/>
  <c r="H233" i="13"/>
  <c r="V66" i="14" s="1"/>
  <c r="CS66" i="14" s="1"/>
  <c r="H236" i="13"/>
  <c r="Y66" i="14" s="1"/>
  <c r="CV66" i="14" s="1"/>
  <c r="G7" i="6"/>
  <c r="E112" i="13"/>
  <c r="H112" i="13" s="1"/>
  <c r="G28" i="6"/>
  <c r="H140" i="13"/>
  <c r="G39" i="6"/>
  <c r="E144" i="13"/>
  <c r="H144" i="13" s="1"/>
  <c r="G60" i="6"/>
  <c r="H172" i="13"/>
  <c r="G71" i="6"/>
  <c r="E176" i="13"/>
  <c r="H176" i="13" s="1"/>
  <c r="G223" i="13"/>
  <c r="H223" i="13" s="1"/>
  <c r="I66" i="14" s="1"/>
  <c r="CF66" i="14" s="1"/>
  <c r="G13" i="7"/>
  <c r="G279" i="13"/>
  <c r="G15" i="8"/>
  <c r="G302" i="13"/>
  <c r="H302" i="13" s="1"/>
  <c r="D58" i="14" s="1"/>
  <c r="CA58" i="14" s="1"/>
  <c r="G38" i="8"/>
  <c r="G326" i="13"/>
  <c r="H326" i="13" s="1"/>
  <c r="G62" i="8"/>
  <c r="G121" i="8"/>
  <c r="G385" i="13"/>
  <c r="H385" i="13" s="1"/>
  <c r="E26" i="14" s="1"/>
  <c r="CB26" i="14" s="1"/>
  <c r="G396" i="13"/>
  <c r="G133" i="8"/>
  <c r="G145" i="8"/>
  <c r="G408" i="13"/>
  <c r="H408" i="13" s="1"/>
  <c r="G431" i="13"/>
  <c r="G168" i="8"/>
  <c r="G454" i="13"/>
  <c r="H454" i="13" s="1"/>
  <c r="C37" i="14" s="1"/>
  <c r="G191" i="8"/>
  <c r="G502" i="13"/>
  <c r="G239" i="8"/>
  <c r="G515" i="13"/>
  <c r="H515" i="13" s="1"/>
  <c r="G252" i="8"/>
  <c r="G528" i="13"/>
  <c r="H528" i="13" s="1"/>
  <c r="E62" i="14" s="1"/>
  <c r="CB62" i="14" s="1"/>
  <c r="G265" i="8"/>
  <c r="G543" i="13"/>
  <c r="G280" i="8"/>
  <c r="G689" i="13"/>
  <c r="H689" i="13" s="1"/>
  <c r="G67" i="14" s="1"/>
  <c r="CD67" i="14" s="1"/>
  <c r="G9" i="11"/>
  <c r="H59" i="13"/>
  <c r="H276" i="13"/>
  <c r="J11" i="14" s="1"/>
  <c r="CG11" i="14" s="1"/>
  <c r="G14" i="7"/>
  <c r="G224" i="13"/>
  <c r="H224" i="13" s="1"/>
  <c r="J66" i="14" s="1"/>
  <c r="CG66" i="14" s="1"/>
  <c r="G24" i="7"/>
  <c r="G16" i="8"/>
  <c r="G280" i="13"/>
  <c r="H280" i="13" s="1"/>
  <c r="N11" i="14" s="1"/>
  <c r="CK11" i="14" s="1"/>
  <c r="G27" i="8"/>
  <c r="G291" i="13"/>
  <c r="H291" i="13" s="1"/>
  <c r="Y65" i="14" s="1"/>
  <c r="CV65" i="14" s="1"/>
  <c r="G39" i="8"/>
  <c r="G303" i="13"/>
  <c r="H303" i="13" s="1"/>
  <c r="F58" i="14" s="1"/>
  <c r="CC58" i="14" s="1"/>
  <c r="G50" i="8"/>
  <c r="G327" i="13"/>
  <c r="H327" i="13" s="1"/>
  <c r="G63" i="8"/>
  <c r="G350" i="13"/>
  <c r="H350" i="13" s="1"/>
  <c r="C29" i="14" s="1"/>
  <c r="G86" i="8"/>
  <c r="G98" i="8"/>
  <c r="G109" i="8"/>
  <c r="G409" i="13"/>
  <c r="H409" i="13" s="1"/>
  <c r="G146" i="8"/>
  <c r="G420" i="13"/>
  <c r="H420" i="13" s="1"/>
  <c r="G157" i="8"/>
  <c r="G432" i="13"/>
  <c r="G169" i="8"/>
  <c r="G180" i="8"/>
  <c r="G455" i="13"/>
  <c r="H455" i="13" s="1"/>
  <c r="G192" i="8"/>
  <c r="G478" i="13"/>
  <c r="H478" i="13" s="1"/>
  <c r="H30" i="14" s="1"/>
  <c r="CE30" i="14" s="1"/>
  <c r="G215" i="8"/>
  <c r="G227" i="8"/>
  <c r="G503" i="13"/>
  <c r="H503" i="13" s="1"/>
  <c r="G240" i="8"/>
  <c r="G516" i="13"/>
  <c r="H516" i="13" s="1"/>
  <c r="G253" i="8"/>
  <c r="G529" i="13"/>
  <c r="G266" i="8"/>
  <c r="G544" i="13"/>
  <c r="G281" i="8"/>
  <c r="G295" i="8"/>
  <c r="G766" i="13"/>
  <c r="G50" i="12"/>
  <c r="H18" i="13"/>
  <c r="D63" i="14" s="1"/>
  <c r="CA63" i="14" s="1"/>
  <c r="H75" i="13"/>
  <c r="D13" i="14" s="1"/>
  <c r="CA13" i="14" s="1"/>
  <c r="H273" i="13"/>
  <c r="G11" i="14" s="1"/>
  <c r="CD11" i="14" s="1"/>
  <c r="H292" i="13"/>
  <c r="Z11" i="14" s="1"/>
  <c r="CW11" i="14" s="1"/>
  <c r="H308" i="13"/>
  <c r="H321" i="13"/>
  <c r="G11" i="5"/>
  <c r="G19" i="5"/>
  <c r="G27" i="5"/>
  <c r="G35" i="5"/>
  <c r="G43" i="5"/>
  <c r="G51" i="5"/>
  <c r="G59" i="5"/>
  <c r="G67" i="5"/>
  <c r="G75" i="5"/>
  <c r="C25" i="6"/>
  <c r="C57" i="6"/>
  <c r="H173" i="13"/>
  <c r="G25" i="7"/>
  <c r="G235" i="13"/>
  <c r="G304" i="13"/>
  <c r="H304" i="13" s="1"/>
  <c r="G40" i="8"/>
  <c r="G51" i="8"/>
  <c r="G315" i="13"/>
  <c r="H315" i="13" s="1"/>
  <c r="G328" i="13"/>
  <c r="G64" i="8"/>
  <c r="G351" i="13"/>
  <c r="H351" i="13" s="1"/>
  <c r="G87" i="8"/>
  <c r="G374" i="13"/>
  <c r="H374" i="13" s="1"/>
  <c r="G110" i="8"/>
  <c r="G170" i="8"/>
  <c r="G433" i="13"/>
  <c r="H433" i="13" s="1"/>
  <c r="G444" i="13"/>
  <c r="H444" i="13" s="1"/>
  <c r="G181" i="8"/>
  <c r="G456" i="13"/>
  <c r="G193" i="8"/>
  <c r="G204" i="8"/>
  <c r="G479" i="13"/>
  <c r="H479" i="13" s="1"/>
  <c r="I30" i="14" s="1"/>
  <c r="CF30" i="14" s="1"/>
  <c r="G216" i="8"/>
  <c r="G491" i="13"/>
  <c r="H491" i="13" s="1"/>
  <c r="G228" i="8"/>
  <c r="G504" i="13"/>
  <c r="H504" i="13" s="1"/>
  <c r="G241" i="8"/>
  <c r="G530" i="13"/>
  <c r="H530" i="13" s="1"/>
  <c r="G267" i="8"/>
  <c r="G545" i="13"/>
  <c r="H545" i="13" s="1"/>
  <c r="G282" i="8"/>
  <c r="G559" i="13"/>
  <c r="H559" i="13" s="1"/>
  <c r="G296" i="8"/>
  <c r="G593" i="13"/>
  <c r="G5" i="9"/>
  <c r="G607" i="13"/>
  <c r="G19" i="9"/>
  <c r="G724" i="13"/>
  <c r="G8" i="12"/>
  <c r="H15" i="13"/>
  <c r="H34" i="13"/>
  <c r="H69" i="13"/>
  <c r="H305" i="13"/>
  <c r="H354" i="13"/>
  <c r="F42" i="14" s="1"/>
  <c r="CC42" i="14" s="1"/>
  <c r="H127" i="13"/>
  <c r="H134" i="13"/>
  <c r="C56" i="14" s="1"/>
  <c r="H159" i="13"/>
  <c r="H166" i="13"/>
  <c r="G269" i="13"/>
  <c r="H269" i="13" s="1"/>
  <c r="G5" i="8"/>
  <c r="G17" i="8"/>
  <c r="G28" i="8"/>
  <c r="G65" i="8"/>
  <c r="G329" i="13"/>
  <c r="H329" i="13" s="1"/>
  <c r="G340" i="13"/>
  <c r="H340" i="13" s="1"/>
  <c r="G76" i="8"/>
  <c r="G352" i="13"/>
  <c r="G88" i="8"/>
  <c r="G99" i="8"/>
  <c r="G375" i="13"/>
  <c r="H375" i="13" s="1"/>
  <c r="G111" i="8"/>
  <c r="G398" i="13"/>
  <c r="H398" i="13" s="1"/>
  <c r="G135" i="8"/>
  <c r="G457" i="13"/>
  <c r="H457" i="13" s="1"/>
  <c r="D37" i="14" s="1"/>
  <c r="CA37" i="14" s="1"/>
  <c r="G194" i="8"/>
  <c r="G468" i="13"/>
  <c r="H468" i="13" s="1"/>
  <c r="J22" i="14" s="1"/>
  <c r="CG22" i="14" s="1"/>
  <c r="G205" i="8"/>
  <c r="G480" i="13"/>
  <c r="H480" i="13" s="1"/>
  <c r="J30" i="14" s="1"/>
  <c r="CG30" i="14" s="1"/>
  <c r="G217" i="8"/>
  <c r="G492" i="13"/>
  <c r="H492" i="13" s="1"/>
  <c r="G229" i="8"/>
  <c r="G505" i="13"/>
  <c r="H505" i="13" s="1"/>
  <c r="G242" i="8"/>
  <c r="G254" i="8"/>
  <c r="G531" i="13"/>
  <c r="H531" i="13" s="1"/>
  <c r="G268" i="8"/>
  <c r="G546" i="13"/>
  <c r="H546" i="13" s="1"/>
  <c r="G283" i="8"/>
  <c r="G560" i="13"/>
  <c r="H560" i="13" s="1"/>
  <c r="G297" i="8"/>
  <c r="G594" i="13"/>
  <c r="H594" i="13" s="1"/>
  <c r="D84" i="14" s="1"/>
  <c r="CA84" i="14" s="1"/>
  <c r="G6" i="9"/>
  <c r="G608" i="13"/>
  <c r="H608" i="13" s="1"/>
  <c r="G20" i="9"/>
  <c r="G642" i="13"/>
  <c r="H642" i="13" s="1"/>
  <c r="G5" i="10"/>
  <c r="G725" i="13"/>
  <c r="H725" i="13" s="1"/>
  <c r="G9" i="12"/>
  <c r="H6" i="13"/>
  <c r="D56" i="14" s="1"/>
  <c r="CA56" i="14" s="1"/>
  <c r="H9" i="13"/>
  <c r="H66" i="13"/>
  <c r="H221" i="13"/>
  <c r="G66" i="14" s="1"/>
  <c r="CD66" i="14" s="1"/>
  <c r="H237" i="13"/>
  <c r="R66" i="14" s="1"/>
  <c r="CO66" i="14" s="1"/>
  <c r="H113" i="13"/>
  <c r="H131" i="13"/>
  <c r="G5" i="7"/>
  <c r="G215" i="13"/>
  <c r="H215" i="13" s="1"/>
  <c r="G270" i="13"/>
  <c r="H270" i="13" s="1"/>
  <c r="D11" i="14" s="1"/>
  <c r="CA11" i="14" s="1"/>
  <c r="G6" i="8"/>
  <c r="G293" i="13"/>
  <c r="H293" i="13" s="1"/>
  <c r="G29" i="8"/>
  <c r="G89" i="8"/>
  <c r="G353" i="13"/>
  <c r="H353" i="13" s="1"/>
  <c r="E44" i="14" s="1"/>
  <c r="CB44" i="14" s="1"/>
  <c r="DA44" i="14" s="1"/>
  <c r="DZ44" i="14" s="1"/>
  <c r="G364" i="13"/>
  <c r="G100" i="8"/>
  <c r="G376" i="13"/>
  <c r="G112" i="8"/>
  <c r="G399" i="13"/>
  <c r="G136" i="8"/>
  <c r="G422" i="13"/>
  <c r="H422" i="13" s="1"/>
  <c r="G159" i="8"/>
  <c r="G218" i="8"/>
  <c r="G481" i="13"/>
  <c r="H481" i="13" s="1"/>
  <c r="G518" i="13"/>
  <c r="H518" i="13" s="1"/>
  <c r="G255" i="8"/>
  <c r="G532" i="13"/>
  <c r="H532" i="13" s="1"/>
  <c r="C19" i="14" s="1"/>
  <c r="BZ19" i="14" s="1"/>
  <c r="G269" i="8"/>
  <c r="G547" i="13"/>
  <c r="H547" i="13" s="1"/>
  <c r="D71" i="14" s="1"/>
  <c r="CA71" i="14" s="1"/>
  <c r="G284" i="8"/>
  <c r="G561" i="13"/>
  <c r="H561" i="13" s="1"/>
  <c r="N30" i="14" s="1"/>
  <c r="CK30" i="14" s="1"/>
  <c r="G298" i="8"/>
  <c r="G595" i="13"/>
  <c r="G7" i="9"/>
  <c r="G609" i="13"/>
  <c r="G21" i="9"/>
  <c r="G643" i="13"/>
  <c r="H643" i="13" s="1"/>
  <c r="G6" i="10"/>
  <c r="G726" i="13"/>
  <c r="H726" i="13" s="1"/>
  <c r="G10" i="12"/>
  <c r="G740" i="13"/>
  <c r="H740" i="13" s="1"/>
  <c r="G24" i="12"/>
  <c r="H31" i="13"/>
  <c r="G54" i="6"/>
  <c r="G61" i="6"/>
  <c r="G216" i="13"/>
  <c r="H216" i="13" s="1"/>
  <c r="D66" i="14" s="1"/>
  <c r="CA66" i="14" s="1"/>
  <c r="G6" i="7"/>
  <c r="G16" i="7"/>
  <c r="G237" i="13"/>
  <c r="G27" i="7"/>
  <c r="G7" i="8"/>
  <c r="G271" i="13"/>
  <c r="H271" i="13" s="1"/>
  <c r="E65" i="14" s="1"/>
  <c r="CB65" i="14" s="1"/>
  <c r="G18" i="8"/>
  <c r="G294" i="13"/>
  <c r="H294" i="13" s="1"/>
  <c r="D59" i="14" s="1"/>
  <c r="CA59" i="14" s="1"/>
  <c r="G30" i="8"/>
  <c r="G317" i="13"/>
  <c r="H317" i="13" s="1"/>
  <c r="G53" i="8"/>
  <c r="G66" i="8"/>
  <c r="G77" i="8"/>
  <c r="G377" i="13"/>
  <c r="H377" i="13" s="1"/>
  <c r="G113" i="8"/>
  <c r="G388" i="13"/>
  <c r="H388" i="13" s="1"/>
  <c r="G125" i="8"/>
  <c r="G137" i="8"/>
  <c r="G400" i="13"/>
  <c r="H400" i="13" s="1"/>
  <c r="G148" i="8"/>
  <c r="G423" i="13"/>
  <c r="H423" i="13" s="1"/>
  <c r="G160" i="8"/>
  <c r="G446" i="13"/>
  <c r="H446" i="13" s="1"/>
  <c r="N53" i="14" s="1"/>
  <c r="CK53" i="14" s="1"/>
  <c r="G183" i="8"/>
  <c r="G195" i="8"/>
  <c r="G206" i="8"/>
  <c r="G230" i="8"/>
  <c r="G243" i="8"/>
  <c r="G519" i="13"/>
  <c r="H519" i="13" s="1"/>
  <c r="G256" i="8"/>
  <c r="G548" i="13"/>
  <c r="H548" i="13" s="1"/>
  <c r="G285" i="8"/>
  <c r="G562" i="13"/>
  <c r="H562" i="13" s="1"/>
  <c r="G299" i="8"/>
  <c r="G596" i="13"/>
  <c r="H596" i="13" s="1"/>
  <c r="F84" i="14" s="1"/>
  <c r="CC84" i="14" s="1"/>
  <c r="G8" i="9"/>
  <c r="G610" i="13"/>
  <c r="H610" i="13" s="1"/>
  <c r="G22" i="9"/>
  <c r="G644" i="13"/>
  <c r="H644" i="13" s="1"/>
  <c r="G7" i="10"/>
  <c r="G727" i="13"/>
  <c r="H727" i="13" s="1"/>
  <c r="G11" i="12"/>
  <c r="G741" i="13"/>
  <c r="H741" i="13" s="1"/>
  <c r="G25" i="12"/>
  <c r="H22" i="13"/>
  <c r="H25" i="13"/>
  <c r="H47" i="13"/>
  <c r="H76" i="13"/>
  <c r="H79" i="13"/>
  <c r="G5" i="5"/>
  <c r="G13" i="5"/>
  <c r="G21" i="5"/>
  <c r="G29" i="5"/>
  <c r="G37" i="5"/>
  <c r="G45" i="5"/>
  <c r="G53" i="5"/>
  <c r="G61" i="5"/>
  <c r="G69" i="5"/>
  <c r="G77" i="5"/>
  <c r="G8" i="6"/>
  <c r="G15" i="6"/>
  <c r="E120" i="13"/>
  <c r="H120" i="13" s="1"/>
  <c r="G26" i="6"/>
  <c r="G40" i="6"/>
  <c r="E152" i="13"/>
  <c r="H152" i="13" s="1"/>
  <c r="G47" i="6"/>
  <c r="G58" i="6"/>
  <c r="G72" i="6"/>
  <c r="G79" i="6"/>
  <c r="E184" i="13"/>
  <c r="H184" i="13" s="1"/>
  <c r="G17" i="7"/>
  <c r="G227" i="13"/>
  <c r="H227" i="13" s="1"/>
  <c r="N66" i="14" s="1"/>
  <c r="CK66" i="14" s="1"/>
  <c r="G238" i="13"/>
  <c r="H238" i="13" s="1"/>
  <c r="Z66" i="14" s="1"/>
  <c r="CW66" i="14" s="1"/>
  <c r="G28" i="7"/>
  <c r="G272" i="13"/>
  <c r="H272" i="13" s="1"/>
  <c r="F65" i="14" s="1"/>
  <c r="CC65" i="14" s="1"/>
  <c r="G8" i="8"/>
  <c r="G19" i="8"/>
  <c r="G283" i="13"/>
  <c r="H283" i="13" s="1"/>
  <c r="Q11" i="14" s="1"/>
  <c r="CN11" i="14" s="1"/>
  <c r="G31" i="8"/>
  <c r="G295" i="13"/>
  <c r="H295" i="13" s="1"/>
  <c r="F17" i="14" s="1"/>
  <c r="CC17" i="14" s="1"/>
  <c r="G318" i="13"/>
  <c r="H318" i="13" s="1"/>
  <c r="G54" i="8"/>
  <c r="G78" i="8"/>
  <c r="G342" i="13"/>
  <c r="H342" i="13" s="1"/>
  <c r="G401" i="13"/>
  <c r="H401" i="13" s="1"/>
  <c r="G138" i="8"/>
  <c r="G412" i="13"/>
  <c r="H412" i="13" s="1"/>
  <c r="G149" i="8"/>
  <c r="G161" i="8"/>
  <c r="G424" i="13"/>
  <c r="H424" i="13" s="1"/>
  <c r="D51" i="14" s="1"/>
  <c r="CA51" i="14" s="1"/>
  <c r="G172" i="8"/>
  <c r="G447" i="13"/>
  <c r="H447" i="13" s="1"/>
  <c r="G184" i="8"/>
  <c r="G470" i="13"/>
  <c r="H470" i="13" s="1"/>
  <c r="G207" i="8"/>
  <c r="G494" i="13"/>
  <c r="H494" i="13" s="1"/>
  <c r="G231" i="8"/>
  <c r="G244" i="8"/>
  <c r="G507" i="13"/>
  <c r="H507" i="13" s="1"/>
  <c r="G520" i="13"/>
  <c r="H520" i="13" s="1"/>
  <c r="G257" i="8"/>
  <c r="G549" i="13"/>
  <c r="H549" i="13" s="1"/>
  <c r="G286" i="8"/>
  <c r="G597" i="13"/>
  <c r="H597" i="13" s="1"/>
  <c r="G84" i="14" s="1"/>
  <c r="CD84" i="14" s="1"/>
  <c r="G9" i="9"/>
  <c r="G611" i="13"/>
  <c r="G23" i="9"/>
  <c r="G645" i="13"/>
  <c r="G8" i="10"/>
  <c r="G742" i="13"/>
  <c r="G26" i="12"/>
  <c r="H16" i="13"/>
  <c r="H19" i="13"/>
  <c r="E63" i="14" s="1"/>
  <c r="CB63" i="14" s="1"/>
  <c r="H38" i="13"/>
  <c r="H41" i="13"/>
  <c r="H57" i="13"/>
  <c r="C33" i="6"/>
  <c r="C65" i="6"/>
  <c r="G32" i="8"/>
  <c r="G296" i="13"/>
  <c r="H296" i="13" s="1"/>
  <c r="C17" i="14" s="1"/>
  <c r="G43" i="8"/>
  <c r="G307" i="13"/>
  <c r="H307" i="13" s="1"/>
  <c r="E18" i="14" s="1"/>
  <c r="CB18" i="14" s="1"/>
  <c r="DA18" i="14" s="1"/>
  <c r="DZ18" i="14" s="1"/>
  <c r="G319" i="13"/>
  <c r="H319" i="13" s="1"/>
  <c r="E78" i="14" s="1"/>
  <c r="CB78" i="14" s="1"/>
  <c r="G55" i="8"/>
  <c r="G67" i="8"/>
  <c r="G343" i="13"/>
  <c r="H343" i="13" s="1"/>
  <c r="G79" i="8"/>
  <c r="G366" i="13"/>
  <c r="H366" i="13" s="1"/>
  <c r="G102" i="8"/>
  <c r="G114" i="8"/>
  <c r="G126" i="8"/>
  <c r="G425" i="13"/>
  <c r="H425" i="13" s="1"/>
  <c r="G162" i="8"/>
  <c r="G436" i="13"/>
  <c r="H436" i="13" s="1"/>
  <c r="D35" i="14" s="1"/>
  <c r="CA35" i="14" s="1"/>
  <c r="G173" i="8"/>
  <c r="G448" i="13"/>
  <c r="H448" i="13" s="1"/>
  <c r="G185" i="8"/>
  <c r="G196" i="8"/>
  <c r="G471" i="13"/>
  <c r="H471" i="13" s="1"/>
  <c r="G208" i="8"/>
  <c r="G232" i="8"/>
  <c r="G495" i="13"/>
  <c r="H495" i="13" s="1"/>
  <c r="C20" i="14" s="1"/>
  <c r="G508" i="13"/>
  <c r="G245" i="8"/>
  <c r="G521" i="13"/>
  <c r="H521" i="13" s="1"/>
  <c r="G258" i="8"/>
  <c r="G535" i="13"/>
  <c r="H535" i="13" s="1"/>
  <c r="G272" i="8"/>
  <c r="G646" i="13"/>
  <c r="H646" i="13" s="1"/>
  <c r="G9" i="10"/>
  <c r="G757" i="13"/>
  <c r="H757" i="13" s="1"/>
  <c r="G41" i="12"/>
  <c r="H13" i="13"/>
  <c r="H35" i="13"/>
  <c r="H73" i="13"/>
  <c r="H225" i="13"/>
  <c r="L66" i="14" s="1"/>
  <c r="CI66" i="14" s="1"/>
  <c r="H274" i="13"/>
  <c r="H11" i="14" s="1"/>
  <c r="CE11" i="14" s="1"/>
  <c r="H290" i="13"/>
  <c r="X11" i="14" s="1"/>
  <c r="CU11" i="14" s="1"/>
  <c r="H306" i="13"/>
  <c r="H466" i="13"/>
  <c r="H22" i="14" s="1"/>
  <c r="CE22" i="14" s="1"/>
  <c r="H472" i="13"/>
  <c r="H604" i="13"/>
  <c r="H347" i="13"/>
  <c r="H363" i="13"/>
  <c r="H402" i="13"/>
  <c r="H413" i="13"/>
  <c r="C50" i="14" s="1"/>
  <c r="BZ50" i="14" s="1"/>
  <c r="H427" i="13"/>
  <c r="E52" i="14" s="1"/>
  <c r="CB52" i="14" s="1"/>
  <c r="H469" i="13"/>
  <c r="C78" i="14" s="1"/>
  <c r="BZ78" i="14" s="1"/>
  <c r="H598" i="13"/>
  <c r="H84" i="14" s="1"/>
  <c r="CE84" i="14" s="1"/>
  <c r="H475" i="13"/>
  <c r="G19" i="12"/>
  <c r="G27" i="12"/>
  <c r="G35" i="12"/>
  <c r="G43" i="12"/>
  <c r="G51" i="12"/>
  <c r="G59" i="12"/>
  <c r="H234" i="13"/>
  <c r="W66" i="14" s="1"/>
  <c r="CT66" i="14" s="1"/>
  <c r="H298" i="13"/>
  <c r="D73" i="14" s="1"/>
  <c r="CA73" i="14" s="1"/>
  <c r="H383" i="13"/>
  <c r="H405" i="13"/>
  <c r="H501" i="13"/>
  <c r="H550" i="13"/>
  <c r="H332" i="13"/>
  <c r="C38" i="14" s="1"/>
  <c r="H461" i="13"/>
  <c r="G22" i="14" s="1"/>
  <c r="CD22" i="14" s="1"/>
  <c r="H525" i="13"/>
  <c r="G12" i="12"/>
  <c r="G20" i="12"/>
  <c r="G28" i="12"/>
  <c r="G36" i="12"/>
  <c r="G44" i="12"/>
  <c r="G52" i="12"/>
  <c r="G60" i="12"/>
  <c r="H106" i="13"/>
  <c r="H266" i="13"/>
  <c r="H386" i="13"/>
  <c r="D26" i="14" s="1"/>
  <c r="CA26" i="14" s="1"/>
  <c r="H397" i="13"/>
  <c r="H411" i="13"/>
  <c r="H450" i="13"/>
  <c r="F52" i="14" s="1"/>
  <c r="CC52" i="14" s="1"/>
  <c r="H544" i="13"/>
  <c r="C18" i="14" s="1"/>
  <c r="BZ18" i="14" s="1"/>
  <c r="AB83" i="14"/>
  <c r="AD81" i="14"/>
  <c r="C82" i="14"/>
  <c r="BZ82" i="14" s="1"/>
  <c r="AC81" i="14"/>
  <c r="AB81" i="14"/>
  <c r="F78" i="14"/>
  <c r="CC78" i="14" s="1"/>
  <c r="C80" i="14"/>
  <c r="AB79" i="14"/>
  <c r="D78" i="14"/>
  <c r="CA78" i="14" s="1"/>
  <c r="AC77" i="14"/>
  <c r="AB84" i="14"/>
  <c r="E81" i="14"/>
  <c r="CB81" i="14" s="1"/>
  <c r="AB82" i="14"/>
  <c r="D81" i="14"/>
  <c r="CA81" i="14" s="1"/>
  <c r="C81" i="14"/>
  <c r="BZ81" i="14" s="1"/>
  <c r="AE78" i="14"/>
  <c r="AB80" i="14"/>
  <c r="AD78" i="14"/>
  <c r="AC78" i="14"/>
  <c r="AB78" i="14"/>
  <c r="D77" i="14"/>
  <c r="CA77" i="14" s="1"/>
  <c r="AB85" i="14"/>
  <c r="F73" i="14"/>
  <c r="CC73" i="14" s="1"/>
  <c r="AC70" i="14"/>
  <c r="AP65" i="14"/>
  <c r="AB77" i="14"/>
  <c r="AB70" i="14"/>
  <c r="C69" i="14"/>
  <c r="AN65" i="14"/>
  <c r="W65" i="14"/>
  <c r="CT65" i="14" s="1"/>
  <c r="G65" i="14"/>
  <c r="CD65" i="14" s="1"/>
  <c r="AB68" i="14"/>
  <c r="AM65" i="14"/>
  <c r="V65" i="14"/>
  <c r="CS65" i="14" s="1"/>
  <c r="AB75" i="14"/>
  <c r="AE74" i="14"/>
  <c r="AD74" i="14"/>
  <c r="AC74" i="14"/>
  <c r="AC71" i="14"/>
  <c r="C77" i="14"/>
  <c r="BZ77" i="14" s="1"/>
  <c r="AB74" i="14"/>
  <c r="AE73" i="14"/>
  <c r="AB71" i="14"/>
  <c r="AD73" i="14"/>
  <c r="AC73" i="14"/>
  <c r="AB73" i="14"/>
  <c r="F74" i="14"/>
  <c r="CC74" i="14" s="1"/>
  <c r="AH65" i="14"/>
  <c r="N65" i="14"/>
  <c r="CK65" i="14" s="1"/>
  <c r="AG70" i="14"/>
  <c r="AG65" i="14"/>
  <c r="AF70" i="14"/>
  <c r="AB66" i="14"/>
  <c r="AY65" i="14"/>
  <c r="AF65" i="14"/>
  <c r="AE61" i="14"/>
  <c r="AB56" i="14"/>
  <c r="D55" i="14"/>
  <c r="CA55" i="14" s="1"/>
  <c r="AD54" i="14"/>
  <c r="AM53" i="14"/>
  <c r="F53" i="14"/>
  <c r="CC53" i="14" s="1"/>
  <c r="AE70" i="14"/>
  <c r="AX65" i="14"/>
  <c r="AE65" i="14"/>
  <c r="AB63" i="14"/>
  <c r="AD70" i="14"/>
  <c r="AW65" i="14"/>
  <c r="AD65" i="14"/>
  <c r="J65" i="14"/>
  <c r="CG65" i="14" s="1"/>
  <c r="AC61" i="14"/>
  <c r="AB54" i="14"/>
  <c r="AK53" i="14"/>
  <c r="D53" i="14"/>
  <c r="CA53" i="14" s="1"/>
  <c r="AV65" i="14"/>
  <c r="AC65" i="14"/>
  <c r="I65" i="14"/>
  <c r="CF65" i="14" s="1"/>
  <c r="AB61" i="14"/>
  <c r="AB69" i="14"/>
  <c r="BD69" i="14" s="1"/>
  <c r="G70" i="14"/>
  <c r="CD70" i="14" s="1"/>
  <c r="D70" i="14"/>
  <c r="CA70" i="14" s="1"/>
  <c r="AB72" i="14"/>
  <c r="AJ65" i="14"/>
  <c r="AJ53" i="14"/>
  <c r="AC50" i="14"/>
  <c r="AI65" i="14"/>
  <c r="D61" i="14"/>
  <c r="CA61" i="14" s="1"/>
  <c r="AB60" i="14"/>
  <c r="AB65" i="14"/>
  <c r="AB64" i="14"/>
  <c r="AC55" i="14"/>
  <c r="BB55" i="14" s="1"/>
  <c r="Z65" i="14"/>
  <c r="CW65" i="14" s="1"/>
  <c r="AB55" i="14"/>
  <c r="AB76" i="14"/>
  <c r="X65" i="14"/>
  <c r="CU65" i="14" s="1"/>
  <c r="E58" i="14"/>
  <c r="CB58" i="14" s="1"/>
  <c r="AE53" i="14"/>
  <c r="AE51" i="14"/>
  <c r="AB57" i="14"/>
  <c r="AD53" i="14"/>
  <c r="AD51" i="14"/>
  <c r="AE67" i="14"/>
  <c r="S65" i="14"/>
  <c r="CP65" i="14" s="1"/>
  <c r="AC53" i="14"/>
  <c r="AC51" i="14"/>
  <c r="AD67" i="14"/>
  <c r="AU65" i="14"/>
  <c r="R65" i="14"/>
  <c r="CO65" i="14" s="1"/>
  <c r="AB59" i="14"/>
  <c r="AB53" i="14"/>
  <c r="AB51" i="14"/>
  <c r="AC67" i="14"/>
  <c r="AT65" i="14"/>
  <c r="Q65" i="14"/>
  <c r="CN65" i="14" s="1"/>
  <c r="AB67" i="14"/>
  <c r="AS65" i="14"/>
  <c r="AD61" i="14"/>
  <c r="AR65" i="14"/>
  <c r="O65" i="14"/>
  <c r="CL65" i="14" s="1"/>
  <c r="AQ65" i="14"/>
  <c r="H65" i="14"/>
  <c r="CE65" i="14" s="1"/>
  <c r="AB62" i="14"/>
  <c r="AK65" i="14"/>
  <c r="F61" i="14"/>
  <c r="CC61" i="14" s="1"/>
  <c r="AB58" i="14"/>
  <c r="AL53" i="14"/>
  <c r="AB52" i="14"/>
  <c r="AD50" i="14"/>
  <c r="AG53" i="14"/>
  <c r="AF52" i="14"/>
  <c r="F54" i="14"/>
  <c r="CC54" i="14" s="1"/>
  <c r="AF53" i="14"/>
  <c r="G53" i="14"/>
  <c r="CD53" i="14" s="1"/>
  <c r="AE52" i="14"/>
  <c r="AB42" i="14"/>
  <c r="E54" i="14"/>
  <c r="CB54" i="14" s="1"/>
  <c r="AD52" i="14"/>
  <c r="D54" i="14"/>
  <c r="CA54" i="14" s="1"/>
  <c r="C53" i="14"/>
  <c r="AC52" i="14"/>
  <c r="AE45" i="14"/>
  <c r="AO65" i="14"/>
  <c r="AB47" i="14"/>
  <c r="AD45" i="14"/>
  <c r="F44" i="14"/>
  <c r="CC44" i="14" s="1"/>
  <c r="AL65" i="14"/>
  <c r="C46" i="14"/>
  <c r="BZ46" i="14" s="1"/>
  <c r="AC45" i="14"/>
  <c r="H52" i="14"/>
  <c r="CE52" i="14" s="1"/>
  <c r="AD49" i="14"/>
  <c r="AB45" i="14"/>
  <c r="D44" i="14"/>
  <c r="CA44" i="14" s="1"/>
  <c r="D65" i="14"/>
  <c r="CA65" i="14" s="1"/>
  <c r="G52" i="14"/>
  <c r="CD52" i="14" s="1"/>
  <c r="AC49" i="14"/>
  <c r="AC43" i="14"/>
  <c r="AB50" i="14"/>
  <c r="AB49" i="14"/>
  <c r="AB43" i="14"/>
  <c r="E51" i="14"/>
  <c r="CB51" i="14" s="1"/>
  <c r="C42" i="14"/>
  <c r="AD58" i="14"/>
  <c r="AB41" i="14"/>
  <c r="AC58" i="14"/>
  <c r="AE54" i="14"/>
  <c r="AB48" i="14"/>
  <c r="F45" i="14"/>
  <c r="CC45" i="14" s="1"/>
  <c r="AC54" i="14"/>
  <c r="E45" i="14"/>
  <c r="CB45" i="14" s="1"/>
  <c r="AE44" i="14"/>
  <c r="AH53" i="14"/>
  <c r="I53" i="14"/>
  <c r="CF53" i="14" s="1"/>
  <c r="AG52" i="14"/>
  <c r="AB44" i="14"/>
  <c r="D43" i="14"/>
  <c r="CA43" i="14" s="1"/>
  <c r="AB46" i="14"/>
  <c r="AD44" i="14"/>
  <c r="AB33" i="14"/>
  <c r="AC44" i="14"/>
  <c r="AB38" i="14"/>
  <c r="J53" i="14"/>
  <c r="CG53" i="14" s="1"/>
  <c r="C39" i="14"/>
  <c r="BZ39" i="14" s="1"/>
  <c r="AB36" i="14"/>
  <c r="C28" i="14"/>
  <c r="BZ28" i="14" s="1"/>
  <c r="C35" i="14"/>
  <c r="BZ35" i="14" s="1"/>
  <c r="AB34" i="14"/>
  <c r="C26" i="14"/>
  <c r="AI53" i="14"/>
  <c r="AH52" i="14"/>
  <c r="C33" i="14"/>
  <c r="BZ33" i="14" s="1"/>
  <c r="AB32" i="14"/>
  <c r="AB37" i="14"/>
  <c r="AD35" i="14"/>
  <c r="AB39" i="14"/>
  <c r="C36" i="14"/>
  <c r="AC35" i="14"/>
  <c r="AB22" i="14"/>
  <c r="F19" i="14"/>
  <c r="CC19" i="14" s="1"/>
  <c r="C14" i="14"/>
  <c r="BZ14" i="14" s="1"/>
  <c r="L13" i="14"/>
  <c r="CI13" i="14" s="1"/>
  <c r="C21" i="14"/>
  <c r="AC20" i="14"/>
  <c r="E19" i="14"/>
  <c r="CB19" i="14" s="1"/>
  <c r="AE18" i="14"/>
  <c r="AC26" i="14"/>
  <c r="AB20" i="14"/>
  <c r="AD18" i="14"/>
  <c r="AB31" i="14"/>
  <c r="AB26" i="14"/>
  <c r="AD25" i="14"/>
  <c r="AC18" i="14"/>
  <c r="E17" i="14"/>
  <c r="CB17" i="14" s="1"/>
  <c r="AB40" i="14"/>
  <c r="D28" i="14"/>
  <c r="CA28" i="14" s="1"/>
  <c r="AC25" i="14"/>
  <c r="AE23" i="14"/>
  <c r="AB18" i="14"/>
  <c r="D17" i="14"/>
  <c r="CA17" i="14" s="1"/>
  <c r="AB25" i="14"/>
  <c r="AD23" i="14"/>
  <c r="G13" i="14"/>
  <c r="CD13" i="14" s="1"/>
  <c r="AB9" i="14"/>
  <c r="AC23" i="14"/>
  <c r="AB16" i="14"/>
  <c r="V13" i="14"/>
  <c r="CS13" i="14" s="1"/>
  <c r="F13" i="14"/>
  <c r="CC13" i="14" s="1"/>
  <c r="C8" i="14"/>
  <c r="AB30" i="14"/>
  <c r="AB23" i="14"/>
  <c r="C15" i="14"/>
  <c r="U13" i="14"/>
  <c r="CR13" i="14" s="1"/>
  <c r="E13" i="14"/>
  <c r="CB13" i="14" s="1"/>
  <c r="AB7" i="14"/>
  <c r="AB35" i="14"/>
  <c r="E29" i="14"/>
  <c r="CB29" i="14" s="1"/>
  <c r="AE19" i="14"/>
  <c r="AB14" i="14"/>
  <c r="T13" i="14"/>
  <c r="CQ13" i="14" s="1"/>
  <c r="D29" i="14"/>
  <c r="CA29" i="14" s="1"/>
  <c r="AC19" i="14"/>
  <c r="AE17" i="14"/>
  <c r="AB19" i="14"/>
  <c r="D18" i="14"/>
  <c r="CA18" i="14" s="1"/>
  <c r="AD17" i="14"/>
  <c r="AC28" i="14"/>
  <c r="D25" i="14"/>
  <c r="CA25" i="14" s="1"/>
  <c r="F23" i="14"/>
  <c r="CC23" i="14" s="1"/>
  <c r="C27" i="14"/>
  <c r="AC22" i="14"/>
  <c r="AB15" i="14"/>
  <c r="I13" i="14"/>
  <c r="CF13" i="14" s="1"/>
  <c r="H13" i="14"/>
  <c r="CE13" i="14" s="1"/>
  <c r="AD19" i="14"/>
  <c r="C13" i="14"/>
  <c r="AB28" i="14"/>
  <c r="AC17" i="14"/>
  <c r="C12" i="14"/>
  <c r="BZ12" i="14" s="1"/>
  <c r="AB17" i="14"/>
  <c r="Y13" i="14"/>
  <c r="CV13" i="14" s="1"/>
  <c r="AB5" i="14"/>
  <c r="X13" i="14"/>
  <c r="CU13" i="14" s="1"/>
  <c r="C10" i="14"/>
  <c r="E27" i="14"/>
  <c r="CB27" i="14" s="1"/>
  <c r="D20" i="14"/>
  <c r="CA20" i="14" s="1"/>
  <c r="F18" i="14"/>
  <c r="CC18" i="14" s="1"/>
  <c r="S13" i="14"/>
  <c r="CP13" i="14" s="1"/>
  <c r="D27" i="14"/>
  <c r="CA27" i="14" s="1"/>
  <c r="R13" i="14"/>
  <c r="CO13" i="14" s="1"/>
  <c r="Q13" i="14"/>
  <c r="CN13" i="14" s="1"/>
  <c r="AB24" i="14"/>
  <c r="P13" i="14"/>
  <c r="CM13" i="14" s="1"/>
  <c r="AB21" i="14"/>
  <c r="O13" i="14"/>
  <c r="CL13" i="14" s="1"/>
  <c r="C7" i="14"/>
  <c r="BZ7" i="14" s="1"/>
  <c r="N13" i="14"/>
  <c r="CK13" i="14" s="1"/>
  <c r="AB12" i="14"/>
  <c r="AB6" i="14"/>
  <c r="M13" i="14"/>
  <c r="CJ13" i="14" s="1"/>
  <c r="AB11" i="14"/>
  <c r="C5" i="14"/>
  <c r="K13" i="14"/>
  <c r="CH13" i="14" s="1"/>
  <c r="AB10" i="14"/>
  <c r="AB8" i="14"/>
  <c r="H301" i="13"/>
  <c r="C61" i="14" s="1"/>
  <c r="H392" i="13"/>
  <c r="H456" i="13"/>
  <c r="G13" i="12"/>
  <c r="G21" i="12"/>
  <c r="G29" i="12"/>
  <c r="G37" i="12"/>
  <c r="G45" i="12"/>
  <c r="G53" i="12"/>
  <c r="G61" i="12"/>
  <c r="H90" i="13"/>
  <c r="H82" i="14" s="1"/>
  <c r="CE82" i="14" s="1"/>
  <c r="H218" i="13"/>
  <c r="K66" i="14" s="1"/>
  <c r="CH66" i="14" s="1"/>
  <c r="H364" i="13"/>
  <c r="H389" i="13"/>
  <c r="H431" i="13"/>
  <c r="H453" i="13"/>
  <c r="I52" i="14" s="1"/>
  <c r="CF52" i="14" s="1"/>
  <c r="H359" i="13"/>
  <c r="E74" i="14" s="1"/>
  <c r="CB74" i="14" s="1"/>
  <c r="H384" i="13"/>
  <c r="H459" i="13"/>
  <c r="F37" i="14" s="1"/>
  <c r="CC37" i="14" s="1"/>
  <c r="H496" i="13"/>
  <c r="H502" i="13"/>
  <c r="H517" i="13"/>
  <c r="H551" i="13"/>
  <c r="H554" i="13"/>
  <c r="E70" i="14" s="1"/>
  <c r="CB70" i="14" s="1"/>
  <c r="G10" i="11"/>
  <c r="G6" i="12"/>
  <c r="G14" i="12"/>
  <c r="G22" i="12"/>
  <c r="G30" i="12"/>
  <c r="G38" i="12"/>
  <c r="G46" i="12"/>
  <c r="G54" i="12"/>
  <c r="G62" i="12"/>
  <c r="H74" i="13"/>
  <c r="C63" i="14" s="1"/>
  <c r="H235" i="13"/>
  <c r="W13" i="14" s="1"/>
  <c r="CT13" i="14" s="1"/>
  <c r="H279" i="13"/>
  <c r="M65" i="14" s="1"/>
  <c r="CJ65" i="14" s="1"/>
  <c r="H314" i="13"/>
  <c r="H325" i="13"/>
  <c r="H370" i="13"/>
  <c r="H381" i="13"/>
  <c r="D19" i="14" s="1"/>
  <c r="CA19" i="14" s="1"/>
  <c r="H395" i="13"/>
  <c r="H434" i="13"/>
  <c r="H445" i="13"/>
  <c r="M53" i="14" s="1"/>
  <c r="CJ53" i="14" s="1"/>
  <c r="H514" i="13"/>
  <c r="H536" i="13"/>
  <c r="D45" i="14" s="1"/>
  <c r="CA45" i="14" s="1"/>
  <c r="H328" i="13"/>
  <c r="H376" i="13"/>
  <c r="H482" i="13"/>
  <c r="D30" i="14" s="1"/>
  <c r="CA30" i="14" s="1"/>
  <c r="H488" i="13"/>
  <c r="H523" i="13"/>
  <c r="H529" i="13"/>
  <c r="F51" i="14" s="1"/>
  <c r="CC51" i="14" s="1"/>
  <c r="H542" i="13"/>
  <c r="G14" i="10"/>
  <c r="H58" i="13"/>
  <c r="H373" i="13"/>
  <c r="F34" i="14" s="1"/>
  <c r="CC34" i="14" s="1"/>
  <c r="H415" i="13"/>
  <c r="H437" i="13"/>
  <c r="E53" i="14" s="1"/>
  <c r="CB53" i="14" s="1"/>
  <c r="H485" i="13"/>
  <c r="K30" i="14" s="1"/>
  <c r="CH30" i="14" s="1"/>
  <c r="H287" i="13"/>
  <c r="U65" i="14" s="1"/>
  <c r="CR65" i="14" s="1"/>
  <c r="H336" i="13"/>
  <c r="D41" i="14" s="1"/>
  <c r="CA41" i="14" s="1"/>
  <c r="H341" i="13"/>
  <c r="H368" i="13"/>
  <c r="H432" i="13"/>
  <c r="H558" i="13"/>
  <c r="C43" i="14" s="1"/>
  <c r="H729" i="13"/>
  <c r="H745" i="13"/>
  <c r="H761" i="13"/>
  <c r="H777" i="13"/>
  <c r="G40" i="12"/>
  <c r="G48" i="12"/>
  <c r="G56" i="12"/>
  <c r="H282" i="13"/>
  <c r="P65" i="14" s="1"/>
  <c r="CM65" i="14" s="1"/>
  <c r="H349" i="13"/>
  <c r="H352" i="13"/>
  <c r="D42" i="14" s="1"/>
  <c r="CA42" i="14" s="1"/>
  <c r="H357" i="13"/>
  <c r="H360" i="13"/>
  <c r="H365" i="13"/>
  <c r="H379" i="13"/>
  <c r="H418" i="13"/>
  <c r="C49" i="14" s="1"/>
  <c r="BZ49" i="14" s="1"/>
  <c r="H429" i="13"/>
  <c r="H443" i="13"/>
  <c r="K53" i="14" s="1"/>
  <c r="CH53" i="14" s="1"/>
  <c r="H497" i="13"/>
  <c r="C54" i="14" s="1"/>
  <c r="H331" i="13"/>
  <c r="H460" i="13"/>
  <c r="G37" i="14" s="1"/>
  <c r="CD37" i="14" s="1"/>
  <c r="H463" i="13"/>
  <c r="D22" i="14" s="1"/>
  <c r="CA22" i="14" s="1"/>
  <c r="H607" i="13"/>
  <c r="G49" i="12"/>
  <c r="G57" i="12"/>
  <c r="H186" i="13"/>
  <c r="H231" i="13"/>
  <c r="T66" i="14" s="1"/>
  <c r="CQ66" i="14" s="1"/>
  <c r="H396" i="13"/>
  <c r="H399" i="13"/>
  <c r="C31" i="14" s="1"/>
  <c r="H421" i="13"/>
  <c r="C48" i="14" s="1"/>
  <c r="H509" i="13"/>
  <c r="H533" i="13"/>
  <c r="C75" i="14" s="1"/>
  <c r="H543" i="13"/>
  <c r="E25" i="14" s="1"/>
  <c r="CB25" i="14" s="1"/>
  <c r="H629" i="13"/>
  <c r="H690" i="13"/>
  <c r="H67" i="14" s="1"/>
  <c r="CE67" i="14" s="1"/>
  <c r="H742" i="13"/>
  <c r="H771" i="13"/>
  <c r="H774" i="13"/>
  <c r="H645" i="13"/>
  <c r="H739" i="13"/>
  <c r="H751" i="13"/>
  <c r="H508" i="13"/>
  <c r="H602" i="13"/>
  <c r="H722" i="13"/>
  <c r="H754" i="13"/>
  <c r="H555" i="13"/>
  <c r="F70" i="14" s="1"/>
  <c r="CC70" i="14" s="1"/>
  <c r="H728" i="13"/>
  <c r="H760" i="13"/>
  <c r="H605" i="13"/>
  <c r="H613" i="13"/>
  <c r="H688" i="13"/>
  <c r="C70" i="14" s="1"/>
  <c r="H711" i="13"/>
  <c r="H734" i="13"/>
  <c r="H766" i="13"/>
  <c r="H506" i="13"/>
  <c r="H653" i="13"/>
  <c r="H685" i="13"/>
  <c r="C60" i="14" s="1"/>
  <c r="H772" i="13"/>
  <c r="H775" i="13"/>
  <c r="H595" i="13"/>
  <c r="E84" i="14" s="1"/>
  <c r="CB84" i="14" s="1"/>
  <c r="H743" i="13"/>
  <c r="H746" i="13"/>
  <c r="H752" i="13"/>
  <c r="H778" i="13"/>
  <c r="H603" i="13"/>
  <c r="H611" i="13"/>
  <c r="C85" i="14" s="1"/>
  <c r="H651" i="13"/>
  <c r="H758" i="13"/>
  <c r="H723" i="13"/>
  <c r="H735" i="13"/>
  <c r="H755" i="13"/>
  <c r="H767" i="13"/>
  <c r="H787" i="13"/>
  <c r="H490" i="13"/>
  <c r="H686" i="13"/>
  <c r="H738" i="13"/>
  <c r="H770" i="13"/>
  <c r="H593" i="13"/>
  <c r="H628" i="13"/>
  <c r="H649" i="13"/>
  <c r="C9" i="14" s="1"/>
  <c r="H695" i="13"/>
  <c r="H744" i="13"/>
  <c r="H776" i="13"/>
  <c r="H601" i="13"/>
  <c r="H750" i="13"/>
  <c r="H609" i="13"/>
  <c r="H620" i="13"/>
  <c r="H724" i="13"/>
  <c r="H756" i="13"/>
  <c r="H647" i="13"/>
  <c r="H730" i="13"/>
  <c r="H736" i="13"/>
  <c r="H759" i="13"/>
  <c r="H762" i="13"/>
  <c r="H768" i="13"/>
  <c r="H510" i="13"/>
  <c r="H522" i="13"/>
  <c r="H687" i="13"/>
  <c r="E67" i="14" s="1"/>
  <c r="CB67" i="14" s="1"/>
  <c r="H733" i="13"/>
  <c r="H765" i="13"/>
  <c r="BB39" i="14" l="1"/>
  <c r="BC14" i="14"/>
  <c r="DB77" i="14"/>
  <c r="EA77" i="14" s="1"/>
  <c r="DD19" i="14"/>
  <c r="EC19" i="14" s="1"/>
  <c r="BJ78" i="14"/>
  <c r="BJ27" i="14"/>
  <c r="BI78" i="14"/>
  <c r="DA78" i="14"/>
  <c r="DZ78" i="14" s="1"/>
  <c r="BH78" i="14"/>
  <c r="BG78" i="14"/>
  <c r="BF78" i="14"/>
  <c r="DH78" i="14"/>
  <c r="EG78" i="14" s="1"/>
  <c r="BE78" i="14"/>
  <c r="DG78" i="14"/>
  <c r="EF78" i="14" s="1"/>
  <c r="DF78" i="14"/>
  <c r="EE78" i="14" s="1"/>
  <c r="DD78" i="14"/>
  <c r="EC78" i="14" s="1"/>
  <c r="DE78" i="14"/>
  <c r="ED78" i="14" s="1"/>
  <c r="DC78" i="14"/>
  <c r="EB78" i="14" s="1"/>
  <c r="CZ77" i="14"/>
  <c r="DY77" i="14" s="1"/>
  <c r="DA77" i="14"/>
  <c r="DZ77" i="14" s="1"/>
  <c r="BF77" i="14"/>
  <c r="BE77" i="14"/>
  <c r="BD77" i="14"/>
  <c r="BC77" i="14"/>
  <c r="DD77" i="14"/>
  <c r="EC77" i="14" s="1"/>
  <c r="DC77" i="14"/>
  <c r="EB77" i="14" s="1"/>
  <c r="BH75" i="14"/>
  <c r="BG75" i="14"/>
  <c r="BF75" i="14"/>
  <c r="BE75" i="14"/>
  <c r="BD75" i="14"/>
  <c r="BC75" i="14"/>
  <c r="BB75" i="14"/>
  <c r="BC69" i="14"/>
  <c r="BB69" i="14"/>
  <c r="BD54" i="14"/>
  <c r="BF54" i="14"/>
  <c r="BE54" i="14"/>
  <c r="BD48" i="14"/>
  <c r="DB39" i="14"/>
  <c r="EA39" i="14" s="1"/>
  <c r="DA39" i="14"/>
  <c r="DZ39" i="14" s="1"/>
  <c r="CZ39" i="14"/>
  <c r="DY39" i="14" s="1"/>
  <c r="BD39" i="14"/>
  <c r="BC39" i="14"/>
  <c r="BH27" i="14"/>
  <c r="BG27" i="14"/>
  <c r="BF27" i="14"/>
  <c r="BE27" i="14"/>
  <c r="BD27" i="14"/>
  <c r="BI27" i="14"/>
  <c r="BC20" i="14"/>
  <c r="CZ19" i="14"/>
  <c r="DY19" i="14" s="1"/>
  <c r="BI19" i="14"/>
  <c r="BH19" i="14"/>
  <c r="BG19" i="14"/>
  <c r="BF19" i="14"/>
  <c r="DC19" i="14"/>
  <c r="EB19" i="14" s="1"/>
  <c r="BE19" i="14"/>
  <c r="DG19" i="14"/>
  <c r="EF19" i="14" s="1"/>
  <c r="DF19" i="14"/>
  <c r="EE19" i="14" s="1"/>
  <c r="DE19" i="14"/>
  <c r="ED19" i="14" s="1"/>
  <c r="BQ15" i="14"/>
  <c r="BF15" i="14"/>
  <c r="BP15" i="14"/>
  <c r="BL15" i="14"/>
  <c r="BV15" i="14"/>
  <c r="BU15" i="14"/>
  <c r="BE15" i="14"/>
  <c r="BJ15" i="14"/>
  <c r="BT15" i="14"/>
  <c r="BO15" i="14"/>
  <c r="BD15" i="14"/>
  <c r="BI15" i="14"/>
  <c r="BS15" i="14"/>
  <c r="BN15" i="14"/>
  <c r="BC15" i="14"/>
  <c r="BX15" i="14"/>
  <c r="BH15" i="14"/>
  <c r="BR15" i="14"/>
  <c r="BK15" i="14"/>
  <c r="BW15" i="14"/>
  <c r="BB15" i="14"/>
  <c r="BM15" i="14"/>
  <c r="BG15" i="14"/>
  <c r="DA14" i="14"/>
  <c r="DZ14" i="14" s="1"/>
  <c r="CZ14" i="14"/>
  <c r="DY14" i="14" s="1"/>
  <c r="BB14" i="14"/>
  <c r="CY82" i="14"/>
  <c r="DX82" i="14" s="1"/>
  <c r="G12" i="6"/>
  <c r="G70" i="6"/>
  <c r="DB82" i="14"/>
  <c r="EA82" i="14" s="1"/>
  <c r="CZ82" i="14"/>
  <c r="DY82" i="14" s="1"/>
  <c r="DC82" i="14"/>
  <c r="EB82" i="14" s="1"/>
  <c r="DA82" i="14"/>
  <c r="DZ82" i="14" s="1"/>
  <c r="DD82" i="14"/>
  <c r="EC82" i="14" s="1"/>
  <c r="DB81" i="14"/>
  <c r="EA81" i="14" s="1"/>
  <c r="CY77" i="14"/>
  <c r="DX77" i="14" s="1"/>
  <c r="C65" i="14"/>
  <c r="BH65" i="14" s="1"/>
  <c r="C83" i="14"/>
  <c r="BF83" i="14" s="1"/>
  <c r="C59" i="14"/>
  <c r="C84" i="14"/>
  <c r="C34" i="14"/>
  <c r="F67" i="14"/>
  <c r="CC67" i="14" s="1"/>
  <c r="C30" i="14"/>
  <c r="C66" i="14"/>
  <c r="X66" i="14"/>
  <c r="CU66" i="14" s="1"/>
  <c r="K84" i="14"/>
  <c r="CH84" i="14" s="1"/>
  <c r="C74" i="14"/>
  <c r="C71" i="14"/>
  <c r="BB71" i="14" s="1"/>
  <c r="C25" i="14"/>
  <c r="BB25" i="14" s="1"/>
  <c r="C67" i="14"/>
  <c r="D67" i="14"/>
  <c r="CA67" i="14" s="1"/>
  <c r="C45" i="14"/>
  <c r="BC45" i="14" s="1"/>
  <c r="C73" i="14"/>
  <c r="C72" i="14"/>
  <c r="C23" i="14"/>
  <c r="P11" i="14"/>
  <c r="CM11" i="14" s="1"/>
  <c r="BA46" i="14"/>
  <c r="C16" i="14"/>
  <c r="E50" i="14"/>
  <c r="CB50" i="14" s="1"/>
  <c r="C51" i="14"/>
  <c r="D60" i="14"/>
  <c r="BN60" i="14" s="1"/>
  <c r="E11" i="14"/>
  <c r="CB11" i="14" s="1"/>
  <c r="D74" i="14"/>
  <c r="CA74" i="14" s="1"/>
  <c r="D40" i="14"/>
  <c r="CA40" i="14" s="1"/>
  <c r="L53" i="14"/>
  <c r="CI53" i="14" s="1"/>
  <c r="K35" i="14"/>
  <c r="CH35" i="14" s="1"/>
  <c r="C76" i="14"/>
  <c r="C79" i="14"/>
  <c r="C68" i="14"/>
  <c r="BC68" i="14" s="1"/>
  <c r="C24" i="14"/>
  <c r="H53" i="14"/>
  <c r="CE53" i="14" s="1"/>
  <c r="G35" i="14"/>
  <c r="CD35" i="14" s="1"/>
  <c r="C62" i="14"/>
  <c r="C58" i="14"/>
  <c r="D49" i="14"/>
  <c r="CA49" i="14" s="1"/>
  <c r="CZ49" i="14" s="1"/>
  <c r="DY49" i="14" s="1"/>
  <c r="D57" i="14"/>
  <c r="CA57" i="14" s="1"/>
  <c r="Y11" i="14"/>
  <c r="CV11" i="14" s="1"/>
  <c r="E42" i="14"/>
  <c r="CB42" i="14" s="1"/>
  <c r="F62" i="14"/>
  <c r="CC62" i="14" s="1"/>
  <c r="D16" i="14"/>
  <c r="CA16" i="14" s="1"/>
  <c r="C52" i="14"/>
  <c r="E35" i="14"/>
  <c r="CB35" i="14" s="1"/>
  <c r="C40" i="14"/>
  <c r="E34" i="14"/>
  <c r="CB34" i="14" s="1"/>
  <c r="F59" i="14"/>
  <c r="CC59" i="14" s="1"/>
  <c r="E59" i="14"/>
  <c r="CB59" i="14" s="1"/>
  <c r="F11" i="14"/>
  <c r="CC11" i="14" s="1"/>
  <c r="E60" i="14"/>
  <c r="CB60" i="14" s="1"/>
  <c r="C47" i="14"/>
  <c r="D23" i="14"/>
  <c r="CA23" i="14" s="1"/>
  <c r="C11" i="14"/>
  <c r="E61" i="14"/>
  <c r="CB61" i="14" s="1"/>
  <c r="D52" i="14"/>
  <c r="CA52" i="14" s="1"/>
  <c r="U11" i="14"/>
  <c r="CR11" i="14" s="1"/>
  <c r="E40" i="14"/>
  <c r="CB40" i="14" s="1"/>
  <c r="M11" i="14"/>
  <c r="CJ11" i="14" s="1"/>
  <c r="T11" i="14"/>
  <c r="CQ11" i="14" s="1"/>
  <c r="H36" i="14"/>
  <c r="CE36" i="14" s="1"/>
  <c r="D50" i="14"/>
  <c r="CA50" i="14" s="1"/>
  <c r="L11" i="14"/>
  <c r="CI11" i="14" s="1"/>
  <c r="K11" i="14"/>
  <c r="CH11" i="14" s="1"/>
  <c r="J35" i="14"/>
  <c r="CG35" i="14" s="1"/>
  <c r="DK35" i="14" s="1"/>
  <c r="EJ35" i="14" s="1"/>
  <c r="C32" i="14"/>
  <c r="E41" i="14"/>
  <c r="CB41" i="14" s="1"/>
  <c r="D36" i="14"/>
  <c r="CA36" i="14" s="1"/>
  <c r="CY12" i="14"/>
  <c r="DX12" i="14" s="1"/>
  <c r="BD63" i="14"/>
  <c r="BA31" i="14"/>
  <c r="BB48" i="14"/>
  <c r="BH80" i="14"/>
  <c r="BA69" i="14"/>
  <c r="BA10" i="14"/>
  <c r="BC26" i="14"/>
  <c r="BB56" i="14"/>
  <c r="BA14" i="14"/>
  <c r="BB63" i="14"/>
  <c r="BH22" i="14"/>
  <c r="CY39" i="14"/>
  <c r="DX39" i="14" s="1"/>
  <c r="BD37" i="14"/>
  <c r="BJ80" i="14"/>
  <c r="BA28" i="14"/>
  <c r="BC63" i="14"/>
  <c r="BD81" i="14"/>
  <c r="BC22" i="14"/>
  <c r="BB82" i="14"/>
  <c r="BD56" i="14"/>
  <c r="BD22" i="14"/>
  <c r="BB37" i="14"/>
  <c r="BC82" i="14"/>
  <c r="BA33" i="14"/>
  <c r="BC48" i="14"/>
  <c r="BD82" i="14"/>
  <c r="BC37" i="14"/>
  <c r="BE82" i="14"/>
  <c r="BF22" i="14"/>
  <c r="BE37" i="14"/>
  <c r="BA8" i="14"/>
  <c r="BE22" i="14"/>
  <c r="BB80" i="14"/>
  <c r="BI80" i="14"/>
  <c r="BC80" i="14"/>
  <c r="BC56" i="14"/>
  <c r="BD80" i="14"/>
  <c r="BG22" i="14"/>
  <c r="BE80" i="14"/>
  <c r="BF80" i="14"/>
  <c r="BA21" i="14"/>
  <c r="BG80" i="14"/>
  <c r="BA85" i="14"/>
  <c r="BF82" i="14"/>
  <c r="BA81" i="14"/>
  <c r="BA22" i="14"/>
  <c r="BA7" i="14"/>
  <c r="BZ56" i="14"/>
  <c r="BZ60" i="14"/>
  <c r="BZ9" i="14"/>
  <c r="CY9" i="14" s="1"/>
  <c r="DX9" i="14" s="1"/>
  <c r="DI53" i="14"/>
  <c r="EH53" i="14" s="1"/>
  <c r="DE52" i="14"/>
  <c r="ED52" i="14" s="1"/>
  <c r="BZ63" i="14"/>
  <c r="BZ43" i="14"/>
  <c r="CY43" i="14" s="1"/>
  <c r="DX43" i="14" s="1"/>
  <c r="Z13" i="14"/>
  <c r="CW13" i="14" s="1"/>
  <c r="C6" i="14"/>
  <c r="DB51" i="14"/>
  <c r="EA51" i="14" s="1"/>
  <c r="BZ17" i="14"/>
  <c r="CY17" i="14" s="1"/>
  <c r="DX17" i="14" s="1"/>
  <c r="C64" i="14"/>
  <c r="J13" i="14"/>
  <c r="BZ61" i="14"/>
  <c r="BZ75" i="14"/>
  <c r="E156" i="13"/>
  <c r="H156" i="13" s="1"/>
  <c r="G51" i="6"/>
  <c r="BB18" i="14"/>
  <c r="BZ22" i="14"/>
  <c r="CZ22" i="14" s="1"/>
  <c r="DY22" i="14" s="1"/>
  <c r="BA9" i="14"/>
  <c r="BA26" i="14"/>
  <c r="BQ65" i="14"/>
  <c r="BT65" i="14"/>
  <c r="BZ70" i="14"/>
  <c r="CY70" i="14" s="1"/>
  <c r="DX70" i="14" s="1"/>
  <c r="BE70" i="14"/>
  <c r="BA78" i="14"/>
  <c r="CZ43" i="14"/>
  <c r="DY43" i="14" s="1"/>
  <c r="BZ53" i="14"/>
  <c r="BF53" i="14"/>
  <c r="BD51" i="14"/>
  <c r="BW65" i="14"/>
  <c r="BM65" i="14"/>
  <c r="BB78" i="14"/>
  <c r="BZ80" i="14"/>
  <c r="CY80" i="14" s="1"/>
  <c r="DX80" i="14" s="1"/>
  <c r="E162" i="13"/>
  <c r="H162" i="13" s="1"/>
  <c r="G57" i="6"/>
  <c r="BZ36" i="14"/>
  <c r="BS13" i="14"/>
  <c r="BG13" i="14"/>
  <c r="DB18" i="14"/>
  <c r="EA18" i="14" s="1"/>
  <c r="BB28" i="14"/>
  <c r="BA39" i="14"/>
  <c r="CY28" i="14"/>
  <c r="DX28" i="14" s="1"/>
  <c r="BA44" i="14"/>
  <c r="DD52" i="14"/>
  <c r="EC52" i="14" s="1"/>
  <c r="CY55" i="14"/>
  <c r="DX55" i="14" s="1"/>
  <c r="DB78" i="14"/>
  <c r="EA78" i="14" s="1"/>
  <c r="G25" i="6"/>
  <c r="E130" i="13"/>
  <c r="H130" i="13" s="1"/>
  <c r="E124" i="13"/>
  <c r="H124" i="13" s="1"/>
  <c r="G19" i="6"/>
  <c r="BA17" i="14"/>
  <c r="CY18" i="14"/>
  <c r="DX18" i="14" s="1"/>
  <c r="BZ42" i="14"/>
  <c r="BZ57" i="14"/>
  <c r="BD70" i="14"/>
  <c r="BF70" i="14"/>
  <c r="BB74" i="14"/>
  <c r="BZ69" i="14"/>
  <c r="CY69" i="14" s="1"/>
  <c r="DX69" i="14" s="1"/>
  <c r="BC78" i="14"/>
  <c r="BD53" i="14"/>
  <c r="BU65" i="14"/>
  <c r="DB53" i="14"/>
  <c r="EA53" i="14" s="1"/>
  <c r="BA80" i="14"/>
  <c r="BB81" i="14"/>
  <c r="BF52" i="14"/>
  <c r="BA43" i="14"/>
  <c r="BK53" i="14"/>
  <c r="BR65" i="14"/>
  <c r="BZ54" i="14"/>
  <c r="DC54" i="14" s="1"/>
  <c r="EB54" i="14" s="1"/>
  <c r="BL53" i="14"/>
  <c r="BC74" i="14"/>
  <c r="BA70" i="14"/>
  <c r="BD78" i="14"/>
  <c r="DB19" i="14"/>
  <c r="EA19" i="14" s="1"/>
  <c r="BD19" i="14"/>
  <c r="BR13" i="14"/>
  <c r="BM13" i="14"/>
  <c r="BL13" i="14"/>
  <c r="BK13" i="14"/>
  <c r="BH13" i="14"/>
  <c r="BF13" i="14"/>
  <c r="BZ13" i="14"/>
  <c r="BX13" i="14"/>
  <c r="BW13" i="14"/>
  <c r="BA19" i="14"/>
  <c r="BA20" i="14"/>
  <c r="BA37" i="14"/>
  <c r="BU13" i="14"/>
  <c r="BV13" i="14"/>
  <c r="BZ10" i="14"/>
  <c r="CY10" i="14" s="1"/>
  <c r="DX10" i="14" s="1"/>
  <c r="BC19" i="14"/>
  <c r="BZ15" i="14"/>
  <c r="DI15" i="14" s="1"/>
  <c r="EH15" i="14" s="1"/>
  <c r="BB26" i="14"/>
  <c r="BZ38" i="14"/>
  <c r="CY38" i="14" s="1"/>
  <c r="DX38" i="14" s="1"/>
  <c r="DE53" i="14"/>
  <c r="ED53" i="14" s="1"/>
  <c r="BI53" i="14"/>
  <c r="BJ53" i="14"/>
  <c r="BC54" i="14"/>
  <c r="DB74" i="14"/>
  <c r="EA74" i="14" s="1"/>
  <c r="CY81" i="14"/>
  <c r="DX81" i="14" s="1"/>
  <c r="BC81" i="14"/>
  <c r="E154" i="13"/>
  <c r="H154" i="13" s="1"/>
  <c r="G49" i="6"/>
  <c r="CZ44" i="14"/>
  <c r="DY44" i="14" s="1"/>
  <c r="BZ48" i="14"/>
  <c r="DB48" i="14" s="1"/>
  <c r="EA48" i="14" s="1"/>
  <c r="BC13" i="14"/>
  <c r="BC17" i="14"/>
  <c r="CZ18" i="14"/>
  <c r="DY18" i="14" s="1"/>
  <c r="BJ13" i="14"/>
  <c r="BE13" i="14"/>
  <c r="BA12" i="14"/>
  <c r="BD17" i="14"/>
  <c r="BA18" i="14"/>
  <c r="BD18" i="14"/>
  <c r="BZ31" i="14"/>
  <c r="CY31" i="14" s="1"/>
  <c r="DX31" i="14" s="1"/>
  <c r="DF53" i="14"/>
  <c r="EE53" i="14" s="1"/>
  <c r="BG53" i="14"/>
  <c r="CY46" i="14"/>
  <c r="DX46" i="14" s="1"/>
  <c r="DO65" i="14"/>
  <c r="EN65" i="14" s="1"/>
  <c r="BA54" i="14"/>
  <c r="CZ55" i="14"/>
  <c r="DY55" i="14" s="1"/>
  <c r="BD74" i="14"/>
  <c r="BA77" i="14"/>
  <c r="CZ81" i="14"/>
  <c r="DY81" i="14" s="1"/>
  <c r="BZ5" i="14"/>
  <c r="CY5" i="14" s="1"/>
  <c r="DX5" i="14" s="1"/>
  <c r="BB17" i="14"/>
  <c r="BC18" i="14"/>
  <c r="BC29" i="14"/>
  <c r="BD44" i="14"/>
  <c r="DC53" i="14"/>
  <c r="EB53" i="14" s="1"/>
  <c r="DM65" i="14"/>
  <c r="EL65" i="14" s="1"/>
  <c r="DT65" i="14"/>
  <c r="ES65" i="14" s="1"/>
  <c r="BA56" i="14"/>
  <c r="BA75" i="14"/>
  <c r="BA82" i="14"/>
  <c r="AL82" i="3" s="1"/>
  <c r="AM82" i="3" s="1"/>
  <c r="BZ37" i="14"/>
  <c r="BK65" i="14"/>
  <c r="BE53" i="14"/>
  <c r="BS65" i="14"/>
  <c r="BB73" i="14"/>
  <c r="BO65" i="14"/>
  <c r="DA81" i="14"/>
  <c r="DZ81" i="14" s="1"/>
  <c r="DN65" i="14"/>
  <c r="EM65" i="14" s="1"/>
  <c r="BO13" i="14"/>
  <c r="BD23" i="14"/>
  <c r="DA19" i="14"/>
  <c r="DZ19" i="14" s="1"/>
  <c r="CY7" i="14"/>
  <c r="DX7" i="14" s="1"/>
  <c r="BB19" i="14"/>
  <c r="BB20" i="14"/>
  <c r="CY33" i="14"/>
  <c r="DX33" i="14" s="1"/>
  <c r="BI13" i="14"/>
  <c r="BA5" i="14"/>
  <c r="BA15" i="14"/>
  <c r="BZ20" i="14"/>
  <c r="DA20" i="14" s="1"/>
  <c r="DZ20" i="14" s="1"/>
  <c r="BZ8" i="14"/>
  <c r="CY8" i="14" s="1"/>
  <c r="DX8" i="14" s="1"/>
  <c r="CZ28" i="14"/>
  <c r="DY28" i="14" s="1"/>
  <c r="BZ21" i="14"/>
  <c r="CY21" i="14" s="1"/>
  <c r="DX21" i="14" s="1"/>
  <c r="BZ41" i="14"/>
  <c r="BA38" i="14"/>
  <c r="BB43" i="14"/>
  <c r="DB44" i="14"/>
  <c r="EA44" i="14" s="1"/>
  <c r="BA55" i="14"/>
  <c r="BC73" i="14"/>
  <c r="DR65" i="14"/>
  <c r="EQ65" i="14" s="1"/>
  <c r="BB70" i="14"/>
  <c r="E170" i="13"/>
  <c r="H170" i="13" s="1"/>
  <c r="G65" i="6"/>
  <c r="E122" i="13"/>
  <c r="H122" i="13" s="1"/>
  <c r="G17" i="6"/>
  <c r="BZ27" i="14"/>
  <c r="CZ27" i="14" s="1"/>
  <c r="DY27" i="14" s="1"/>
  <c r="BA27" i="14"/>
  <c r="BC27" i="14"/>
  <c r="BB27" i="14"/>
  <c r="BE52" i="14"/>
  <c r="BB22" i="14"/>
  <c r="BB29" i="14"/>
  <c r="BA29" i="14"/>
  <c r="BZ29" i="14"/>
  <c r="BG52" i="14"/>
  <c r="BB54" i="14"/>
  <c r="CY44" i="14"/>
  <c r="DX44" i="14" s="1"/>
  <c r="E138" i="13"/>
  <c r="H138" i="13" s="1"/>
  <c r="G33" i="6"/>
  <c r="DK65" i="14"/>
  <c r="EJ65" i="14" s="1"/>
  <c r="CZ78" i="14"/>
  <c r="DY78" i="14" s="1"/>
  <c r="BP13" i="14"/>
  <c r="BQ13" i="14"/>
  <c r="CY14" i="14"/>
  <c r="DX14" i="14" s="1"/>
  <c r="BH53" i="14"/>
  <c r="BB44" i="14"/>
  <c r="DV65" i="14"/>
  <c r="EU65" i="14" s="1"/>
  <c r="BV65" i="14"/>
  <c r="DB73" i="14"/>
  <c r="EA73" i="14" s="1"/>
  <c r="BZ85" i="14"/>
  <c r="CY85" i="14" s="1"/>
  <c r="DX85" i="14" s="1"/>
  <c r="DB45" i="14"/>
  <c r="EA45" i="14" s="1"/>
  <c r="DC52" i="14"/>
  <c r="EB52" i="14" s="1"/>
  <c r="BN65" i="14"/>
  <c r="BP65" i="14"/>
  <c r="DC70" i="14"/>
  <c r="EB70" i="14" s="1"/>
  <c r="BC70" i="14"/>
  <c r="BX65" i="14"/>
  <c r="BD73" i="14"/>
  <c r="BB77" i="14"/>
  <c r="BZ26" i="14"/>
  <c r="CY19" i="14"/>
  <c r="DX19" i="14" s="1"/>
  <c r="BC44" i="14"/>
  <c r="BA48" i="14"/>
  <c r="BD45" i="14"/>
  <c r="BA63" i="14"/>
  <c r="CY78" i="14"/>
  <c r="DX78" i="14" s="1"/>
  <c r="DM15" i="14" l="1"/>
  <c r="EL15" i="14" s="1"/>
  <c r="DA15" i="14"/>
  <c r="DZ15" i="14" s="1"/>
  <c r="DB50" i="14"/>
  <c r="EA50" i="14" s="1"/>
  <c r="BB45" i="14"/>
  <c r="BD16" i="14"/>
  <c r="BF65" i="14"/>
  <c r="DR15" i="14"/>
  <c r="EQ15" i="14" s="1"/>
  <c r="DG15" i="14"/>
  <c r="EF15" i="14" s="1"/>
  <c r="BD52" i="14"/>
  <c r="DB27" i="14"/>
  <c r="EA27" i="14" s="1"/>
  <c r="DC27" i="14"/>
  <c r="EB27" i="14" s="1"/>
  <c r="DD27" i="14"/>
  <c r="EC27" i="14" s="1"/>
  <c r="DB54" i="14"/>
  <c r="EA54" i="14" s="1"/>
  <c r="DE27" i="14"/>
  <c r="ED27" i="14" s="1"/>
  <c r="BD83" i="14"/>
  <c r="BA76" i="14"/>
  <c r="BZ74" i="14"/>
  <c r="CY75" i="14"/>
  <c r="DX75" i="14" s="1"/>
  <c r="DA75" i="14"/>
  <c r="DZ75" i="14" s="1"/>
  <c r="DC75" i="14"/>
  <c r="EB75" i="14" s="1"/>
  <c r="DD75" i="14"/>
  <c r="EC75" i="14" s="1"/>
  <c r="DE75" i="14"/>
  <c r="ED75" i="14" s="1"/>
  <c r="DF75" i="14"/>
  <c r="EE75" i="14" s="1"/>
  <c r="AL75" i="3"/>
  <c r="AM75" i="3" s="1"/>
  <c r="CZ75" i="14"/>
  <c r="DY75" i="14" s="1"/>
  <c r="DB75" i="14"/>
  <c r="EA75" i="14" s="1"/>
  <c r="BA73" i="14"/>
  <c r="BZ72" i="14"/>
  <c r="CY72" i="14" s="1"/>
  <c r="DX72" i="14" s="1"/>
  <c r="BZ71" i="14"/>
  <c r="BC71" i="14"/>
  <c r="DA70" i="14"/>
  <c r="DZ70" i="14" s="1"/>
  <c r="CZ70" i="14"/>
  <c r="DY70" i="14" s="1"/>
  <c r="CZ69" i="14"/>
  <c r="DY69" i="14" s="1"/>
  <c r="DA69" i="14"/>
  <c r="DZ69" i="14" s="1"/>
  <c r="AL69" i="3"/>
  <c r="AM69" i="3" s="1"/>
  <c r="AQ69" i="3" s="1"/>
  <c r="DB69" i="14"/>
  <c r="EA69" i="14" s="1"/>
  <c r="BB68" i="14"/>
  <c r="BZ68" i="14"/>
  <c r="BZ67" i="14"/>
  <c r="BZ66" i="14"/>
  <c r="BG65" i="14"/>
  <c r="BB65" i="14"/>
  <c r="BA65" i="14"/>
  <c r="BD65" i="14"/>
  <c r="BL65" i="14"/>
  <c r="BC65" i="14"/>
  <c r="BI65" i="14"/>
  <c r="BJ65" i="14"/>
  <c r="BE65" i="14"/>
  <c r="BA64" i="14"/>
  <c r="BA79" i="14"/>
  <c r="BB79" i="14"/>
  <c r="BC79" i="14"/>
  <c r="BG60" i="14"/>
  <c r="DT60" i="14"/>
  <c r="ES60" i="14" s="1"/>
  <c r="BU60" i="14"/>
  <c r="BR60" i="14"/>
  <c r="BK60" i="14"/>
  <c r="BW60" i="14"/>
  <c r="BH60" i="14"/>
  <c r="BL60" i="14"/>
  <c r="DR60" i="14"/>
  <c r="EQ60" i="14" s="1"/>
  <c r="BV60" i="14"/>
  <c r="BS60" i="14"/>
  <c r="BI60" i="14"/>
  <c r="BM60" i="14"/>
  <c r="BP60" i="14"/>
  <c r="BJ60" i="14"/>
  <c r="BO60" i="14"/>
  <c r="CA60" i="14"/>
  <c r="DD60" i="14" s="1"/>
  <c r="EC60" i="14" s="1"/>
  <c r="BT60" i="14"/>
  <c r="BX60" i="14"/>
  <c r="DQ60" i="14"/>
  <c r="EP60" i="14" s="1"/>
  <c r="BQ60" i="14"/>
  <c r="DG60" i="14"/>
  <c r="EF60" i="14" s="1"/>
  <c r="AL85" i="3"/>
  <c r="AM85" i="3" s="1"/>
  <c r="AQ85" i="3" s="1"/>
  <c r="BZ84" i="14"/>
  <c r="BE83" i="14"/>
  <c r="BA83" i="14"/>
  <c r="BB83" i="14"/>
  <c r="BC83" i="14"/>
  <c r="DC60" i="14"/>
  <c r="EB60" i="14" s="1"/>
  <c r="BE60" i="14"/>
  <c r="BF60" i="14"/>
  <c r="BZ59" i="14"/>
  <c r="BA58" i="14"/>
  <c r="AL55" i="3"/>
  <c r="AR55" i="3" s="1"/>
  <c r="DA54" i="14"/>
  <c r="DZ54" i="14" s="1"/>
  <c r="DD54" i="14"/>
  <c r="EC54" i="14" s="1"/>
  <c r="BD50" i="14"/>
  <c r="BZ52" i="14"/>
  <c r="DB52" i="14" s="1"/>
  <c r="EA52" i="14" s="1"/>
  <c r="BZ51" i="14"/>
  <c r="CY51" i="14" s="1"/>
  <c r="DX51" i="14" s="1"/>
  <c r="BA47" i="14"/>
  <c r="AL46" i="3"/>
  <c r="AM46" i="3" s="1"/>
  <c r="AN46" i="3" s="1"/>
  <c r="BZ45" i="14"/>
  <c r="BZ40" i="14"/>
  <c r="DB40" i="14" s="1"/>
  <c r="EA40" i="14" s="1"/>
  <c r="BD40" i="14"/>
  <c r="AL39" i="3"/>
  <c r="AM39" i="3" s="1"/>
  <c r="AQ39" i="3" s="1"/>
  <c r="AL38" i="3"/>
  <c r="AM38" i="3" s="1"/>
  <c r="AN38" i="3" s="1"/>
  <c r="BZ34" i="14"/>
  <c r="AL33" i="3"/>
  <c r="AM33" i="3" s="1"/>
  <c r="AO33" i="3" s="1"/>
  <c r="BZ32" i="14"/>
  <c r="CY32" i="14" s="1"/>
  <c r="DX32" i="14" s="1"/>
  <c r="AL31" i="3"/>
  <c r="AM31" i="3" s="1"/>
  <c r="AN31" i="3" s="1"/>
  <c r="BA30" i="14"/>
  <c r="DF27" i="14"/>
  <c r="EE27" i="14" s="1"/>
  <c r="DG27" i="14"/>
  <c r="EF27" i="14" s="1"/>
  <c r="DH27" i="14"/>
  <c r="EG27" i="14" s="1"/>
  <c r="BC25" i="14"/>
  <c r="BA25" i="14"/>
  <c r="BD25" i="14"/>
  <c r="BZ24" i="14"/>
  <c r="CY24" i="14" s="1"/>
  <c r="DX24" i="14" s="1"/>
  <c r="BZ23" i="14"/>
  <c r="CZ23" i="14" s="1"/>
  <c r="DY23" i="14" s="1"/>
  <c r="BM35" i="14"/>
  <c r="AL21" i="3"/>
  <c r="AM21" i="3" s="1"/>
  <c r="AQ21" i="3" s="1"/>
  <c r="CZ20" i="14"/>
  <c r="DY20" i="14" s="1"/>
  <c r="CZ17" i="14"/>
  <c r="DY17" i="14" s="1"/>
  <c r="DA17" i="14"/>
  <c r="DZ17" i="14" s="1"/>
  <c r="BZ16" i="14"/>
  <c r="BC16" i="14"/>
  <c r="DE15" i="14"/>
  <c r="ED15" i="14" s="1"/>
  <c r="AL15" i="3"/>
  <c r="AM15" i="3" s="1"/>
  <c r="DQ15" i="14"/>
  <c r="EP15" i="14" s="1"/>
  <c r="DN15" i="14"/>
  <c r="EM15" i="14" s="1"/>
  <c r="DU15" i="14"/>
  <c r="ET15" i="14" s="1"/>
  <c r="DD15" i="14"/>
  <c r="EC15" i="14" s="1"/>
  <c r="CY15" i="14"/>
  <c r="DX15" i="14" s="1"/>
  <c r="DV15" i="14"/>
  <c r="EU15" i="14" s="1"/>
  <c r="DP15" i="14"/>
  <c r="EO15" i="14" s="1"/>
  <c r="DT15" i="14"/>
  <c r="ES15" i="14" s="1"/>
  <c r="DK15" i="14"/>
  <c r="EJ15" i="14" s="1"/>
  <c r="DO15" i="14"/>
  <c r="EN15" i="14" s="1"/>
  <c r="DF15" i="14"/>
  <c r="EE15" i="14" s="1"/>
  <c r="DC15" i="14"/>
  <c r="EB15" i="14" s="1"/>
  <c r="DB15" i="14"/>
  <c r="EA15" i="14" s="1"/>
  <c r="DH15" i="14"/>
  <c r="EG15" i="14" s="1"/>
  <c r="CZ15" i="14"/>
  <c r="DY15" i="14" s="1"/>
  <c r="DL15" i="14"/>
  <c r="EK15" i="14" s="1"/>
  <c r="DS15" i="14"/>
  <c r="ER15" i="14" s="1"/>
  <c r="DJ15" i="14"/>
  <c r="EI15" i="14" s="1"/>
  <c r="AL14" i="3"/>
  <c r="AM14" i="3" s="1"/>
  <c r="AO14" i="3" s="1"/>
  <c r="AL12" i="3"/>
  <c r="AM12" i="3" s="1"/>
  <c r="BZ11" i="14"/>
  <c r="CY11" i="14" s="1"/>
  <c r="DX11" i="14" s="1"/>
  <c r="AL10" i="3"/>
  <c r="AM10" i="3" s="1"/>
  <c r="AO10" i="3" s="1"/>
  <c r="AL8" i="3"/>
  <c r="AM8" i="3" s="1"/>
  <c r="AN8" i="3" s="1"/>
  <c r="AL9" i="3"/>
  <c r="AM9" i="3" s="1"/>
  <c r="AL7" i="3"/>
  <c r="AM7" i="3" s="1"/>
  <c r="AN7" i="3" s="1"/>
  <c r="BA6" i="14"/>
  <c r="AL5" i="3"/>
  <c r="AR5" i="3" s="1" a="1"/>
  <c r="AR5" i="3" s="1"/>
  <c r="BK30" i="14"/>
  <c r="BG30" i="14"/>
  <c r="BZ30" i="14"/>
  <c r="BE30" i="14"/>
  <c r="BB30" i="14"/>
  <c r="BD30" i="14"/>
  <c r="BI30" i="14"/>
  <c r="BF30" i="14"/>
  <c r="BL30" i="14"/>
  <c r="BH30" i="14"/>
  <c r="BJ30" i="14"/>
  <c r="BC30" i="14"/>
  <c r="BH84" i="14"/>
  <c r="CY74" i="14"/>
  <c r="DX74" i="14" s="1"/>
  <c r="BG84" i="14"/>
  <c r="BA84" i="14"/>
  <c r="CY34" i="14"/>
  <c r="DX34" i="14" s="1"/>
  <c r="BA74" i="14"/>
  <c r="BZ65" i="14"/>
  <c r="DA65" i="14" s="1"/>
  <c r="DZ65" i="14" s="1"/>
  <c r="BI84" i="14"/>
  <c r="BD84" i="14"/>
  <c r="BF84" i="14"/>
  <c r="BE84" i="14"/>
  <c r="BZ83" i="14"/>
  <c r="BZ73" i="14"/>
  <c r="CY73" i="14" s="1"/>
  <c r="DX73" i="14" s="1"/>
  <c r="BA45" i="14"/>
  <c r="BA32" i="14"/>
  <c r="DH80" i="14"/>
  <c r="EG80" i="14" s="1"/>
  <c r="DG80" i="14"/>
  <c r="EF80" i="14" s="1"/>
  <c r="AN85" i="3"/>
  <c r="DF80" i="14"/>
  <c r="EE80" i="14" s="1"/>
  <c r="DE80" i="14"/>
  <c r="ED80" i="14" s="1"/>
  <c r="DD80" i="14"/>
  <c r="EC80" i="14" s="1"/>
  <c r="BC53" i="14"/>
  <c r="DC80" i="14"/>
  <c r="EB80" i="14" s="1"/>
  <c r="DB80" i="14"/>
  <c r="EA80" i="14" s="1"/>
  <c r="DA80" i="14"/>
  <c r="DZ80" i="14" s="1"/>
  <c r="CZ80" i="14"/>
  <c r="DY80" i="14" s="1"/>
  <c r="BE66" i="14"/>
  <c r="BN66" i="14"/>
  <c r="BI66" i="14"/>
  <c r="BH66" i="14"/>
  <c r="BB60" i="14"/>
  <c r="BW66" i="14"/>
  <c r="BR66" i="14"/>
  <c r="BS66" i="14"/>
  <c r="BF66" i="14"/>
  <c r="BA52" i="14"/>
  <c r="BX66" i="14"/>
  <c r="BD66" i="14"/>
  <c r="BA57" i="14"/>
  <c r="BJ66" i="14"/>
  <c r="BC57" i="14"/>
  <c r="BC66" i="14"/>
  <c r="BO66" i="14"/>
  <c r="BL66" i="14"/>
  <c r="BC60" i="14"/>
  <c r="BA66" i="14"/>
  <c r="BK66" i="14"/>
  <c r="BB66" i="14"/>
  <c r="BP66" i="14"/>
  <c r="BB52" i="14"/>
  <c r="BQ66" i="14"/>
  <c r="BU66" i="14"/>
  <c r="BM66" i="14"/>
  <c r="BG66" i="14"/>
  <c r="BT66" i="14"/>
  <c r="BV66" i="14"/>
  <c r="BD34" i="14"/>
  <c r="BA51" i="14"/>
  <c r="BA41" i="14"/>
  <c r="BA71" i="14"/>
  <c r="BB57" i="14"/>
  <c r="BB51" i="14"/>
  <c r="BC51" i="14"/>
  <c r="BA60" i="14"/>
  <c r="BA72" i="14"/>
  <c r="BB84" i="14"/>
  <c r="BC49" i="14"/>
  <c r="AQ31" i="3"/>
  <c r="AO31" i="3"/>
  <c r="DA50" i="14"/>
  <c r="DZ50" i="14" s="1"/>
  <c r="DD67" i="14"/>
  <c r="EC67" i="14" s="1"/>
  <c r="CY61" i="14"/>
  <c r="DX61" i="14" s="1"/>
  <c r="BB49" i="14"/>
  <c r="AL56" i="3"/>
  <c r="AM56" i="3" s="1"/>
  <c r="AQ56" i="3" s="1"/>
  <c r="BA42" i="14"/>
  <c r="BA61" i="14"/>
  <c r="BC84" i="14"/>
  <c r="BA49" i="14"/>
  <c r="BB61" i="14"/>
  <c r="DA49" i="14"/>
  <c r="DZ49" i="14" s="1"/>
  <c r="BC61" i="14"/>
  <c r="CY49" i="14"/>
  <c r="DX49" i="14" s="1"/>
  <c r="BD61" i="14"/>
  <c r="AR31" i="3"/>
  <c r="BA62" i="14"/>
  <c r="BC52" i="14"/>
  <c r="BZ25" i="14"/>
  <c r="CY53" i="14"/>
  <c r="DX53" i="14" s="1"/>
  <c r="DC67" i="14"/>
  <c r="EB67" i="14" s="1"/>
  <c r="BA53" i="14"/>
  <c r="BB53" i="14"/>
  <c r="BB67" i="14"/>
  <c r="BA50" i="14"/>
  <c r="DA67" i="14"/>
  <c r="DZ67" i="14" s="1"/>
  <c r="BE67" i="14"/>
  <c r="DB67" i="14"/>
  <c r="EA67" i="14" s="1"/>
  <c r="BF67" i="14"/>
  <c r="BZ76" i="14"/>
  <c r="CY76" i="14" s="1"/>
  <c r="DX76" i="14" s="1"/>
  <c r="CZ50" i="14"/>
  <c r="DY50" i="14" s="1"/>
  <c r="BC40" i="14"/>
  <c r="BB40" i="14"/>
  <c r="BC50" i="14"/>
  <c r="CY50" i="14"/>
  <c r="DX50" i="14" s="1"/>
  <c r="BB50" i="14"/>
  <c r="BC67" i="14"/>
  <c r="BD67" i="14"/>
  <c r="BA67" i="14"/>
  <c r="AL67" i="3" s="1"/>
  <c r="AM67" i="3" s="1"/>
  <c r="CY67" i="14"/>
  <c r="DX67" i="14" s="1"/>
  <c r="CZ67" i="14"/>
  <c r="DY67" i="14" s="1"/>
  <c r="DH35" i="14"/>
  <c r="EG35" i="14" s="1"/>
  <c r="AR33" i="3"/>
  <c r="BC58" i="14"/>
  <c r="BB58" i="14"/>
  <c r="BD58" i="14"/>
  <c r="BZ58" i="14"/>
  <c r="DB58" i="14" s="1"/>
  <c r="EA58" i="14" s="1"/>
  <c r="AQ33" i="3"/>
  <c r="AN33" i="3"/>
  <c r="BZ47" i="14"/>
  <c r="CY47" i="14" s="1"/>
  <c r="DX47" i="14" s="1"/>
  <c r="DA34" i="14"/>
  <c r="DZ34" i="14" s="1"/>
  <c r="BA16" i="14"/>
  <c r="AO46" i="3"/>
  <c r="BA23" i="14"/>
  <c r="BA36" i="14"/>
  <c r="BE36" i="14"/>
  <c r="BB36" i="14"/>
  <c r="BB23" i="14"/>
  <c r="BC62" i="14"/>
  <c r="BB16" i="14"/>
  <c r="BZ62" i="14"/>
  <c r="CZ62" i="14" s="1"/>
  <c r="DY62" i="14" s="1"/>
  <c r="BD62" i="14"/>
  <c r="BC23" i="14"/>
  <c r="BB34" i="14"/>
  <c r="BF36" i="14"/>
  <c r="BD36" i="14"/>
  <c r="BB35" i="14"/>
  <c r="BA68" i="14"/>
  <c r="BA11" i="14"/>
  <c r="AL28" i="3"/>
  <c r="AR28" i="3" s="1"/>
  <c r="DB34" i="14"/>
  <c r="EA34" i="14" s="1"/>
  <c r="BO11" i="14"/>
  <c r="BZ79" i="14"/>
  <c r="BC34" i="14"/>
  <c r="CZ34" i="14"/>
  <c r="DY34" i="14" s="1"/>
  <c r="BA34" i="14"/>
  <c r="CZ35" i="14"/>
  <c r="DY35" i="14" s="1"/>
  <c r="BM11" i="14"/>
  <c r="BU11" i="14"/>
  <c r="BR11" i="14"/>
  <c r="BB11" i="14"/>
  <c r="AO85" i="3"/>
  <c r="AR85" i="3"/>
  <c r="AR21" i="3"/>
  <c r="BN11" i="14"/>
  <c r="AL44" i="3"/>
  <c r="BA35" i="14"/>
  <c r="CY35" i="14"/>
  <c r="DX35" i="14" s="1"/>
  <c r="BA24" i="14"/>
  <c r="BJ35" i="14"/>
  <c r="BB59" i="14"/>
  <c r="DF35" i="14"/>
  <c r="EE35" i="14" s="1"/>
  <c r="DE35" i="14"/>
  <c r="ED35" i="14" s="1"/>
  <c r="BG35" i="14"/>
  <c r="DA35" i="14"/>
  <c r="DZ35" i="14" s="1"/>
  <c r="BC35" i="14"/>
  <c r="DG35" i="14"/>
  <c r="EF35" i="14" s="1"/>
  <c r="BA59" i="14"/>
  <c r="BC59" i="14"/>
  <c r="BB62" i="14"/>
  <c r="BI35" i="14"/>
  <c r="BA40" i="14"/>
  <c r="BF35" i="14"/>
  <c r="DB35" i="14"/>
  <c r="EA35" i="14" s="1"/>
  <c r="DD35" i="14"/>
  <c r="EC35" i="14" s="1"/>
  <c r="BF11" i="14"/>
  <c r="BS11" i="14"/>
  <c r="BG11" i="14"/>
  <c r="BD42" i="14"/>
  <c r="BL11" i="14"/>
  <c r="BX11" i="14"/>
  <c r="BD59" i="14"/>
  <c r="BD11" i="14"/>
  <c r="BW11" i="14"/>
  <c r="BP11" i="14"/>
  <c r="BC11" i="14"/>
  <c r="BI11" i="14"/>
  <c r="BH35" i="14"/>
  <c r="DC35" i="14"/>
  <c r="EB35" i="14" s="1"/>
  <c r="BB41" i="14"/>
  <c r="BT11" i="14"/>
  <c r="BQ11" i="14"/>
  <c r="BC36" i="14"/>
  <c r="BC42" i="14"/>
  <c r="BK11" i="14"/>
  <c r="BJ11" i="14"/>
  <c r="BB42" i="14"/>
  <c r="BD60" i="14"/>
  <c r="BD35" i="14"/>
  <c r="BE11" i="14"/>
  <c r="BH11" i="14"/>
  <c r="BV11" i="14"/>
  <c r="BC41" i="14"/>
  <c r="BE35" i="14"/>
  <c r="AR10" i="3"/>
  <c r="AN10" i="3"/>
  <c r="BB13" i="14"/>
  <c r="DB61" i="14"/>
  <c r="EA61" i="14" s="1"/>
  <c r="AL80" i="3"/>
  <c r="AM80" i="3" s="1"/>
  <c r="AO80" i="3" s="1"/>
  <c r="CZ51" i="14"/>
  <c r="DY51" i="14" s="1"/>
  <c r="AL37" i="3"/>
  <c r="AM37" i="3" s="1"/>
  <c r="AQ37" i="3" s="1"/>
  <c r="CZ53" i="14"/>
  <c r="DY53" i="14" s="1"/>
  <c r="CZ61" i="14"/>
  <c r="DY61" i="14" s="1"/>
  <c r="AL48" i="3"/>
  <c r="AM48" i="3" s="1"/>
  <c r="AN48" i="3" s="1"/>
  <c r="DA51" i="14"/>
  <c r="DZ51" i="14" s="1"/>
  <c r="BA13" i="14"/>
  <c r="CY48" i="14"/>
  <c r="DX48" i="14" s="1"/>
  <c r="DA48" i="14"/>
  <c r="DZ48" i="14" s="1"/>
  <c r="CZ48" i="14"/>
  <c r="DY48" i="14" s="1"/>
  <c r="CY41" i="14"/>
  <c r="DX41" i="14" s="1"/>
  <c r="CZ41" i="14"/>
  <c r="DY41" i="14" s="1"/>
  <c r="DA41" i="14"/>
  <c r="DZ41" i="14" s="1"/>
  <c r="DA61" i="14"/>
  <c r="DZ61" i="14" s="1"/>
  <c r="CZ52" i="14"/>
  <c r="DY52" i="14" s="1"/>
  <c r="DM11" i="14"/>
  <c r="EL11" i="14" s="1"/>
  <c r="DC11" i="14"/>
  <c r="EB11" i="14" s="1"/>
  <c r="DT11" i="14"/>
  <c r="ES11" i="14" s="1"/>
  <c r="DD11" i="14"/>
  <c r="EC11" i="14" s="1"/>
  <c r="DE11" i="14"/>
  <c r="ED11" i="14" s="1"/>
  <c r="DR11" i="14"/>
  <c r="EQ11" i="14" s="1"/>
  <c r="DL11" i="14"/>
  <c r="EK11" i="14" s="1"/>
  <c r="DJ11" i="14"/>
  <c r="EI11" i="14" s="1"/>
  <c r="DS11" i="14"/>
  <c r="ER11" i="14" s="1"/>
  <c r="DK11" i="14"/>
  <c r="EJ11" i="14" s="1"/>
  <c r="DB11" i="14"/>
  <c r="EA11" i="14" s="1"/>
  <c r="DF11" i="14"/>
  <c r="EE11" i="14" s="1"/>
  <c r="DN11" i="14"/>
  <c r="EM11" i="14" s="1"/>
  <c r="DQ11" i="14"/>
  <c r="EP11" i="14" s="1"/>
  <c r="DH11" i="14"/>
  <c r="EG11" i="14" s="1"/>
  <c r="DP11" i="14"/>
  <c r="EO11" i="14" s="1"/>
  <c r="DI11" i="14"/>
  <c r="EH11" i="14" s="1"/>
  <c r="DA11" i="14"/>
  <c r="DZ11" i="14" s="1"/>
  <c r="DG11" i="14"/>
  <c r="EF11" i="14" s="1"/>
  <c r="CZ11" i="14"/>
  <c r="DY11" i="14" s="1"/>
  <c r="DV11" i="14"/>
  <c r="EU11" i="14" s="1"/>
  <c r="DO11" i="14"/>
  <c r="EN11" i="14" s="1"/>
  <c r="DU11" i="14"/>
  <c r="ET11" i="14" s="1"/>
  <c r="CY66" i="14"/>
  <c r="DX66" i="14" s="1"/>
  <c r="DK66" i="14"/>
  <c r="EJ66" i="14" s="1"/>
  <c r="DT66" i="14"/>
  <c r="ES66" i="14" s="1"/>
  <c r="DS66" i="14"/>
  <c r="ER66" i="14" s="1"/>
  <c r="DH66" i="14"/>
  <c r="EG66" i="14" s="1"/>
  <c r="DD66" i="14"/>
  <c r="EC66" i="14" s="1"/>
  <c r="DJ66" i="14"/>
  <c r="EI66" i="14" s="1"/>
  <c r="DR66" i="14"/>
  <c r="EQ66" i="14" s="1"/>
  <c r="DC66" i="14"/>
  <c r="EB66" i="14" s="1"/>
  <c r="DQ66" i="14"/>
  <c r="EP66" i="14" s="1"/>
  <c r="DG66" i="14"/>
  <c r="EF66" i="14" s="1"/>
  <c r="DB66" i="14"/>
  <c r="EA66" i="14" s="1"/>
  <c r="DO66" i="14"/>
  <c r="EN66" i="14" s="1"/>
  <c r="DI66" i="14"/>
  <c r="EH66" i="14" s="1"/>
  <c r="CZ66" i="14"/>
  <c r="DY66" i="14" s="1"/>
  <c r="DP66" i="14"/>
  <c r="EO66" i="14" s="1"/>
  <c r="DA66" i="14"/>
  <c r="DZ66" i="14" s="1"/>
  <c r="DN66" i="14"/>
  <c r="EM66" i="14" s="1"/>
  <c r="DM66" i="14"/>
  <c r="EL66" i="14" s="1"/>
  <c r="DF66" i="14"/>
  <c r="EE66" i="14" s="1"/>
  <c r="DU66" i="14"/>
  <c r="ET66" i="14" s="1"/>
  <c r="DL66" i="14"/>
  <c r="EK66" i="14" s="1"/>
  <c r="DV66" i="14"/>
  <c r="EU66" i="14" s="1"/>
  <c r="DE66" i="14"/>
  <c r="ED66" i="14" s="1"/>
  <c r="CY57" i="14"/>
  <c r="DX57" i="14" s="1"/>
  <c r="CZ57" i="14"/>
  <c r="DY57" i="14" s="1"/>
  <c r="DA57" i="14"/>
  <c r="DZ57" i="14" s="1"/>
  <c r="CY42" i="14"/>
  <c r="DX42" i="14" s="1"/>
  <c r="DB42" i="14"/>
  <c r="EA42" i="14" s="1"/>
  <c r="DA42" i="14"/>
  <c r="DZ42" i="14" s="1"/>
  <c r="CZ42" i="14"/>
  <c r="DY42" i="14" s="1"/>
  <c r="CY84" i="14"/>
  <c r="DX84" i="14" s="1"/>
  <c r="DC84" i="14"/>
  <c r="EB84" i="14" s="1"/>
  <c r="DB84" i="14"/>
  <c r="EA84" i="14" s="1"/>
  <c r="DA84" i="14"/>
  <c r="DZ84" i="14" s="1"/>
  <c r="CZ84" i="14"/>
  <c r="DY84" i="14" s="1"/>
  <c r="DG84" i="14"/>
  <c r="EF84" i="14" s="1"/>
  <c r="DD84" i="14"/>
  <c r="EC84" i="14" s="1"/>
  <c r="DF84" i="14"/>
  <c r="EE84" i="14" s="1"/>
  <c r="DE84" i="14"/>
  <c r="ED84" i="14" s="1"/>
  <c r="DF22" i="14"/>
  <c r="EE22" i="14" s="1"/>
  <c r="DE22" i="14"/>
  <c r="ED22" i="14" s="1"/>
  <c r="DC22" i="14"/>
  <c r="EB22" i="14" s="1"/>
  <c r="DD22" i="14"/>
  <c r="EC22" i="14" s="1"/>
  <c r="DB22" i="14"/>
  <c r="EA22" i="14" s="1"/>
  <c r="DA22" i="14"/>
  <c r="DZ22" i="14" s="1"/>
  <c r="CY16" i="14"/>
  <c r="DX16" i="14" s="1"/>
  <c r="CZ16" i="14"/>
  <c r="DY16" i="14" s="1"/>
  <c r="CY36" i="14"/>
  <c r="DX36" i="14" s="1"/>
  <c r="DA36" i="14"/>
  <c r="DZ36" i="14" s="1"/>
  <c r="DD36" i="14"/>
  <c r="EC36" i="14" s="1"/>
  <c r="CZ36" i="14"/>
  <c r="DY36" i="14" s="1"/>
  <c r="DB36" i="14"/>
  <c r="EA36" i="14" s="1"/>
  <c r="DC36" i="14"/>
  <c r="EB36" i="14" s="1"/>
  <c r="CY60" i="14"/>
  <c r="DX60" i="14" s="1"/>
  <c r="DB60" i="14"/>
  <c r="EA60" i="14" s="1"/>
  <c r="DA60" i="14"/>
  <c r="DZ60" i="14" s="1"/>
  <c r="CZ60" i="14"/>
  <c r="DY60" i="14" s="1"/>
  <c r="CY59" i="14"/>
  <c r="DX59" i="14" s="1"/>
  <c r="DB59" i="14"/>
  <c r="EA59" i="14" s="1"/>
  <c r="DA59" i="14"/>
  <c r="DZ59" i="14" s="1"/>
  <c r="CZ59" i="14"/>
  <c r="DY59" i="14" s="1"/>
  <c r="CY26" i="14"/>
  <c r="DX26" i="14" s="1"/>
  <c r="DA26" i="14"/>
  <c r="DZ26" i="14" s="1"/>
  <c r="CY30" i="14"/>
  <c r="DX30" i="14" s="1"/>
  <c r="DE30" i="14"/>
  <c r="ED30" i="14" s="1"/>
  <c r="DD30" i="14"/>
  <c r="EC30" i="14" s="1"/>
  <c r="DC30" i="14"/>
  <c r="EB30" i="14" s="1"/>
  <c r="DI30" i="14"/>
  <c r="EH30" i="14" s="1"/>
  <c r="DB30" i="14"/>
  <c r="EA30" i="14" s="1"/>
  <c r="DH30" i="14"/>
  <c r="EG30" i="14" s="1"/>
  <c r="DA30" i="14"/>
  <c r="DZ30" i="14" s="1"/>
  <c r="DF30" i="14"/>
  <c r="EE30" i="14" s="1"/>
  <c r="CZ30" i="14"/>
  <c r="DY30" i="14" s="1"/>
  <c r="DG30" i="14"/>
  <c r="EF30" i="14" s="1"/>
  <c r="DJ30" i="14"/>
  <c r="EI30" i="14" s="1"/>
  <c r="CY63" i="14"/>
  <c r="DX63" i="14" s="1"/>
  <c r="DB63" i="14"/>
  <c r="EA63" i="14" s="1"/>
  <c r="CZ63" i="14"/>
  <c r="DY63" i="14" s="1"/>
  <c r="DA63" i="14"/>
  <c r="DZ63" i="14" s="1"/>
  <c r="CY56" i="14"/>
  <c r="DX56" i="14" s="1"/>
  <c r="DA56" i="14"/>
  <c r="DZ56" i="14" s="1"/>
  <c r="DB56" i="14"/>
  <c r="EA56" i="14" s="1"/>
  <c r="CZ56" i="14"/>
  <c r="DY56" i="14" s="1"/>
  <c r="CY37" i="14"/>
  <c r="DX37" i="14" s="1"/>
  <c r="DB37" i="14"/>
  <c r="EA37" i="14" s="1"/>
  <c r="DC37" i="14"/>
  <c r="EB37" i="14" s="1"/>
  <c r="DA37" i="14"/>
  <c r="DZ37" i="14" s="1"/>
  <c r="CZ37" i="14"/>
  <c r="DY37" i="14" s="1"/>
  <c r="AR39" i="3"/>
  <c r="AL81" i="3"/>
  <c r="AM81" i="3" s="1"/>
  <c r="AL77" i="3"/>
  <c r="AM77" i="3" s="1"/>
  <c r="AN77" i="3" s="1"/>
  <c r="AL19" i="3"/>
  <c r="AM19" i="3" s="1"/>
  <c r="AO19" i="3" s="1"/>
  <c r="AR9" i="3"/>
  <c r="AL73" i="3"/>
  <c r="CZ73" i="14"/>
  <c r="DY73" i="14" s="1"/>
  <c r="AR15" i="3"/>
  <c r="AM55" i="3"/>
  <c r="DA25" i="14"/>
  <c r="DZ25" i="14" s="1"/>
  <c r="CY27" i="14"/>
  <c r="DX27" i="14" s="1"/>
  <c r="AL27" i="3"/>
  <c r="CY29" i="14"/>
  <c r="DX29" i="14" s="1"/>
  <c r="AL29" i="3"/>
  <c r="AQ12" i="3"/>
  <c r="AO12" i="3"/>
  <c r="AN12" i="3"/>
  <c r="DD70" i="14"/>
  <c r="EC70" i="14" s="1"/>
  <c r="DI65" i="14"/>
  <c r="EH65" i="14" s="1"/>
  <c r="CY54" i="14"/>
  <c r="DX54" i="14" s="1"/>
  <c r="AL54" i="3"/>
  <c r="CZ54" i="14"/>
  <c r="DY54" i="14" s="1"/>
  <c r="CZ29" i="14"/>
  <c r="DY29" i="14" s="1"/>
  <c r="DA73" i="14"/>
  <c r="DZ73" i="14" s="1"/>
  <c r="CG13" i="14"/>
  <c r="DV13" i="14" s="1"/>
  <c r="EU13" i="14" s="1"/>
  <c r="BD13" i="14"/>
  <c r="BT13" i="14"/>
  <c r="BN13" i="14"/>
  <c r="DD53" i="14"/>
  <c r="EC53" i="14" s="1"/>
  <c r="DB70" i="14"/>
  <c r="EA70" i="14" s="1"/>
  <c r="CY20" i="14"/>
  <c r="DX20" i="14" s="1"/>
  <c r="AL20" i="3" s="1"/>
  <c r="BZ64" i="14"/>
  <c r="CY64" i="14" s="1"/>
  <c r="DX64" i="14" s="1"/>
  <c r="AO15" i="3"/>
  <c r="AN15" i="3"/>
  <c r="AQ15" i="3"/>
  <c r="AR82" i="3"/>
  <c r="CZ74" i="14"/>
  <c r="DY74" i="14" s="1"/>
  <c r="DH53" i="14"/>
  <c r="EG53" i="14" s="1"/>
  <c r="AL43" i="3"/>
  <c r="AR75" i="3"/>
  <c r="AM5" i="3"/>
  <c r="AQ82" i="3"/>
  <c r="AO82" i="3"/>
  <c r="AN82" i="3"/>
  <c r="DA27" i="14"/>
  <c r="DZ27" i="14" s="1"/>
  <c r="AO39" i="3"/>
  <c r="AN39" i="3"/>
  <c r="AR12" i="3"/>
  <c r="DA53" i="14"/>
  <c r="DZ53" i="14" s="1"/>
  <c r="CZ26" i="14"/>
  <c r="DY26" i="14" s="1"/>
  <c r="AQ75" i="3"/>
  <c r="AO75" i="3"/>
  <c r="AN75" i="3"/>
  <c r="DA29" i="14"/>
  <c r="DZ29" i="14" s="1"/>
  <c r="AQ9" i="3"/>
  <c r="AO9" i="3"/>
  <c r="AN9" i="3"/>
  <c r="DJ53" i="14"/>
  <c r="EI53" i="14" s="1"/>
  <c r="DG53" i="14"/>
  <c r="EF53" i="14" s="1"/>
  <c r="DB17" i="14"/>
  <c r="EA17" i="14" s="1"/>
  <c r="AL17" i="3" s="1"/>
  <c r="DL65" i="14"/>
  <c r="EK65" i="14" s="1"/>
  <c r="DU65" i="14"/>
  <c r="ET65" i="14" s="1"/>
  <c r="AL78" i="3"/>
  <c r="DG65" i="14"/>
  <c r="EF65" i="14" s="1"/>
  <c r="BZ6" i="14"/>
  <c r="CY6" i="14" s="1"/>
  <c r="DX6" i="14" s="1"/>
  <c r="DP65" i="14"/>
  <c r="EO65" i="14" s="1"/>
  <c r="DA74" i="14"/>
  <c r="DZ74" i="14" s="1"/>
  <c r="DE65" i="14"/>
  <c r="ED65" i="14" s="1"/>
  <c r="DS65" i="14"/>
  <c r="ER65" i="14" s="1"/>
  <c r="CY22" i="14"/>
  <c r="DX22" i="14" s="1"/>
  <c r="AL22" i="3"/>
  <c r="DB65" i="14"/>
  <c r="EA65" i="14" s="1"/>
  <c r="AQ38" i="3"/>
  <c r="AO38" i="3"/>
  <c r="AL18" i="3"/>
  <c r="AL70" i="3"/>
  <c r="DB23" i="14"/>
  <c r="EA23" i="14" s="1"/>
  <c r="DQ65" i="14"/>
  <c r="EP65" i="14" s="1"/>
  <c r="AL25" i="3" l="1"/>
  <c r="DA23" i="14"/>
  <c r="DZ23" i="14" s="1"/>
  <c r="AR46" i="3"/>
  <c r="CY40" i="14"/>
  <c r="DX40" i="14" s="1"/>
  <c r="AR14" i="3"/>
  <c r="CY23" i="14"/>
  <c r="DX23" i="14" s="1"/>
  <c r="CZ40" i="14"/>
  <c r="DY40" i="14" s="1"/>
  <c r="AQ14" i="3"/>
  <c r="AR8" i="3"/>
  <c r="AQ10" i="3"/>
  <c r="AO8" i="3"/>
  <c r="DA40" i="14"/>
  <c r="DZ40" i="14" s="1"/>
  <c r="AQ46" i="3"/>
  <c r="AN14" i="3"/>
  <c r="AQ8" i="3"/>
  <c r="AO7" i="3"/>
  <c r="AL65" i="3"/>
  <c r="AM65" i="3" s="1"/>
  <c r="AR7" i="3"/>
  <c r="AN69" i="3"/>
  <c r="AL53" i="3"/>
  <c r="AQ7" i="3"/>
  <c r="AO69" i="3"/>
  <c r="AR38" i="3"/>
  <c r="AO21" i="3"/>
  <c r="AL30" i="3"/>
  <c r="AM30" i="3" s="1"/>
  <c r="AN30" i="3" s="1"/>
  <c r="AR69" i="3"/>
  <c r="AL76" i="3"/>
  <c r="AL74" i="3"/>
  <c r="AL72" i="3"/>
  <c r="AM72" i="3" s="1"/>
  <c r="AQ72" i="3" s="1"/>
  <c r="AL71" i="3"/>
  <c r="AM71" i="3" s="1"/>
  <c r="CY71" i="14"/>
  <c r="DX71" i="14" s="1"/>
  <c r="DA71" i="14"/>
  <c r="DZ71" i="14" s="1"/>
  <c r="CZ71" i="14"/>
  <c r="DY71" i="14" s="1"/>
  <c r="AL68" i="3"/>
  <c r="AM68" i="3" s="1"/>
  <c r="AQ68" i="3" s="1"/>
  <c r="CY68" i="14"/>
  <c r="DX68" i="14" s="1"/>
  <c r="DA68" i="14"/>
  <c r="DZ68" i="14" s="1"/>
  <c r="CZ68" i="14"/>
  <c r="DY68" i="14" s="1"/>
  <c r="AL66" i="3"/>
  <c r="AM66" i="3" s="1"/>
  <c r="AQ66" i="3" s="1"/>
  <c r="CY65" i="14"/>
  <c r="DX65" i="14" s="1"/>
  <c r="CZ65" i="14"/>
  <c r="DY65" i="14" s="1"/>
  <c r="DJ65" i="14"/>
  <c r="EI65" i="14" s="1"/>
  <c r="DF65" i="14"/>
  <c r="EE65" i="14" s="1"/>
  <c r="DD65" i="14"/>
  <c r="EC65" i="14" s="1"/>
  <c r="DC65" i="14"/>
  <c r="EB65" i="14" s="1"/>
  <c r="DH65" i="14"/>
  <c r="EG65" i="14" s="1"/>
  <c r="AL64" i="3"/>
  <c r="CY79" i="14"/>
  <c r="DX79" i="14" s="1"/>
  <c r="CZ79" i="14"/>
  <c r="DY79" i="14" s="1"/>
  <c r="DA79" i="14"/>
  <c r="DZ79" i="14" s="1"/>
  <c r="AL79" i="3"/>
  <c r="AL63" i="3"/>
  <c r="AM63" i="3" s="1"/>
  <c r="AO63" i="3" s="1"/>
  <c r="DO60" i="14"/>
  <c r="EN60" i="14" s="1"/>
  <c r="DU60" i="14"/>
  <c r="ET60" i="14" s="1"/>
  <c r="DK60" i="14"/>
  <c r="EJ60" i="14" s="1"/>
  <c r="DH60" i="14"/>
  <c r="EG60" i="14" s="1"/>
  <c r="DF60" i="14"/>
  <c r="EE60" i="14" s="1"/>
  <c r="DE60" i="14"/>
  <c r="ED60" i="14" s="1"/>
  <c r="DS60" i="14"/>
  <c r="ER60" i="14" s="1"/>
  <c r="DP60" i="14"/>
  <c r="EO60" i="14" s="1"/>
  <c r="DN60" i="14"/>
  <c r="EM60" i="14" s="1"/>
  <c r="DL60" i="14"/>
  <c r="EK60" i="14" s="1"/>
  <c r="DJ60" i="14"/>
  <c r="EI60" i="14" s="1"/>
  <c r="DI60" i="14"/>
  <c r="EH60" i="14" s="1"/>
  <c r="DM60" i="14"/>
  <c r="EL60" i="14" s="1"/>
  <c r="DV60" i="14"/>
  <c r="EU60" i="14" s="1"/>
  <c r="CY83" i="14"/>
  <c r="DX83" i="14" s="1"/>
  <c r="DD83" i="14"/>
  <c r="EC83" i="14" s="1"/>
  <c r="DC83" i="14"/>
  <c r="EB83" i="14" s="1"/>
  <c r="DB83" i="14"/>
  <c r="EA83" i="14" s="1"/>
  <c r="DA83" i="14"/>
  <c r="DZ83" i="14" s="1"/>
  <c r="CZ83" i="14"/>
  <c r="DY83" i="14" s="1"/>
  <c r="AL83" i="3"/>
  <c r="CY52" i="14"/>
  <c r="DX52" i="14" s="1"/>
  <c r="DA52" i="14"/>
  <c r="DZ52" i="14" s="1"/>
  <c r="AL47" i="3"/>
  <c r="AL45" i="3"/>
  <c r="CY45" i="14"/>
  <c r="DX45" i="14" s="1"/>
  <c r="CZ45" i="14"/>
  <c r="DY45" i="14" s="1"/>
  <c r="DA45" i="14"/>
  <c r="DZ45" i="14" s="1"/>
  <c r="AL32" i="3"/>
  <c r="AM32" i="3" s="1"/>
  <c r="AO32" i="3" s="1"/>
  <c r="CY25" i="14"/>
  <c r="DX25" i="14" s="1"/>
  <c r="DB25" i="14"/>
  <c r="EA25" i="14" s="1"/>
  <c r="CZ25" i="14"/>
  <c r="DY25" i="14" s="1"/>
  <c r="AL24" i="3"/>
  <c r="AM24" i="3" s="1"/>
  <c r="AQ24" i="3" s="1"/>
  <c r="AN21" i="3"/>
  <c r="DB16" i="14"/>
  <c r="EA16" i="14" s="1"/>
  <c r="DA16" i="14"/>
  <c r="DZ16" i="14" s="1"/>
  <c r="AL6" i="3"/>
  <c r="AR72" i="3"/>
  <c r="AL40" i="3"/>
  <c r="AM40" i="3" s="1"/>
  <c r="AN40" i="3" s="1"/>
  <c r="AL51" i="3"/>
  <c r="AM51" i="3" s="1"/>
  <c r="DA58" i="14"/>
  <c r="DZ58" i="14" s="1"/>
  <c r="CZ58" i="14"/>
  <c r="DY58" i="14" s="1"/>
  <c r="DB62" i="14"/>
  <c r="EA62" i="14" s="1"/>
  <c r="CY58" i="14"/>
  <c r="DX58" i="14" s="1"/>
  <c r="DA62" i="14"/>
  <c r="DZ62" i="14" s="1"/>
  <c r="CY62" i="14"/>
  <c r="DX62" i="14" s="1"/>
  <c r="AN56" i="3"/>
  <c r="AO56" i="3"/>
  <c r="AR66" i="3"/>
  <c r="AN66" i="3"/>
  <c r="AO66" i="3"/>
  <c r="AR56" i="3"/>
  <c r="AL84" i="3"/>
  <c r="AM84" i="3" s="1"/>
  <c r="AQ84" i="3" s="1"/>
  <c r="AL52" i="3"/>
  <c r="AM52" i="3" s="1"/>
  <c r="AN72" i="3"/>
  <c r="AO72" i="3"/>
  <c r="AL49" i="3"/>
  <c r="AM49" i="3" s="1"/>
  <c r="AN49" i="3" s="1"/>
  <c r="AM28" i="3"/>
  <c r="AN28" i="3" s="1"/>
  <c r="AL60" i="3"/>
  <c r="AM60" i="3" s="1"/>
  <c r="AQ60" i="3" s="1"/>
  <c r="AL61" i="3"/>
  <c r="AM61" i="3" s="1"/>
  <c r="AL58" i="3"/>
  <c r="AM58" i="3" s="1"/>
  <c r="AL62" i="3"/>
  <c r="AM62" i="3" s="1"/>
  <c r="AN62" i="3" s="1"/>
  <c r="AN37" i="3"/>
  <c r="AO37" i="3"/>
  <c r="AL42" i="3"/>
  <c r="AM42" i="3" s="1"/>
  <c r="AO42" i="3" s="1"/>
  <c r="AL23" i="3"/>
  <c r="AM23" i="3" s="1"/>
  <c r="AL50" i="3"/>
  <c r="AM50" i="3" s="1"/>
  <c r="AN50" i="3" s="1"/>
  <c r="AQ80" i="3"/>
  <c r="AR37" i="3"/>
  <c r="AR80" i="3"/>
  <c r="AL34" i="3"/>
  <c r="AM34" i="3" s="1"/>
  <c r="AN34" i="3" s="1"/>
  <c r="AO48" i="3"/>
  <c r="AN68" i="3"/>
  <c r="AR68" i="3"/>
  <c r="AO68" i="3"/>
  <c r="AL36" i="3"/>
  <c r="AM36" i="3" s="1"/>
  <c r="AN36" i="3" s="1"/>
  <c r="AR48" i="3"/>
  <c r="AL35" i="3"/>
  <c r="AR35" i="3" s="1"/>
  <c r="AQ48" i="3"/>
  <c r="AL11" i="3"/>
  <c r="AM11" i="3" s="1"/>
  <c r="AQ11" i="3" s="1"/>
  <c r="AR24" i="3"/>
  <c r="AL59" i="3"/>
  <c r="AM59" i="3" s="1"/>
  <c r="AL41" i="3"/>
  <c r="AM41" i="3" s="1"/>
  <c r="AQ41" i="3" s="1"/>
  <c r="AR30" i="3"/>
  <c r="AQ30" i="3"/>
  <c r="AO30" i="3"/>
  <c r="AL26" i="3"/>
  <c r="AM26" i="3" s="1"/>
  <c r="AN80" i="3"/>
  <c r="AR40" i="3"/>
  <c r="AR67" i="3"/>
  <c r="AL57" i="3"/>
  <c r="AL16" i="3"/>
  <c r="AR77" i="3"/>
  <c r="AN67" i="3"/>
  <c r="AO67" i="3"/>
  <c r="AR19" i="3"/>
  <c r="AQ67" i="3"/>
  <c r="AO77" i="3"/>
  <c r="AR81" i="3"/>
  <c r="AQ77" i="3"/>
  <c r="AQ19" i="3"/>
  <c r="AN19" i="3"/>
  <c r="DK13" i="14"/>
  <c r="EJ13" i="14" s="1"/>
  <c r="DB13" i="14"/>
  <c r="EA13" i="14" s="1"/>
  <c r="AM29" i="3"/>
  <c r="AR29" i="3"/>
  <c r="DE13" i="14"/>
  <c r="ED13" i="14" s="1"/>
  <c r="AM43" i="3"/>
  <c r="AR43" i="3"/>
  <c r="DM13" i="14"/>
  <c r="EL13" i="14" s="1"/>
  <c r="AM54" i="3"/>
  <c r="AR54" i="3"/>
  <c r="AM74" i="3"/>
  <c r="AR74" i="3"/>
  <c r="AM27" i="3"/>
  <c r="AR27" i="3"/>
  <c r="DA13" i="14"/>
  <c r="DZ13" i="14" s="1"/>
  <c r="DD13" i="14"/>
  <c r="EC13" i="14" s="1"/>
  <c r="DT13" i="14"/>
  <c r="ES13" i="14" s="1"/>
  <c r="AM44" i="3"/>
  <c r="AR44" i="3"/>
  <c r="DL13" i="14"/>
  <c r="EK13" i="14" s="1"/>
  <c r="AM45" i="3"/>
  <c r="AR45" i="3"/>
  <c r="AM78" i="3"/>
  <c r="AR78" i="3"/>
  <c r="AN5" i="3"/>
  <c r="AO5" i="3"/>
  <c r="AQ5" i="3"/>
  <c r="AM20" i="3"/>
  <c r="AR20" i="3"/>
  <c r="DI13" i="14"/>
  <c r="EH13" i="14" s="1"/>
  <c r="AR65" i="3"/>
  <c r="DG13" i="14"/>
  <c r="EF13" i="14" s="1"/>
  <c r="DQ13" i="14"/>
  <c r="EP13" i="14" s="1"/>
  <c r="AM25" i="3"/>
  <c r="AR25" i="3"/>
  <c r="AM53" i="3"/>
  <c r="AR53" i="3"/>
  <c r="AR51" i="3"/>
  <c r="AL13" i="3"/>
  <c r="CY13" i="14"/>
  <c r="DX13" i="14" s="1"/>
  <c r="DS13" i="14"/>
  <c r="ER13" i="14" s="1"/>
  <c r="AQ55" i="3"/>
  <c r="AO55" i="3"/>
  <c r="AN55" i="3"/>
  <c r="AM22" i="3"/>
  <c r="AR22" i="3"/>
  <c r="AM17" i="3"/>
  <c r="AR17" i="3"/>
  <c r="AM73" i="3"/>
  <c r="AR73" i="3"/>
  <c r="DF13" i="14"/>
  <c r="EE13" i="14" s="1"/>
  <c r="DP13" i="14"/>
  <c r="EO13" i="14" s="1"/>
  <c r="DH13" i="14"/>
  <c r="EG13" i="14" s="1"/>
  <c r="DJ13" i="14"/>
  <c r="EI13" i="14" s="1"/>
  <c r="DC13" i="14"/>
  <c r="EB13" i="14" s="1"/>
  <c r="DO13" i="14"/>
  <c r="EN13" i="14" s="1"/>
  <c r="AM70" i="3"/>
  <c r="AR70" i="3"/>
  <c r="DU13" i="14"/>
  <c r="ET13" i="14" s="1"/>
  <c r="AM18" i="3"/>
  <c r="AR18" i="3"/>
  <c r="DN13" i="14"/>
  <c r="EM13" i="14" s="1"/>
  <c r="DR13" i="14"/>
  <c r="EQ13" i="14" s="1"/>
  <c r="CZ13" i="14"/>
  <c r="DY13" i="14" s="1"/>
  <c r="AQ81" i="3"/>
  <c r="AO81" i="3"/>
  <c r="AN81" i="3"/>
  <c r="AR63" i="3" l="1"/>
  <c r="AR32" i="3"/>
  <c r="AN63" i="3"/>
  <c r="AQ63" i="3"/>
  <c r="AN24" i="3"/>
  <c r="AO24" i="3"/>
  <c r="AN32" i="3"/>
  <c r="AR71" i="3"/>
  <c r="AR49" i="3"/>
  <c r="AM76" i="3"/>
  <c r="AR76" i="3"/>
  <c r="AM64" i="3"/>
  <c r="AR64" i="3"/>
  <c r="AM79" i="3"/>
  <c r="AR79" i="3"/>
  <c r="AM83" i="3"/>
  <c r="AR83" i="3"/>
  <c r="AM47" i="3"/>
  <c r="AR47" i="3"/>
  <c r="AQ32" i="3"/>
  <c r="AQ28" i="3"/>
  <c r="AO28" i="3"/>
  <c r="AR6" i="3"/>
  <c r="AM6" i="3"/>
  <c r="AO40" i="3"/>
  <c r="AQ49" i="3"/>
  <c r="AQ40" i="3"/>
  <c r="AO84" i="3"/>
  <c r="AN84" i="3"/>
  <c r="AR84" i="3"/>
  <c r="AR52" i="3"/>
  <c r="AR58" i="3"/>
  <c r="AR61" i="3"/>
  <c r="AQ62" i="3"/>
  <c r="AO62" i="3"/>
  <c r="AO49" i="3"/>
  <c r="AO60" i="3"/>
  <c r="AN60" i="3"/>
  <c r="AR60" i="3"/>
  <c r="AR62" i="3"/>
  <c r="AR23" i="3"/>
  <c r="AO11" i="3"/>
  <c r="AR50" i="3"/>
  <c r="AQ36" i="3"/>
  <c r="C35" i="2"/>
  <c r="AR11" i="3"/>
  <c r="AR41" i="3"/>
  <c r="AR42" i="3"/>
  <c r="AR34" i="3"/>
  <c r="AQ34" i="3"/>
  <c r="AO34" i="3"/>
  <c r="AN11" i="3"/>
  <c r="AO50" i="3"/>
  <c r="AN42" i="3"/>
  <c r="AO36" i="3"/>
  <c r="AR36" i="3"/>
  <c r="AN41" i="3"/>
  <c r="AQ42" i="3"/>
  <c r="AO41" i="3"/>
  <c r="AQ50" i="3"/>
  <c r="D35" i="2"/>
  <c r="AM35" i="3"/>
  <c r="AN35" i="3" s="1"/>
  <c r="AR59" i="3"/>
  <c r="AR26" i="3"/>
  <c r="AQ59" i="3"/>
  <c r="AO59" i="3"/>
  <c r="AN59" i="3"/>
  <c r="AM16" i="3"/>
  <c r="AR16" i="3"/>
  <c r="AM57" i="3"/>
  <c r="D36" i="2" s="1"/>
  <c r="AR57" i="3"/>
  <c r="AQ73" i="3"/>
  <c r="AO73" i="3"/>
  <c r="AN73" i="3"/>
  <c r="AQ51" i="3"/>
  <c r="AO51" i="3"/>
  <c r="AN51" i="3"/>
  <c r="AQ20" i="3"/>
  <c r="AO20" i="3"/>
  <c r="AN20" i="3"/>
  <c r="AQ26" i="3"/>
  <c r="AO26" i="3"/>
  <c r="AN26" i="3"/>
  <c r="AQ23" i="3"/>
  <c r="AO23" i="3"/>
  <c r="AN23" i="3"/>
  <c r="AQ43" i="3"/>
  <c r="AO43" i="3"/>
  <c r="AN43" i="3"/>
  <c r="AM13" i="3"/>
  <c r="AR13" i="3"/>
  <c r="B35" i="2"/>
  <c r="E35" i="2"/>
  <c r="AQ29" i="3"/>
  <c r="AO29" i="3"/>
  <c r="AN29" i="3"/>
  <c r="AQ17" i="3"/>
  <c r="AO17" i="3"/>
  <c r="AN17" i="3"/>
  <c r="AQ27" i="3"/>
  <c r="AO27" i="3"/>
  <c r="AN27" i="3"/>
  <c r="AQ53" i="3"/>
  <c r="AO53" i="3"/>
  <c r="AN53" i="3"/>
  <c r="AQ52" i="3"/>
  <c r="AO52" i="3"/>
  <c r="AN52" i="3"/>
  <c r="AN78" i="3"/>
  <c r="AQ78" i="3"/>
  <c r="AO78" i="3"/>
  <c r="AQ25" i="3"/>
  <c r="AO25" i="3"/>
  <c r="AN25" i="3"/>
  <c r="AQ45" i="3"/>
  <c r="AO45" i="3"/>
  <c r="AN45" i="3"/>
  <c r="AQ54" i="3"/>
  <c r="AO54" i="3"/>
  <c r="AN54" i="3"/>
  <c r="AQ71" i="3"/>
  <c r="AO71" i="3"/>
  <c r="AN71" i="3"/>
  <c r="AQ22" i="3"/>
  <c r="AO22" i="3"/>
  <c r="AN22" i="3"/>
  <c r="AQ58" i="3"/>
  <c r="AO58" i="3"/>
  <c r="AN58" i="3"/>
  <c r="AQ18" i="3"/>
  <c r="AO18" i="3"/>
  <c r="AN18" i="3"/>
  <c r="AQ70" i="3"/>
  <c r="AO70" i="3"/>
  <c r="AN70" i="3"/>
  <c r="AQ74" i="3"/>
  <c r="AO74" i="3"/>
  <c r="AN74" i="3"/>
  <c r="AQ65" i="3"/>
  <c r="AO65" i="3"/>
  <c r="AN65" i="3"/>
  <c r="AQ44" i="3"/>
  <c r="AO44" i="3"/>
  <c r="AN44" i="3"/>
  <c r="AQ61" i="3"/>
  <c r="AO61" i="3"/>
  <c r="AN61" i="3"/>
  <c r="AQ76" i="3" l="1"/>
  <c r="AO76" i="3"/>
  <c r="AN76" i="3"/>
  <c r="AN64" i="3"/>
  <c r="AQ64" i="3"/>
  <c r="AO64" i="3"/>
  <c r="AO79" i="3"/>
  <c r="AN79" i="3"/>
  <c r="AQ79" i="3"/>
  <c r="AO83" i="3"/>
  <c r="AN83" i="3"/>
  <c r="AQ83" i="3"/>
  <c r="AO47" i="3"/>
  <c r="AN47" i="3"/>
  <c r="AQ47" i="3"/>
  <c r="AQ6" i="3"/>
  <c r="AN6" i="3"/>
  <c r="AO6" i="3"/>
  <c r="C36" i="2"/>
  <c r="AQ35" i="3"/>
  <c r="C37" i="2"/>
  <c r="AO35" i="3"/>
  <c r="D37" i="2"/>
  <c r="AQ57" i="3"/>
  <c r="AO57" i="3"/>
  <c r="AN57" i="3"/>
  <c r="AO16" i="3"/>
  <c r="AN16" i="3"/>
  <c r="AQ16" i="3"/>
  <c r="AQ13" i="3"/>
  <c r="AO13" i="3"/>
  <c r="AN13" i="3"/>
  <c r="B42" i="2"/>
  <c r="B44" i="2"/>
  <c r="B37" i="2"/>
  <c r="B36" i="2"/>
  <c r="B43" i="2"/>
  <c r="E37" i="2" l="1"/>
  <c r="B45" i="2"/>
  <c r="E36" i="2"/>
  <c r="B39" i="2" s="1"/>
  <c r="B41"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<sst xmlns="http://schemas.openxmlformats.org/spreadsheetml/2006/main" count="4951" uniqueCount="1450">
  <si>
    <t>MazeRaceBingo - tile balancing workbook</t>
  </si>
  <si>
    <t>Built against github.com/TiboDeclercq98/mazeracebingo. Estimates expected time to completion (ETC) per tile so you can tune requirements.</t>
  </si>
  <si>
    <t>1. How to use it</t>
  </si>
  <si>
    <t>Step 1</t>
  </si>
  <si>
    <t>Open Settings and set your team size, how many players are realistically online at once, how you split them across the three arms, and the event window.</t>
  </si>
  <si>
    <t>Step 2</t>
  </si>
  <si>
    <t>Still on Settings, shape the difficulty curve in section B. That curve is the 'target hours' each tile is scored against - it is what balanced means for your event.</t>
  </si>
  <si>
    <t>Step 3</t>
  </si>
  <si>
    <t>Go to Planner. One row per tile, already sorted START -&gt; Arm 1 -&gt; Arm 2 -&gt; Arm 3 in fog-of-war reveal order, so reading top to bottom is the order players meet them.</t>
  </si>
  <si>
    <t>Step 4</t>
  </si>
  <si>
    <t>Per tile pick a Task type, a Mode, a Target, then up to 24 items from the dropdowns. The dropdowns change to match the task type you picked.</t>
  </si>
  <si>
    <t>Step 5</t>
  </si>
  <si>
    <t>Watch the 'vs target' column. Green = within range, orange = too slow, blue = too easy. Adjust the Target number until it lands where you want.</t>
  </si>
  <si>
    <t>Step 6</t>
  </si>
  <si>
    <t>Check the race forecast on Settings (section D). Slack should be a small positive number - that is a race that finishes with drama rather than one nobody completes.</t>
  </si>
  <si>
    <t>Step 7</t>
  </si>
  <si>
    <t>Copy the JSON column into the taskDefinitions array of your save file.</t>
  </si>
  <si>
    <t>2. Colour legend</t>
  </si>
  <si>
    <t>Blue text on yellow</t>
  </si>
  <si>
    <t>Input. Type over it. Every rate in this workbook is an editable estimate.</t>
  </si>
  <si>
    <t>Black text</t>
  </si>
  <si>
    <t>Formula. Leave alone.</t>
  </si>
  <si>
    <t>Green text</t>
  </si>
  <si>
    <t>A link pulling a value from another tab.</t>
  </si>
  <si>
    <t>Gold row</t>
  </si>
  <si>
    <t>Key tile (16, 57, 60). All three must be completed before END can be finished.</t>
  </si>
  <si>
    <t>Orange row</t>
  </si>
  <si>
    <t>END tile (5).</t>
  </si>
  <si>
    <t>Pale green row</t>
  </si>
  <si>
    <t>Skippable tile - a dead end no team is forced to clear.</t>
  </si>
  <si>
    <t>3. What the ETC model actually does</t>
  </si>
  <si>
    <t>The atomic number</t>
  </si>
  <si>
    <t>Every catalogue entry reduces to r = units of progress per PLAYER-hour. r = (progress per action) x (actions per hour) / (group size). Group size folds raid and mass content in correctly: a 4-man raid at 2 raids/hr costs 2 player-hours per raid, not 0.5.</t>
  </si>
  <si>
    <t>Mode 'any'</t>
  </si>
  <si>
    <t>The target is the pooled total. Entries that share a catalogue source are farmed simultaneously, so their rates add. The model takes the FASTEST source group: ETC = target / max(group rate). Seven Zulrah uniques pool into one fat rate; Vorkath and Zulrah do not pool, so the team just farms whichever is quicker.</t>
  </si>
  <si>
    <t>Mode 'each', random drops</t>
  </si>
  <si>
    <t>Every listed item must independently reach the target. Items from one source arrive in parallel, so this is a coupon-collector problem. The model uses ETC = sum over items of (solo time / rank), ranking by descending solo time within each source group. For n equally-rare items that reproduces the exact answer H(n)/p; for mixed rarities it is within a few percent of the truth.</t>
  </si>
  <si>
    <t>Mode 'each', deterministic</t>
  </si>
  <si>
    <t>Kills, laps, XP and clues are not random, so parallel entries finish together: the model takes the slowest (max). Sequential entries add up (sum). Parallel = Auto means group by source, so different NPCs are sequential by default. Set Parallel = Yes when one activity feeds every entry at once, e.g. Attack, Strength and Defence XP from the same combat method.</t>
  </si>
  <si>
    <t>Wall-clock</t>
  </si>
  <si>
    <t>Player-hours / players assigned to that tile + the fixed overhead from Settings. Progress is team-wide, so more players is a straight linear speed-up.</t>
  </si>
  <si>
    <t>Unlucky column</t>
  </si>
  <si>
    <t>The 90th-percentile time (change the percentile on Settings). Modelled as a gamma with shape = number of random events needed, so a 1-in-500 single drop has a huge spread and a 200-kill task barely any. Approximate for 'each' mode - treat it as 'this is roughly how bad the tail is', not a precise number.</t>
  </si>
  <si>
    <t>Race forecast</t>
  </si>
  <si>
    <t>Fog of war means an arm can only be cleared in order, so an arm's time is the SUM of its forced tiles, and the race is the SLOWEST arm - the team needs all 3 keys and the END path. One bloated tile stalls an entire arm; that is what the 'Longest single tile' line is watching for.</t>
  </si>
  <si>
    <t>4. Tab guide</t>
  </si>
  <si>
    <t>Settings</t>
  </si>
  <si>
    <t>Global assumptions, the difficulty curve, and the race forecast.</t>
  </si>
  <si>
    <t>Planner</t>
  </si>
  <si>
    <t>The working sheet. One row per tile.</t>
  </si>
  <si>
    <t>Maze</t>
  </si>
  <si>
    <t>The tile tree read off your maze diagram: parent, arm, depth, role, dead-ends.</t>
  </si>
  <si>
    <t>npc_kill</t>
  </si>
  <si>
    <t>Bosses and endgame PvM with kills/hr. Names must match in-game NPC names exactly.</t>
  </si>
  <si>
    <t>npc_damage</t>
  </si>
  <si>
    <t>Damage/hr = kills/hr x effective HP, both pulled from npc_kill so you edit once.</t>
  </si>
  <si>
    <t>xp_gain</t>
  </si>
  <si>
    <t>One row per skill with an assumed method and XP/hr.</t>
  </si>
  <si>
    <t>item_drop</t>
  </si>
  <si>
    <t>The big one. Item, source, drop rate, actions/hr. Source doubles as the pooling key.</t>
  </si>
  <si>
    <t>agility_lap</t>
  </si>
  <si>
    <t>The 19 courses the plugin can actually detect. Nothing else will ever fire.</t>
  </si>
  <si>
    <t>minigame_completion</t>
  </si>
  <si>
    <t>Minigame plus the chat-message substring the plugin listens for.</t>
  </si>
  <si>
    <t>clue_completion</t>
  </si>
  <si>
    <t>The 6 tiers, with acquisition time built into clues/hr.</t>
  </si>
  <si>
    <t>gp_value</t>
  </si>
  <si>
    <t>GP/hr by farming method. Only used for ETC - gp_value takes no item list.</t>
  </si>
  <si>
    <t>Lookup / Calc</t>
  </si>
  <si>
    <t>Machinery. Do not edit; they rebuild from the tabs above.</t>
  </si>
  <si>
    <t>5. Read this before you trust a number</t>
  </si>
  <si>
    <t>Rates are estimates</t>
  </si>
  <si>
    <t>Every kills/hr, XP/hr and drop rate here is my best estimate for a competent main account, not gospel. The Confidence column flags how sure I am; anything marked Low, or with VERIFY in the notes, should be checked against the wiki before you build a tile on it. The model is the valuable part - the numbers are a starting point.</t>
  </si>
  <si>
    <t>Verify every minigame message</t>
  </si>
  <si>
    <t>minigame_completion fires on a chat substring. A typo means the tile can never be completed, and a string that is too short can fire on unrelated messages. Test each one in-game before the event.</t>
  </si>
  <si>
    <t>Item names must be exact</t>
  </si>
  <si>
    <t>item_drop matches the RuneLite item name, npc_kill matches the NPC name. 'Ahrim's hood' works, 'ahrims hood' does not. The Warnings column flags anything not found in the catalogue, but it cannot check names you typed manually.</t>
  </si>
  <si>
    <t>Stacked drops count quantity</t>
  </si>
  <si>
    <t>item_drop adds the stack size, not 1 per drop. A task for 100 of a stackable item can finish in a single kill.</t>
  </si>
  <si>
    <t>npc_kill needs your hitsplat</t>
  </si>
  <si>
    <t>The plugin only counts NPCs the player personally damaged. Leeching a mass does not count.</t>
  </si>
  <si>
    <t>gp_value only sees loot</t>
  </si>
  <si>
    <t>It sums GE value of items from NPC and chest loot events. Skilling profit, alching and merching are invisible to it.</t>
  </si>
  <si>
    <t>Keys are boobytraps</t>
  </si>
  <si>
    <t>In the current API, tiles flagged as boobytraps act as keys: /completetile on END is refused until every one of them is done. Your three are 16, 57 and 60.</t>
  </si>
  <si>
    <t>Traps and chests move the goalposts</t>
  </si>
  <si>
    <t>Completing a boobytrap raises a random revealed tile's requirement; completing a dead-end chest lowers one by 1. This workbook models the tile as designed, not those random adjustments.</t>
  </si>
  <si>
    <t>Settings - global assumptions</t>
  </si>
  <si>
    <t>Everything on this sheet drives the ETC model. Blue cells are yours to change.</t>
  </si>
  <si>
    <t>A. Team &amp; schedule</t>
  </si>
  <si>
    <t>JSON field names (do not edit)</t>
  </si>
  <si>
    <t>Roster size (players on the team)</t>
  </si>
  <si>
    <t>Reference only.</t>
  </si>
  <si>
    <t>Task type</t>
  </si>
  <si>
    <t>Singular field</t>
  </si>
  <si>
    <t>Plural field</t>
  </si>
  <si>
    <t>Players online &amp; on-task at once</t>
  </si>
  <si>
    <t>Realistic concurrent contributors across the whole team.</t>
  </si>
  <si>
    <t>npc</t>
  </si>
  <si>
    <t>npcs</t>
  </si>
  <si>
    <t>Players working Arm 1 (blue)</t>
  </si>
  <si>
    <t>Default players per tile on this arm. The three should add up to the line above.</t>
  </si>
  <si>
    <t>Players working Arm 2 (green)</t>
  </si>
  <si>
    <t>One team of 5 clears arms one at a time.</t>
  </si>
  <si>
    <t>skill</t>
  </si>
  <si>
    <t>skills</t>
  </si>
  <si>
    <t>Players working Arm 3 (orange)</t>
  </si>
  <si>
    <t>Arm 3 holds the END tile.</t>
  </si>
  <si>
    <t>item</t>
  </si>
  <si>
    <t>items</t>
  </si>
  <si>
    <t>Rate multiplier (1.00 = catalogue rates)</t>
  </si>
  <si>
    <t>0.7 = casual / mid accounts, 1.0 = competent mains, 1.3 = efficient endgame team.</t>
  </si>
  <si>
    <t>course</t>
  </si>
  <si>
    <t>courses</t>
  </si>
  <si>
    <t>Fixed overhead per tile (minutes)</t>
  </si>
  <si>
    <t>Travel, banking, gearing, and working out what the tile even wants.</t>
  </si>
  <si>
    <t>minigame</t>
  </si>
  <si>
    <t>'Unlucky' percentile</t>
  </si>
  <si>
    <t>0.90 = the time 90% of runs come in under. Drives the Unlucky column.</t>
  </si>
  <si>
    <t>tier</t>
  </si>
  <si>
    <t>tiers</t>
  </si>
  <si>
    <t>-</t>
  </si>
  <si>
    <t>B. Difficulty target curve (what you are balancing TOWARD)</t>
  </si>
  <si>
    <t>Base target - WALL-CLOCK hours at depth 0</t>
  </si>
  <si>
    <t>Target time for a tile sitting right next to START.</t>
  </si>
  <si>
    <t>Target coefficient on depth^exponent</t>
  </si>
  <si>
    <t>Target = (base + slope * depth^exp) * role multiplier.</t>
  </si>
  <si>
    <t>Depth curve exponent</t>
  </si>
  <si>
    <t>1 = linear ramp. &gt;1 = back-loaded.</t>
  </si>
  <si>
    <t>Role multiplier - KEY tile</t>
  </si>
  <si>
    <t>Tiles 16, 57 and 60 - one in each arm.</t>
  </si>
  <si>
    <t>Role multiplier - END tile</t>
  </si>
  <si>
    <t>Tile 5. Needs all 3 keys first.</t>
  </si>
  <si>
    <t>Role multiplier - Skippable tile</t>
  </si>
  <si>
    <t>The 10 dead-end tiles nobody is forced to do. Keep them cheap and tempting.</t>
  </si>
  <si>
    <t>C. Event window</t>
  </si>
  <si>
    <t>Event length (days)</t>
  </si>
  <si>
    <t>Playable hours per day</t>
  </si>
  <si>
    <t>Per player, realistically.</t>
  </si>
  <si>
    <t>Total event window (hours)</t>
  </si>
  <si>
    <t>D. Race forecast  -  fog of war means each arm must be cleared IN ORDER</t>
  </si>
  <si>
    <t>Arm 1 (blue)</t>
  </si>
  <si>
    <t>Arm 2 (green)</t>
  </si>
  <si>
    <t>Arm 3 (orange)</t>
  </si>
  <si>
    <t>All arms</t>
  </si>
  <si>
    <t>Tiles on the arm</t>
  </si>
  <si>
    <t>Tiles with a task set</t>
  </si>
  <si>
    <t>Forced tiles (must be done)</t>
  </si>
  <si>
    <t>Player-hours, forced tiles</t>
  </si>
  <si>
    <t>Wall-clock hours, forced tiles</t>
  </si>
  <si>
    <t>Wall-clock, all tiles incl. skippable</t>
  </si>
  <si>
    <t>PREDICTED RACE LENGTH - one team (hours)</t>
  </si>
  <si>
    <t>ONE team of 5 cannot be in three arms at once, and a key sits in EVERY arm (16 = Arm 2, 57 = Arm 3, 60 = Arm 1), so it is the SUM of all arms. If you run 3 teams racing in parallel instead, use the slowest arm: =MAX(B36:D36).</t>
  </si>
  <si>
    <t>Event window (hours)</t>
  </si>
  <si>
    <t>From section C above.</t>
  </si>
  <si>
    <t>Slack  (window - race length)</t>
  </si>
  <si>
    <t>Negative = nobody finishes. A small positive number = a tight, exciting race.</t>
  </si>
  <si>
    <t>Longest single tile (wall-clock hrs)</t>
  </si>
  <si>
    <t>Watch for one tile that stalls the whole run.</t>
  </si>
  <si>
    <t>Tiles over 2x their target</t>
  </si>
  <si>
    <t>Rebalance these first.</t>
  </si>
  <si>
    <t>Tiles under 0.5x their target</t>
  </si>
  <si>
    <t>Free tiles - consider making them meaner.</t>
  </si>
  <si>
    <t xml:space="preserve">  (parallel variant) slowest arm only</t>
  </si>
  <si>
    <t>Only meaningful if you field one squad per arm.</t>
  </si>
  <si>
    <t>Planner - one row per maze tile</t>
  </si>
  <si>
    <t>Blue cells are inputs. Choose a task type first: the 24 item dropdowns then offer only entries from that type's tab. Everything right of the item slots is calculated.</t>
  </si>
  <si>
    <t>Mode 'any' = the target is the TOTAL across all listed entries.    Mode 'each' = EVERY listed entry must independently reach the target (the tile requirement becomes items x target).    Parallel:  Auto = group by catalogue source  |  Yes = all entries progress at once (e.g. Atk/Str/Def from one combat method)  |  No = force one at a time.</t>
  </si>
  <si>
    <t>Tile</t>
  </si>
  <si>
    <t>Arm</t>
  </si>
  <si>
    <t>Depth</t>
  </si>
  <si>
    <t>Role</t>
  </si>
  <si>
    <t>Chest?</t>
  </si>
  <si>
    <t>Mode</t>
  </si>
  <si>
    <t>Target</t>
  </si>
  <si>
    <t>Parallel</t>
  </si>
  <si>
    <t>Rate mult</t>
  </si>
  <si>
    <t>Players</t>
  </si>
  <si>
    <t>Item 1</t>
  </si>
  <si>
    <t>Item 2</t>
  </si>
  <si>
    <t>Item 3</t>
  </si>
  <si>
    <t>Item 4</t>
  </si>
  <si>
    <t>Item 5</t>
  </si>
  <si>
    <t>Item 6</t>
  </si>
  <si>
    <t>Item 7</t>
  </si>
  <si>
    <t>Item 8</t>
  </si>
  <si>
    <t>Item 9</t>
  </si>
  <si>
    <t>Item 10</t>
  </si>
  <si>
    <t>Item 11</t>
  </si>
  <si>
    <t>Item 12</t>
  </si>
  <si>
    <t>Item 13</t>
  </si>
  <si>
    <t>Item 14</t>
  </si>
  <si>
    <t>Item 15</t>
  </si>
  <si>
    <t>Item 16</t>
  </si>
  <si>
    <t>Item 17</t>
  </si>
  <si>
    <t>Item 18</t>
  </si>
  <si>
    <t>Item 19</t>
  </si>
  <si>
    <t>Item 20</t>
  </si>
  <si>
    <t>Item 21</t>
  </si>
  <si>
    <t>Item 22</t>
  </si>
  <si>
    <t>Item 23</t>
  </si>
  <si>
    <t>Item 24</t>
  </si>
  <si>
    <t># items</t>
  </si>
  <si>
    <t>Units req.</t>
  </si>
  <si>
    <t>Player-hours</t>
  </si>
  <si>
    <t>Wall-clock hrs</t>
  </si>
  <si>
    <t>Unlucky hrs</t>
  </si>
  <si>
    <t>Target hrs</t>
  </si>
  <si>
    <t>vs target</t>
  </si>
  <si>
    <t>Warnings</t>
  </si>
  <si>
    <t>Description</t>
  </si>
  <si>
    <t>JSON (paste into taskDefinitions)</t>
  </si>
  <si>
    <t>Scurrius</t>
  </si>
  <si>
    <t>Sailing</t>
  </si>
  <si>
    <t>Brutus</t>
  </si>
  <si>
    <t>Rellekka</t>
  </si>
  <si>
    <t>Hallowed Sepulchre (Floor 5)</t>
  </si>
  <si>
    <t>Seers' Village</t>
  </si>
  <si>
    <t>medium</t>
  </si>
  <si>
    <t>elite</t>
  </si>
  <si>
    <t>each</t>
  </si>
  <si>
    <t>No</t>
  </si>
  <si>
    <t>Attack</t>
  </si>
  <si>
    <t>Strength</t>
  </si>
  <si>
    <t>Defence</t>
  </si>
  <si>
    <t>Hitpoints</t>
  </si>
  <si>
    <t>Ranged</t>
  </si>
  <si>
    <t>Magic</t>
  </si>
  <si>
    <t>Prayer</t>
  </si>
  <si>
    <t>Slayer</t>
  </si>
  <si>
    <t>Runecraft</t>
  </si>
  <si>
    <t>Construction</t>
  </si>
  <si>
    <t>Agility</t>
  </si>
  <si>
    <t>Herblore</t>
  </si>
  <si>
    <t>Thieving</t>
  </si>
  <si>
    <t>Crafting</t>
  </si>
  <si>
    <t>Fletching</t>
  </si>
  <si>
    <t>Mining</t>
  </si>
  <si>
    <t>Smithing</t>
  </si>
  <si>
    <t>Fishing</t>
  </si>
  <si>
    <t>Cooking</t>
  </si>
  <si>
    <t>Firemaking</t>
  </si>
  <si>
    <t>Woodcutting</t>
  </si>
  <si>
    <t>Farming</t>
  </si>
  <si>
    <t>Hunter</t>
  </si>
  <si>
    <t>Unsired</t>
  </si>
  <si>
    <t>Maggot King</t>
  </si>
  <si>
    <t>hard</t>
  </si>
  <si>
    <t>Bandos hilt</t>
  </si>
  <si>
    <t>Bandos chestplate</t>
  </si>
  <si>
    <t>Bandos tassets</t>
  </si>
  <si>
    <t>Bandos boots</t>
  </si>
  <si>
    <t>Steam battlestaff</t>
  </si>
  <si>
    <t>Zamorakian spear</t>
  </si>
  <si>
    <t>Staff of the dead</t>
  </si>
  <si>
    <t>Zamorak hilt</t>
  </si>
  <si>
    <t>Berserker ring</t>
  </si>
  <si>
    <t>Archers ring</t>
  </si>
  <si>
    <t>Seers ring</t>
  </si>
  <si>
    <t>Warrior ring</t>
  </si>
  <si>
    <t>The Nightmare</t>
  </si>
  <si>
    <t>Phosani's Nightmare</t>
  </si>
  <si>
    <t>Alchemical Hydra</t>
  </si>
  <si>
    <t>Crystalline Hunllef</t>
  </si>
  <si>
    <t>Corrupted Hunllef</t>
  </si>
  <si>
    <t>Tanzanite fang</t>
  </si>
  <si>
    <t>Magic fang</t>
  </si>
  <si>
    <t>Serpentine visage</t>
  </si>
  <si>
    <t>Uncut onyx</t>
  </si>
  <si>
    <t>Zalcano</t>
  </si>
  <si>
    <t>Mokhaiotl cloth</t>
  </si>
  <si>
    <t>Eye of ayak (uncharged)</t>
  </si>
  <si>
    <t>Avernic treads</t>
  </si>
  <si>
    <t>Crystal armour seed</t>
  </si>
  <si>
    <t>Crystal weapon seed</t>
  </si>
  <si>
    <t>Kraken</t>
  </si>
  <si>
    <t>Thermonuclear smoke devil</t>
  </si>
  <si>
    <t>Yes</t>
  </si>
  <si>
    <t>Awakener's orb</t>
  </si>
  <si>
    <t>Demonic gorillas</t>
  </si>
  <si>
    <t>Amoxliatl</t>
  </si>
  <si>
    <t>Wintertodt</t>
  </si>
  <si>
    <t>Vardorvis</t>
  </si>
  <si>
    <t>Chaos Elemental</t>
  </si>
  <si>
    <t>Chaos Fanatic</t>
  </si>
  <si>
    <t>Scorpia</t>
  </si>
  <si>
    <t>Barrows</t>
  </si>
  <si>
    <t>Mark of grace</t>
  </si>
  <si>
    <t>King Black Dragon</t>
  </si>
  <si>
    <t>Nex</t>
  </si>
  <si>
    <t>Guardians of the Rift</t>
  </si>
  <si>
    <t>Kalphite Queen</t>
  </si>
  <si>
    <t>Sarachnis cudgel</t>
  </si>
  <si>
    <t>Jar of eyes</t>
  </si>
  <si>
    <t>Granite gloves</t>
  </si>
  <si>
    <t>Granite ring</t>
  </si>
  <si>
    <t>Granite hammer</t>
  </si>
  <si>
    <t>Black tourmaline core</t>
  </si>
  <si>
    <t>Oathplate helm</t>
  </si>
  <si>
    <t>Oathplate chest</t>
  </si>
  <si>
    <t>Oathplate legs</t>
  </si>
  <si>
    <t>Soulflame horn</t>
  </si>
  <si>
    <t>Venator shard</t>
  </si>
  <si>
    <t>Voidwaker blade</t>
  </si>
  <si>
    <t>Voidwaker hilt</t>
  </si>
  <si>
    <t>Godsword shard 1</t>
  </si>
  <si>
    <t>Godsword shard 2</t>
  </si>
  <si>
    <t>Godsword shard 3</t>
  </si>
  <si>
    <t>Primordial crystal</t>
  </si>
  <si>
    <t>Pegasian crystal</t>
  </si>
  <si>
    <t>Eternal crystal</t>
  </si>
  <si>
    <t>Blood quartz</t>
  </si>
  <si>
    <t>Ice quartz</t>
  </si>
  <si>
    <t>Shadow quartz</t>
  </si>
  <si>
    <t>Smoke quartz</t>
  </si>
  <si>
    <t>Avernic defender hilt</t>
  </si>
  <si>
    <t>Scythe of vitur</t>
  </si>
  <si>
    <t>Ghrazi rapier</t>
  </si>
  <si>
    <t>Sanguinesti staff</t>
  </si>
  <si>
    <t>Justiciar faceguard</t>
  </si>
  <si>
    <t>Justiciar chestguard</t>
  </si>
  <si>
    <t>Justiciar legguards</t>
  </si>
  <si>
    <t>Twisted bow</t>
  </si>
  <si>
    <t>Kodai insignia</t>
  </si>
  <si>
    <t>Elder maul</t>
  </si>
  <si>
    <t>Dragon claws</t>
  </si>
  <si>
    <t>Ancestral hat</t>
  </si>
  <si>
    <t>Ancestral robe top</t>
  </si>
  <si>
    <t>Ancestral robe bottom</t>
  </si>
  <si>
    <t>Dragon hunter crossbow</t>
  </si>
  <si>
    <t>Twisted buckler</t>
  </si>
  <si>
    <t>Dinh's bulwark</t>
  </si>
  <si>
    <t>Dexterous prayer scroll</t>
  </si>
  <si>
    <t>Arcane prayer scroll</t>
  </si>
  <si>
    <t>General Graardor</t>
  </si>
  <si>
    <t>K'ril Tsutsaroth</t>
  </si>
  <si>
    <t>Kree'arra</t>
  </si>
  <si>
    <t>Commander Zilyana</t>
  </si>
  <si>
    <t>Deranged archaeologist</t>
  </si>
  <si>
    <t>Crazy archaeologist</t>
  </si>
  <si>
    <t>Corporeal Beast</t>
  </si>
  <si>
    <t>Hueycoatl</t>
  </si>
  <si>
    <t>Artio</t>
  </si>
  <si>
    <t>Spindel</t>
  </si>
  <si>
    <t>Calvar'ion</t>
  </si>
  <si>
    <t>easy</t>
  </si>
  <si>
    <t>beginner</t>
  </si>
  <si>
    <t>Saradomin sword</t>
  </si>
  <si>
    <t>Saradomin's light</t>
  </si>
  <si>
    <t>Armadyl crossbow</t>
  </si>
  <si>
    <t>Saradomin hilt</t>
  </si>
  <si>
    <t>Zulrah</t>
  </si>
  <si>
    <t>Skotizo</t>
  </si>
  <si>
    <t>Ahrim's hood</t>
  </si>
  <si>
    <t>Ahrim's robetop</t>
  </si>
  <si>
    <t>Ahrim's robeskirt</t>
  </si>
  <si>
    <t>Ahrim's staff</t>
  </si>
  <si>
    <t>Dharok's helm</t>
  </si>
  <si>
    <t>Dharok's platebody</t>
  </si>
  <si>
    <t>Dharok's platelegs</t>
  </si>
  <si>
    <t>Dharok's greataxe</t>
  </si>
  <si>
    <t>Guthan's helm</t>
  </si>
  <si>
    <t>Guthan's platebody</t>
  </si>
  <si>
    <t>Guthan's chainskirt</t>
  </si>
  <si>
    <t>Guthan's warspear</t>
  </si>
  <si>
    <t>Karil's coif</t>
  </si>
  <si>
    <t>Karil's leathertop</t>
  </si>
  <si>
    <t>Karil's leatherskirt</t>
  </si>
  <si>
    <t>Karil's crossbow</t>
  </si>
  <si>
    <t>Torag's helm</t>
  </si>
  <si>
    <t>Torag's platebody</t>
  </si>
  <si>
    <t>Torag's platelegs</t>
  </si>
  <si>
    <t>Torag's hammers</t>
  </si>
  <si>
    <t>Verac's helm</t>
  </si>
  <si>
    <t>Verac's brassard</t>
  </si>
  <si>
    <t>Verac's plateskirt</t>
  </si>
  <si>
    <t>Verac's flail</t>
  </si>
  <si>
    <t>Prifddinas</t>
  </si>
  <si>
    <t>Duke Sucellus</t>
  </si>
  <si>
    <t>The Leviathan</t>
  </si>
  <si>
    <t>The Whisperer</t>
  </si>
  <si>
    <t>Infernal cape</t>
  </si>
  <si>
    <t>Dizana's quiver</t>
  </si>
  <si>
    <t>Ancient emblem</t>
  </si>
  <si>
    <t>Ancient totem</t>
  </si>
  <si>
    <t>Ancient statuette</t>
  </si>
  <si>
    <t>Ancient medallion</t>
  </si>
  <si>
    <t>Ancient effigy</t>
  </si>
  <si>
    <t>Ancient relic</t>
  </si>
  <si>
    <t>Fire element staff crown</t>
  </si>
  <si>
    <t>Ice element staff crown</t>
  </si>
  <si>
    <t>Voidwaker gem</t>
  </si>
  <si>
    <t>Armadyl helmet</t>
  </si>
  <si>
    <t>Armadyl chestplate</t>
  </si>
  <si>
    <t>Armadyl chainskirt</t>
  </si>
  <si>
    <t>Armadyl hilt</t>
  </si>
  <si>
    <t>Noxious point</t>
  </si>
  <si>
    <t>Noxious blade</t>
  </si>
  <si>
    <t>Noxious pommel</t>
  </si>
  <si>
    <t>Araxyte fang</t>
  </si>
  <si>
    <t>Tarnished Belle's folly</t>
  </si>
  <si>
    <t>Burning claw</t>
  </si>
  <si>
    <t>Osmumten's fang</t>
  </si>
  <si>
    <t>Lightbearer</t>
  </si>
  <si>
    <t>Ultor vestige</t>
  </si>
  <si>
    <t>Venator vestige</t>
  </si>
  <si>
    <t>Magus vestige</t>
  </si>
  <si>
    <t>Bellator vestige</t>
  </si>
  <si>
    <t>Giant Mole</t>
  </si>
  <si>
    <t>Vorkath</t>
  </si>
  <si>
    <t>Eclipse atlatl</t>
  </si>
  <si>
    <t>Blue moon helm</t>
  </si>
  <si>
    <t>Dual macuahuitl</t>
  </si>
  <si>
    <t>Fire cape</t>
  </si>
  <si>
    <t>Tempoross</t>
  </si>
  <si>
    <t>Ardougne</t>
  </si>
  <si>
    <t>Maze - tile tree (from the maze diagram)</t>
  </si>
  <si>
    <t>Derived from the spanning tree: 81 tiles, 80 passages, 3 arms off START 77. 'Chest' = dead-end tile (completing it lowers a random revealed tile by 1). 'Key' = boobytrap tile in the save file - all keys must be completed before END.</t>
  </si>
  <si>
    <t>Parent</t>
  </si>
  <si>
    <t>Depth from START</t>
  </si>
  <si>
    <t>On critical path?</t>
  </si>
  <si>
    <t>Chest (dead-end)?</t>
  </si>
  <si>
    <t>Children</t>
  </si>
  <si>
    <t>Notes</t>
  </si>
  <si>
    <t>Arm 3</t>
  </si>
  <si>
    <t>Forced</t>
  </si>
  <si>
    <t>END</t>
  </si>
  <si>
    <t>Arm 2</t>
  </si>
  <si>
    <t>Skippable</t>
  </si>
  <si>
    <t>KEY</t>
  </si>
  <si>
    <t>Arm 1</t>
  </si>
  <si>
    <t>START</t>
  </si>
  <si>
    <t>npc_kill - NPC catalogue</t>
  </si>
  <si>
    <t>Kill a specific NPC N times. Blue / yellow cells are inputs - overwrite them with your own numbers. Black cells are formulas. Rates assume a competent main account; tune them to your team.</t>
  </si>
  <si>
    <t>Name (exact string used in taskConfig)</t>
  </si>
  <si>
    <t>Category / Source</t>
  </si>
  <si>
    <t>Actions per hour</t>
  </si>
  <si>
    <t>Group size</t>
  </si>
  <si>
    <t>Drop rate (1 in X)</t>
  </si>
  <si>
    <t>Progress per action</t>
  </si>
  <si>
    <t>Player-hours per unit</t>
  </si>
  <si>
    <t>Confidence</t>
  </si>
  <si>
    <t>Effective HP per kill</t>
  </si>
  <si>
    <t>Wiki source</t>
  </si>
  <si>
    <t>GWD - Bandos</t>
  </si>
  <si>
    <t>Wiki</t>
  </si>
  <si>
    <t>Wiki: 27 kills/hr. ~3 min/kill solo incl. respawn.</t>
  </si>
  <si>
    <t>Wiki MMG/Killing_General_Graardor</t>
  </si>
  <si>
    <t>GWD - Zamorak</t>
  </si>
  <si>
    <t>Wiki: 26 kills/hr. ~4 min/kill solo. 10 min for KC.</t>
  </si>
  <si>
    <t>Wiki MMG/Killing_K'ril_Tsutsaroth</t>
  </si>
  <si>
    <t>GWD - Saradomin</t>
  </si>
  <si>
    <t>Wiki: 27 kills/hr (25-28 at high level w/ tbow/shadow).</t>
  </si>
  <si>
    <t>Wiki MMG/Killing_Commander_Zilyana</t>
  </si>
  <si>
    <t>GWD - Armadyl</t>
  </si>
  <si>
    <t>Est</t>
  </si>
  <si>
    <t>Wiki MMG exists but does not state kills/hr. Ranged only.</t>
  </si>
  <si>
    <t>Wiki MMG/Killing_Kree'arra</t>
  </si>
  <si>
    <t>GWD - Ancient</t>
  </si>
  <si>
    <t>Wiki: 10 kills/hr in a 5-MAN TEAM (11 efficient). Group size 5 is deliberate.</t>
  </si>
  <si>
    <t>Wiki MMG/Killing_Nex_(Team)</t>
  </si>
  <si>
    <t>Abyssal Sire</t>
  </si>
  <si>
    <t>Slayer boss</t>
  </si>
  <si>
    <t>Wiki: 39 kills/hr w/ scorching bow to one-shot respirators. TASK ONLY.</t>
  </si>
  <si>
    <t>Wiki MMG/Killing_the_Abyssal_Sire</t>
  </si>
  <si>
    <t>Wiki: 25 kills/hr, up to 28 maxed. Requires 95 Slayer.</t>
  </si>
  <si>
    <t>Wiki MMG/Killing_the_Alchemical_Hydra</t>
  </si>
  <si>
    <t>Cerberus</t>
  </si>
  <si>
    <t>Wiki: 50/hr max melee + Emberlight; 40/hr tbow/arclight; 52 scythe. TASK ONLY.</t>
  </si>
  <si>
    <t>Wiki MMG/Killing_Cerberus</t>
  </si>
  <si>
    <t>Wiki: 60 kills/hr, up to 90 max efficiency. TASK ONLY.</t>
  </si>
  <si>
    <t>Wiki MMG/Killing_the_Kraken</t>
  </si>
  <si>
    <t>Dusk</t>
  </si>
  <si>
    <t>Grotesque Guardians: wiki 24 kills/hr, 30+ maxed. Dusk is the final kill.</t>
  </si>
  <si>
    <t>Wiki MMG/Killing_the_Grotesque_Guardians</t>
  </si>
  <si>
    <t>Dawn</t>
  </si>
  <si>
    <t>Grotesque Guardians: same 24/hr rate. Dawn dies first.</t>
  </si>
  <si>
    <t>Wiki MMG exists but states no kills/hr. 93 Slayer.</t>
  </si>
  <si>
    <t>Wiki MMG/Killing_the_Thermonuclear_smoke_devil</t>
  </si>
  <si>
    <t>DT2 boss</t>
  </si>
  <si>
    <t>Wiki: 34 kills/hr with melee, max stats/gear.</t>
  </si>
  <si>
    <t>Wiki MMG/Killing_Duke_Sucellus</t>
  </si>
  <si>
    <t>Wiki: 24 kills/hr w/ Bowfa or Zaryte crossbow.</t>
  </si>
  <si>
    <t>Wiki MMG/Killing_The_Leviathan</t>
  </si>
  <si>
    <t>Wiki: 20/hr w/ shadow BiS; drops to 16/hr on trident/sang.</t>
  </si>
  <si>
    <t>Wiki MMG/Killing_The_Whisperer</t>
  </si>
  <si>
    <t>Wiki: 32 kills/hr with melee. Unique table 1/136.</t>
  </si>
  <si>
    <t>Wiki MMG/Killing_Vardorvis</t>
  </si>
  <si>
    <t>Callisto</t>
  </si>
  <si>
    <t>Wilderness boss</t>
  </si>
  <si>
    <t>Wiki: 25 kills/hr. Multi-way - PK risk.</t>
  </si>
  <si>
    <t>Wiki MMG/Killing_Callisto</t>
  </si>
  <si>
    <t>Wiki: 52 kills/hr (3-item, incl. banking). Singles variant.</t>
  </si>
  <si>
    <t>Wiki MMG/Killing_Artio</t>
  </si>
  <si>
    <t>Venenatis</t>
  </si>
  <si>
    <t>Wiki: 26 kills/hr solo melee, 4-item.</t>
  </si>
  <si>
    <t>Wiki MMG/Killing_Venenatis</t>
  </si>
  <si>
    <t>Vet'ion</t>
  </si>
  <si>
    <t>Wiki: 37 listed / 34 default with 4-item max str. Two forms.</t>
  </si>
  <si>
    <t>Wiki MMG/Killing_Vet'ion</t>
  </si>
  <si>
    <t>Wiki: 55 listed / 52 default. Singles-plus variant.</t>
  </si>
  <si>
    <t>Wiki MMG/Killing_Calvar'ion</t>
  </si>
  <si>
    <t>Wiki: 30/hr; 40 w/ dragon hunter lance; 50 on Slayer task.</t>
  </si>
  <si>
    <t>Wiki MMG/Killing_the_King_Black_Dragon</t>
  </si>
  <si>
    <t>Solo boss</t>
  </si>
  <si>
    <t>Wiki: 30 kills/hr (DHCB or DH lance), up to 33-34 maxed.</t>
  </si>
  <si>
    <t>Wiki MMG/Killing_Vorkath_(Dragon_hunter_crossbow)</t>
  </si>
  <si>
    <t>Wiki: 20/hr baseline, 24/hr at high level, up to 35 max gear.</t>
  </si>
  <si>
    <t>Wiki MMG/Killing_Zulrah</t>
  </si>
  <si>
    <t>Group boss</t>
  </si>
  <si>
    <t>Wiki: 10 kills/hr. Sigil table 1/585. Bigger teams differ.</t>
  </si>
  <si>
    <t>Wiki MMG/Killing_the_Corporeal_Beast</t>
  </si>
  <si>
    <t>Wiki: 12 kills/hr in a 5-MAN team. Unique goes to ONE player.</t>
  </si>
  <si>
    <t>Wiki MMG/Killing_The_Nightmare</t>
  </si>
  <si>
    <t>Tormented Demon</t>
  </si>
  <si>
    <t>Quest boss</t>
  </si>
  <si>
    <t>Wiki: 55 kills/hr. Synapse and burning claw both 1/500.</t>
  </si>
  <si>
    <t>Wiki MMG/Killing_Tormented_Demons</t>
  </si>
  <si>
    <t>Vampyrium boss</t>
  </si>
  <si>
    <t>Wiki: 25/hr with fire spells, 20/hr with ranged.</t>
  </si>
  <si>
    <t>Wiki MMG/Killing_the_Maggot_King</t>
  </si>
  <si>
    <t>Demonic gorilla</t>
  </si>
  <si>
    <t>Slayer monster</t>
  </si>
  <si>
    <t>Wiki: 80+ kills/hr on task with demonbane weapons. 69 Slayer.</t>
  </si>
  <si>
    <t>Wiki MMG/Killing_demonic_gorillas</t>
  </si>
  <si>
    <t>Hydra</t>
  </si>
  <si>
    <t>Wiki: 80 kills/hr. 95 Slayer.</t>
  </si>
  <si>
    <t>Wiki MMG/Killing_hydras</t>
  </si>
  <si>
    <t>Venator</t>
  </si>
  <si>
    <t>Wiki: 85 kills/hr. Vampyrium. 74 Slayer.</t>
  </si>
  <si>
    <t>Wiki MMG/Slaying_Venators</t>
  </si>
  <si>
    <t>Basilisk Knight</t>
  </si>
  <si>
    <t>Wiki: 85 kills/hr. 60 Slayer, mirror shield required.</t>
  </si>
  <si>
    <t>Wiki MMG/Killing_basilisk_knights_(Slayer)</t>
  </si>
  <si>
    <t>Gargoyle</t>
  </si>
  <si>
    <t>Wiki: 230 kills/hr with granite hammer. 75 Slayer.</t>
  </si>
  <si>
    <t>Wiki MMG/Killing_gargoyles</t>
  </si>
  <si>
    <t>Cave horror</t>
  </si>
  <si>
    <t>Wiki: 300/hr (550 w/ cannon). 58 Slayer. Black mask 1/512.</t>
  </si>
  <si>
    <t>Wiki MMG/Killing_cave_horrors</t>
  </si>
  <si>
    <t>Fever spider</t>
  </si>
  <si>
    <t>Wiki: 400 kills/hr. 42 Slayer.</t>
  </si>
  <si>
    <t>Wiki MMG/Killing_fever_spiders</t>
  </si>
  <si>
    <t>Ogress Warrior</t>
  </si>
  <si>
    <t>Low-level</t>
  </si>
  <si>
    <t>Wiki: 50 kills/hr. Corsair Cove Dungeon, very low reqs.</t>
  </si>
  <si>
    <t>Wiki MMG/Killing_ogress_warriors</t>
  </si>
  <si>
    <t>Sarachnis</t>
  </si>
  <si>
    <t>Mid boss</t>
  </si>
  <si>
    <t>NO wiki kills/hr figure found. Verify before building a tile on it.</t>
  </si>
  <si>
    <t>Wiki MMG exists (tbow / Dharok's) but states no kills/hr.</t>
  </si>
  <si>
    <t>Wiki MMG/Killing_the_Giant_Mole_(Twisted_bow)</t>
  </si>
  <si>
    <t>Dagannoth Rex</t>
  </si>
  <si>
    <t>DKs</t>
  </si>
  <si>
    <t>Wiki MMG (solo tribrid / Rex only) states no kills/hr.</t>
  </si>
  <si>
    <t>Wiki MMG/Killing_Dagannoth_Kings_(Solo_tribrid)</t>
  </si>
  <si>
    <t>Dagannoth Prime</t>
  </si>
  <si>
    <t>As above.</t>
  </si>
  <si>
    <t>Dagannoth Supreme</t>
  </si>
  <si>
    <t>Phantom Muspah</t>
  </si>
  <si>
    <t>Wiki MMG (twisted bow) states no kills/hr.</t>
  </si>
  <si>
    <t>Wiki MMG/Killing_Phantom_Muspah_(Twisted_bow)</t>
  </si>
  <si>
    <t>Araxxor</t>
  </si>
  <si>
    <t>Wiki MMG exists, no kills/hr stated. 92 Slayer for task.</t>
  </si>
  <si>
    <t>Wiki MMG/Killing_Araxxor</t>
  </si>
  <si>
    <t>No wiki MMG. Easy group boss, good early tile.</t>
  </si>
  <si>
    <t>Wiki MMG exists, no kills/hr stated.</t>
  </si>
  <si>
    <t>Wiki MMG/Killing_the_Chaos_Fanatic</t>
  </si>
  <si>
    <t>Wiki MMG/Killing_Chaos_Elemental</t>
  </si>
  <si>
    <t>Wiki MMG/Killing_the_Crazy_archaeologist</t>
  </si>
  <si>
    <t>Wiki MMG/Killing_Scorpia</t>
  </si>
  <si>
    <t>Wiki MMG exists, no kills/hr stated. Singles Venenatis.</t>
  </si>
  <si>
    <t>Wiki MMG/Killing_Spindel</t>
  </si>
  <si>
    <t>Skeletal Wyvern</t>
  </si>
  <si>
    <t>Wiki MMG exists, no kills/hr stated. 72 Slayer.</t>
  </si>
  <si>
    <t>Wiki MMG/Killing_skeletal_wyverns</t>
  </si>
  <si>
    <t>Brutal black dragon</t>
  </si>
  <si>
    <t>Wiki MMG exists, no kills/hr stated. 77 Slayer.</t>
  </si>
  <si>
    <t>Wiki MMG/Killing_brutal_black_dragons</t>
  </si>
  <si>
    <t>Lizardman shaman</t>
  </si>
  <si>
    <t>Wiki MMG/Killing_Lizardman_Shamans_(Canyon)</t>
  </si>
  <si>
    <t>Vyrewatch Sentinel</t>
  </si>
  <si>
    <t>Wiki MMG/Killing_Vyrewatch_Sentinels</t>
  </si>
  <si>
    <t>Zombie pirate</t>
  </si>
  <si>
    <t>Wilderness</t>
  </si>
  <si>
    <t>Wiki MMG (max efficiency / budget), no kills/hr stated.</t>
  </si>
  <si>
    <t>Wiki MMG/Killing_zombie_pirates_(Max_efficiency)</t>
  </si>
  <si>
    <t>Wiki MMG exists, no kills/hr stated. 48 Slayer.</t>
  </si>
  <si>
    <t>Wiki MMG/Killing_Amoxliatl</t>
  </si>
  <si>
    <t>Wiki MMG: 7 kills/hr solo. 2,500 HP. Unique table 1/18, scaled by contribution.</t>
  </si>
  <si>
    <t>Wiki MMG/Killing_Hueycoatl_(Solo)</t>
  </si>
  <si>
    <t>Blood Moon</t>
  </si>
  <si>
    <t>Moons of Peril</t>
  </si>
  <si>
    <t>Wiki MMG/Killing_Blood_Moon</t>
  </si>
  <si>
    <t>Blue Moon</t>
  </si>
  <si>
    <t>Part of Moons of Peril. No kills/hr on wiki.</t>
  </si>
  <si>
    <t>Wiki MMG/Moons_of_Peril</t>
  </si>
  <si>
    <t>Eclipse Moon</t>
  </si>
  <si>
    <t>Classic boss</t>
  </si>
  <si>
    <t>Two forms; the second form must also be killed.</t>
  </si>
  <si>
    <t>SOLO ONLY. Wiki MMG exists but states no kills/hr.</t>
  </si>
  <si>
    <t>Wiki MMG/Killing_Phosani's_Nightmare</t>
  </si>
  <si>
    <t>Skilling boss</t>
  </si>
  <si>
    <t>HP 300 (TEST - may be 700). Damage-based tile; verify the plugin registers tephra hits.</t>
  </si>
  <si>
    <t>Wiki MMG/Killing_Zalcano</t>
  </si>
  <si>
    <t>Yama</t>
  </si>
  <si>
    <t>Endgame boss</t>
  </si>
  <si>
    <t>Wiki: 2,500 HP. Unique table 1/120 solo. No wiki kills/hr.</t>
  </si>
  <si>
    <t>Wiki MMG/Killing_Yama_(solo)</t>
  </si>
  <si>
    <t>Doom of Mokhaiotl</t>
  </si>
  <si>
    <t>Wiki: 6 Delve 1-8 runs/hr; 2.5 for Delve 1-16.</t>
  </si>
  <si>
    <t>Wiki MMG/Killing_The_Doom_of_Mokhaiotl_(Delve_1-8)</t>
  </si>
  <si>
    <t>Branda the Fire Queen</t>
  </si>
  <si>
    <t>Royal Titans</t>
  </si>
  <si>
    <t>One of the two Royal Titans - fought together; duo assumed.</t>
  </si>
  <si>
    <t>Wiki MMG/Looting_Branda_the_Fire_Queen</t>
  </si>
  <si>
    <t>Eldric the Ice King</t>
  </si>
  <si>
    <t>The other Royal Titan.</t>
  </si>
  <si>
    <t>Wiki MMG/Looting_Eldric_the_Ice_King</t>
  </si>
  <si>
    <t>Obor</t>
  </si>
  <si>
    <t>F2P boss</t>
  </si>
  <si>
    <t>Hill giant boss. Gated by giant keys.</t>
  </si>
  <si>
    <t>Bryophyta</t>
  </si>
  <si>
    <t>Moss giant boss. Gated by mossy keys.</t>
  </si>
  <si>
    <t>Low-level F2P intro boss.</t>
  </si>
  <si>
    <t>Gated by Dark totems - supply-limited, not time-limited.</t>
  </si>
  <si>
    <t>Fossil Island. Safe-spottable.</t>
  </si>
  <si>
    <t>Revenant dragon</t>
  </si>
  <si>
    <t>Revenant Caves. Match the exact revenant NPC name you fight.</t>
  </si>
  <si>
    <t>Gauntlet boss</t>
  </si>
  <si>
    <t>The Gauntlet's boss. Single form, exact name - safe for npc_kill.</t>
  </si>
  <si>
    <t>Wiki Crystalline_Hunllef</t>
  </si>
  <si>
    <t>Corrupted Gauntlet's boss. Distinct NPC name from the normal version.</t>
  </si>
  <si>
    <t>Wiki Corrupted_Hunllef</t>
  </si>
  <si>
    <t>Shellbane gryphon</t>
  </si>
  <si>
    <t>Sailing-era. 51 Slayer + Troubled Tortugans + 45 Sailing. Great Conch, solo instance, TASK ONLY.</t>
  </si>
  <si>
    <t>Wiki Shellbane_gryphon</t>
  </si>
  <si>
    <t>npc_damage - damage per hour by NPC</t>
  </si>
  <si>
    <t>Deal N total damage to an NPC. Damage/hr is derived from the npc_kill tab (kills/hr x effective HP) so you only edit it in one place.</t>
  </si>
  <si>
    <t>Kills/hr (from npc_kill)</t>
  </si>
  <si>
    <t>Effective HP (from npc_kill)</t>
  </si>
  <si>
    <t>xp_gain - XP per hour by skill</t>
  </si>
  <si>
    <t>Gain N XP in a skill. The dropdown value must be the SKILL name, so each skill gets one assumed method - change the method text and the XP/hr together.</t>
  </si>
  <si>
    <t>Slayer / controlled combat</t>
  </si>
  <si>
    <t>Depends entirely on method and gear.</t>
  </si>
  <si>
    <t>Slayer / aggressive combat</t>
  </si>
  <si>
    <t>Slayer / defensive combat</t>
  </si>
  <si>
    <t>Passive from all combat</t>
  </si>
  <si>
    <t>Roughly 1/3 of melee XP.</t>
  </si>
  <si>
    <t>Chinning MM2 tunnels</t>
  </si>
  <si>
    <t>Wiki notes top skills exceed 800k/hr; combat varies hugely.</t>
  </si>
  <si>
    <t>Wiki Experience_rate</t>
  </si>
  <si>
    <t>Ice barrage / bursting</t>
  </si>
  <si>
    <t>Gilded altar / bone shards</t>
  </si>
  <si>
    <t>Blessed bone shards changed this meta - check current wiki guide.</t>
  </si>
  <si>
    <t>Efficient tasks</t>
  </si>
  <si>
    <t>Wiki groups Slayer with the 20k-75k/hr bracket.</t>
  </si>
  <si>
    <t>Blood runes / GotR</t>
  </si>
  <si>
    <t>Wiki groups Runecraft in the 20k-75k/hr bracket.</t>
  </si>
  <si>
    <t>Mahogany tables</t>
  </si>
  <si>
    <t>Extremely GP-intensive. Demonic thrones are far higher and far pricier.</t>
  </si>
  <si>
    <t>Ardougne rooftop</t>
  </si>
  <si>
    <t>Wiki: 70,000 xp/hr max, perfect laps, 889 xp/lap.</t>
  </si>
  <si>
    <t>Wiki Rooftop_Agility_Courses</t>
  </si>
  <si>
    <t>Potion making</t>
  </si>
  <si>
    <t>Buyable; rate scales with potion tier.</t>
  </si>
  <si>
    <t>Ardougne knights / Aldarin</t>
  </si>
  <si>
    <t>Wiki notes Aldarin villa chests give ~80k/hr Thieving.</t>
  </si>
  <si>
    <t>Wiki Clue_scroll_(medium)</t>
  </si>
  <si>
    <t>Battlestaves / d'hide</t>
  </si>
  <si>
    <t>Buyable.</t>
  </si>
  <si>
    <t>Darts / bow stringing</t>
  </si>
  <si>
    <t>Wiki: Cooking and Fletching can exceed 800,000 xp/hr.</t>
  </si>
  <si>
    <t>Motherlode Mine</t>
  </si>
  <si>
    <t>Wiki MMG: Motherlode gives 30,000-60,000 Mining xp/hr.</t>
  </si>
  <si>
    <t>Wiki MMG/Motherlode_Mine</t>
  </si>
  <si>
    <t>Blast Furnace</t>
  </si>
  <si>
    <t>Barbarian / karambwan</t>
  </si>
  <si>
    <t>Wines / karambwans</t>
  </si>
  <si>
    <t>Wiki: Cooking can exceed 800,000 xp/hr at the very top.</t>
  </si>
  <si>
    <t>Wintertodt / redwood logs</t>
  </si>
  <si>
    <t>Wiki: redwood logs beat Wintertodt from 90 Firemaking.</t>
  </si>
  <si>
    <t>Wiki Pay-to-play_Firemaking_training</t>
  </si>
  <si>
    <t>Redwoods / teaks</t>
  </si>
  <si>
    <t>Tree runs / contracts</t>
  </si>
  <si>
    <t>VERY spiky - gated by real-world growth timers, not hours played.</t>
  </si>
  <si>
    <t>Black chinchompas</t>
  </si>
  <si>
    <t>Courier port tasks</t>
  </si>
  <si>
    <t>Wiki: 55k-70k/hr; ~60k at lvl 62, up to 90k past 65 w/ Etceteria.</t>
  </si>
  <si>
    <t>Wiki Sailing_training</t>
  </si>
  <si>
    <t>item_drop - item catalogue</t>
  </si>
  <si>
    <t>Receive an item from NPC/chest loot. 'Category / Source' is also the POOLING KEY: items sharing a source are collected simultaneously, which the ETC model uses. Quantity in a stack counts, so stackable drops fill fast.</t>
  </si>
  <si>
    <t>Barrows chest</t>
  </si>
  <si>
    <t>6 brothers. Wiki per-roll 1/102, 7 rolls, 24-piece pool.</t>
  </si>
  <si>
    <t>Wiki Grid_Master/Boosted_drops</t>
  </si>
  <si>
    <t>Wiki base 1/381.</t>
  </si>
  <si>
    <t>Wiki base 1/508.</t>
  </si>
  <si>
    <t>Wiki base 1/127 - the commonest GWD unique.</t>
  </si>
  <si>
    <t>GWD generals</t>
  </si>
  <si>
    <t>Any godsword shard 1/254 from all four generals.</t>
  </si>
  <si>
    <t>Dragon boots</t>
  </si>
  <si>
    <t>Spiritual mage</t>
  </si>
  <si>
    <t>Wiki base 1/128.</t>
  </si>
  <si>
    <t>Torva full helm</t>
  </si>
  <si>
    <t>Wiki base 1/258. 10 kills/hr in a 5-man.</t>
  </si>
  <si>
    <t>Torva platebody</t>
  </si>
  <si>
    <t>Torva platelegs</t>
  </si>
  <si>
    <t>Zaryte vambraces</t>
  </si>
  <si>
    <t>Wiki base 1/172 - the commonest Nex unique.</t>
  </si>
  <si>
    <t>Nihil horn</t>
  </si>
  <si>
    <t>Ancient hilt</t>
  </si>
  <si>
    <t>Wiki: MAGUS comes from Duke, not the Whisperer.</t>
  </si>
  <si>
    <t>Eye of the duke</t>
  </si>
  <si>
    <t>Virtus mask</t>
  </si>
  <si>
    <t>Virtus drops from all four DT2 bosses.</t>
  </si>
  <si>
    <t>Virtus robe top</t>
  </si>
  <si>
    <t>Virtus robe bottom</t>
  </si>
  <si>
    <t>Wiki base 1/48 at Duke - by far the easiest DT2 unique.</t>
  </si>
  <si>
    <t>Wiki: BELLATOR comes from the Whisperer.</t>
  </si>
  <si>
    <t>Siren's staff</t>
  </si>
  <si>
    <t>Leviathan's lure</t>
  </si>
  <si>
    <t>2nd</t>
  </si>
  <si>
    <t>Wiki: needs 3 invisible ~1/362.66 rolls; effective ~1/1088.</t>
  </si>
  <si>
    <t>Executioner's axe head</t>
  </si>
  <si>
    <t>From the 1/136 unique table (wiki).</t>
  </si>
  <si>
    <t>Wiki base 1/100. Bludgeon pieces/dagger come FROM the Unsired.</t>
  </si>
  <si>
    <t>Abyssal whip</t>
  </si>
  <si>
    <t>Abyssal demon</t>
  </si>
  <si>
    <t>Wiki base 1/512 from abyssal demons.</t>
  </si>
  <si>
    <t>Abyssal dagger</t>
  </si>
  <si>
    <t>Wiki base 1/32,000 - direct drop, brutal.</t>
  </si>
  <si>
    <t>Wiki rarity table says 1/512 (the MMG page rounds to 1/520).</t>
  </si>
  <si>
    <t>Smouldering stone</t>
  </si>
  <si>
    <t>Hydra's claw</t>
  </si>
  <si>
    <t>Hydra tail</t>
  </si>
  <si>
    <t>Hydra leather</t>
  </si>
  <si>
    <t>Hydra's eye</t>
  </si>
  <si>
    <t>Brimstone ring piece.</t>
  </si>
  <si>
    <t>Hydra's fang</t>
  </si>
  <si>
    <t>Hydra's heart</t>
  </si>
  <si>
    <t>Kraken tentacle</t>
  </si>
  <si>
    <t>Wiki base 1/400 at the boss (1/1,200 from cave kraken).</t>
  </si>
  <si>
    <t>Trident of the seas</t>
  </si>
  <si>
    <t>Uncharged trident</t>
  </si>
  <si>
    <t>Cave kraken</t>
  </si>
  <si>
    <t>Wiki base 1/200.</t>
  </si>
  <si>
    <t>Occult necklace</t>
  </si>
  <si>
    <t>Wiki 1/350 at Thermy, 1/512 from smoke devils.</t>
  </si>
  <si>
    <t>Smoke battlestaff</t>
  </si>
  <si>
    <t>Dragon chainbody</t>
  </si>
  <si>
    <t>Wiki 1/128 at KQ; also 1/2,000 Thermy, 1/32,768 dust devil.</t>
  </si>
  <si>
    <t>Grotesque Guardians. Wiki base 1/500.</t>
  </si>
  <si>
    <t>Granite maul</t>
  </si>
  <si>
    <t>Listed on the GG table; rate not separately stated.</t>
  </si>
  <si>
    <t>Wiki base 1/600.</t>
  </si>
  <si>
    <t>Noxious halberd pieces 1/200 each.</t>
  </si>
  <si>
    <t>Aranea boots</t>
  </si>
  <si>
    <t>Araxyte</t>
  </si>
  <si>
    <t>Wiki: 1/800 on-task lvl 146; 1/2,000 off-task.</t>
  </si>
  <si>
    <t>Basilisk jaw</t>
  </si>
  <si>
    <t>Wiki: 1/1,000 on-task, 1/5,000 off-task.</t>
  </si>
  <si>
    <t>Leaf-bladed sword</t>
  </si>
  <si>
    <t>Kurask</t>
  </si>
  <si>
    <t>Wiki 1/384 Kurask, 1/500 Turoth.</t>
  </si>
  <si>
    <t>Leaf-bladed battleaxe</t>
  </si>
  <si>
    <t>Brine sabre</t>
  </si>
  <si>
    <t>Brine rat</t>
  </si>
  <si>
    <t>Black mask</t>
  </si>
  <si>
    <t>Imbued heart</t>
  </si>
  <si>
    <t>Superior slayer monster</t>
  </si>
  <si>
    <t>Superior spawn is itself rare; treat 'actions/hr' as superiors/hr.</t>
  </si>
  <si>
    <t>2nd (cites wiki)</t>
  </si>
  <si>
    <t>Eternal gem</t>
  </si>
  <si>
    <t>Superior slayer drop.</t>
  </si>
  <si>
    <t>Wiki Superior_slayer_drop</t>
  </si>
  <si>
    <t>Dust battlestaff</t>
  </si>
  <si>
    <t>Dust devil</t>
  </si>
  <si>
    <t>Mist battlestaff</t>
  </si>
  <si>
    <t>Waterfiend</t>
  </si>
  <si>
    <t>Wiki: 1/1,024 per roll, 2 rolls/kill -&gt; ~1/512 effective.</t>
  </si>
  <si>
    <t>Wiki Zulrah</t>
  </si>
  <si>
    <t>On the unique table but not exclusive to Zulrah.</t>
  </si>
  <si>
    <t>Tanzanite mutagen</t>
  </si>
  <si>
    <t>Wiki: ~1/6,554 per kill for a specific mutagen.</t>
  </si>
  <si>
    <t>Magma mutagen</t>
  </si>
  <si>
    <t>Jar of swamp</t>
  </si>
  <si>
    <t>Draconic visage</t>
  </si>
  <si>
    <t>Wiki base 1/5,000.</t>
  </si>
  <si>
    <t>Skeletal visage</t>
  </si>
  <si>
    <t>Dragonbone necklace</t>
  </si>
  <si>
    <t>Wiki base 1/1,000.</t>
  </si>
  <si>
    <t>Dagannoth Kings</t>
  </si>
  <si>
    <t>DK rings 1/128 each.</t>
  </si>
  <si>
    <t>Dragon axe</t>
  </si>
  <si>
    <t>Seercull</t>
  </si>
  <si>
    <t>Non-ring unique table.</t>
  </si>
  <si>
    <t>Mud battlestaff</t>
  </si>
  <si>
    <t>Farseer helm</t>
  </si>
  <si>
    <t>Archer helm</t>
  </si>
  <si>
    <t>Warrior helm</t>
  </si>
  <si>
    <t>Berserker helm</t>
  </si>
  <si>
    <t>Elysian sigil</t>
  </si>
  <si>
    <t>Wiki MMG: sigil table 1/585.</t>
  </si>
  <si>
    <t>Spectral sigil</t>
  </si>
  <si>
    <t>Arcane sigil</t>
  </si>
  <si>
    <t>Holy elixir</t>
  </si>
  <si>
    <t>Same unique table.</t>
  </si>
  <si>
    <t>Kq head</t>
  </si>
  <si>
    <t>Dragon 2h sword</t>
  </si>
  <si>
    <t>Dragon pickaxe</t>
  </si>
  <si>
    <t>Wiki 1/400 at KQ; 1/100 from Volcanic Mine ore packs.</t>
  </si>
  <si>
    <t>Frozen cache</t>
  </si>
  <si>
    <t>Wiki base 1/25 - very attainable.</t>
  </si>
  <si>
    <t>Ancient icon</t>
  </si>
  <si>
    <t>Hill giant club</t>
  </si>
  <si>
    <t>Bryophyta's essence</t>
  </si>
  <si>
    <t>Scurrius' spine</t>
  </si>
  <si>
    <t>Wiki base 1/33 - great low-tier tile.</t>
  </si>
  <si>
    <t>Broken zombie axe</t>
  </si>
  <si>
    <t>Armoured Zombies</t>
  </si>
  <si>
    <t>Dragon full helm</t>
  </si>
  <si>
    <t>Mithril dragon</t>
  </si>
  <si>
    <t>1/32,768 direct; 1/256 from chewed bones.</t>
  </si>
  <si>
    <t>Warped sceptre</t>
  </si>
  <si>
    <t>Warped creatures</t>
  </si>
  <si>
    <t>Warped terrorbird / warped tortoise.</t>
  </si>
  <si>
    <t>Wyvern visage</t>
  </si>
  <si>
    <t>Ancient wyvern</t>
  </si>
  <si>
    <t>1/12,000 from long-tailed/spitting/taloned wyverns.</t>
  </si>
  <si>
    <t>Dragon limbs</t>
  </si>
  <si>
    <t>Rune dragon</t>
  </si>
  <si>
    <t>1/800 rune, 1/1,000 adamant.</t>
  </si>
  <si>
    <t>Dragon metal lump</t>
  </si>
  <si>
    <t>Dragon metal slice</t>
  </si>
  <si>
    <t>Adamant dragon</t>
  </si>
  <si>
    <t>Dragon defender</t>
  </si>
  <si>
    <t>Cyclops</t>
  </si>
  <si>
    <t>Warriors' Guild. Wiki 1/100.</t>
  </si>
  <si>
    <t>Dragon warhammer</t>
  </si>
  <si>
    <t>Wiki: Callisto drops the HILT (Artio in singles).</t>
  </si>
  <si>
    <t>Wiki: Venenatis drops the GEM (Spindel in singles).</t>
  </si>
  <si>
    <t>Wiki: Vet'ion drops the BLADE (Calvar'ion in singles).</t>
  </si>
  <si>
    <t>Tyrannical ring</t>
  </si>
  <si>
    <t>Callisto unique. Effective any-unique ~1/95 (cf. Venenatis).</t>
  </si>
  <si>
    <t>Wiki Callisto</t>
  </si>
  <si>
    <t>Claws of callisto</t>
  </si>
  <si>
    <t>Treasonous ring</t>
  </si>
  <si>
    <t>Wiki: any Venenatis unique effective ~1/95.24.</t>
  </si>
  <si>
    <t>Wiki Venenatis</t>
  </si>
  <si>
    <t>Fangs of venenatis</t>
  </si>
  <si>
    <t>Ring of the gods</t>
  </si>
  <si>
    <t>Wiki Vet'ion</t>
  </si>
  <si>
    <t>Skull of vet'ion</t>
  </si>
  <si>
    <t>Odium shard 1</t>
  </si>
  <si>
    <t>Wiki Chaos_Elemental</t>
  </si>
  <si>
    <t>Malediction shard 1</t>
  </si>
  <si>
    <t>Odium shard 2</t>
  </si>
  <si>
    <t>Wiki Crazy_archaeologist</t>
  </si>
  <si>
    <t>Malediction shard 2</t>
  </si>
  <si>
    <t>Odium shard 3</t>
  </si>
  <si>
    <t>Wiki Chaos_Fanatic</t>
  </si>
  <si>
    <t>Malediction shard 3</t>
  </si>
  <si>
    <t>Fedora</t>
  </si>
  <si>
    <t>Odium ward</t>
  </si>
  <si>
    <t>Wiki Scorpia</t>
  </si>
  <si>
    <t>Blood shard</t>
  </si>
  <si>
    <t>Vyrewatch sentinel</t>
  </si>
  <si>
    <t>Wiki 1/1,500 sentinel, 1/5,000 ordinary vyre.</t>
  </si>
  <si>
    <t>Amulet of avarice</t>
  </si>
  <si>
    <t>Revenant</t>
  </si>
  <si>
    <t>Revenant Caves.</t>
  </si>
  <si>
    <t>Wiki Revenant</t>
  </si>
  <si>
    <t>Craw's bow</t>
  </si>
  <si>
    <t>Thammaron's sceptre</t>
  </si>
  <si>
    <t>Viggora's chainmace</t>
  </si>
  <si>
    <t>Chambers of Xeric</t>
  </si>
  <si>
    <t>TEAM rate for a 5-man: solo per-raid rate x5, since points scale with team size. Wiki: 1% per 8,676 pts.</t>
  </si>
  <si>
    <t>Theatre of Blood</t>
  </si>
  <si>
    <t>Wiki: ANY ToB unique 1/9.1 per raid.</t>
  </si>
  <si>
    <t>Commonest raid unique in the game.</t>
  </si>
  <si>
    <t>Tumeken's shadow</t>
  </si>
  <si>
    <t>Tombs of Amascut</t>
  </si>
  <si>
    <t>Wiki: ANY ToA unique 1/50 at high invocation.</t>
  </si>
  <si>
    <t>Elidinis' ward</t>
  </si>
  <si>
    <t>Masori mask</t>
  </si>
  <si>
    <t>Masori body</t>
  </si>
  <si>
    <t>Masori chaps</t>
  </si>
  <si>
    <t>Nightmare staff</t>
  </si>
  <si>
    <t>Wiki base 1/300 for a 5-person team.</t>
  </si>
  <si>
    <t>Inquisitor's great helm</t>
  </si>
  <si>
    <t>Inquisitor's armour 1/140 (5-man).</t>
  </si>
  <si>
    <t>Inquisitor's hauberk</t>
  </si>
  <si>
    <t>Inquisitor's plateskirt</t>
  </si>
  <si>
    <t>Inquisitor's mace</t>
  </si>
  <si>
    <t>Eldritch orb</t>
  </si>
  <si>
    <t>Orbs 1/320 (5-man).</t>
  </si>
  <si>
    <t>Harmonised orb</t>
  </si>
  <si>
    <t>Volatile orb</t>
  </si>
  <si>
    <t>Zenyte shard</t>
  </si>
  <si>
    <t>Wiki 1/300 demonic, 1/3,000 tortured.</t>
  </si>
  <si>
    <t>Ballista limbs</t>
  </si>
  <si>
    <t>Ballista spring</t>
  </si>
  <si>
    <t>Light frame</t>
  </si>
  <si>
    <t>Heavy frame</t>
  </si>
  <si>
    <t>Monkey tail</t>
  </si>
  <si>
    <t>Tormented synapse</t>
  </si>
  <si>
    <t>Wiki base 1/501 (not 1/500 - the synapse is 1/500).</t>
  </si>
  <si>
    <t>Blue Moon.</t>
  </si>
  <si>
    <t>Blue moon chestplate</t>
  </si>
  <si>
    <t>Blue moon tassets</t>
  </si>
  <si>
    <t>Blue moon spear</t>
  </si>
  <si>
    <t>Blood moon helm</t>
  </si>
  <si>
    <t>Blood moon chestplate</t>
  </si>
  <si>
    <t>Blood moon tassets</t>
  </si>
  <si>
    <t>Eclipse moon helm</t>
  </si>
  <si>
    <t>Eclipse moon chestplate</t>
  </si>
  <si>
    <t>Eclipse moon tassets</t>
  </si>
  <si>
    <t>Dragon hunter wand</t>
  </si>
  <si>
    <t>No wiki rate captured - VERIFY.</t>
  </si>
  <si>
    <t>Hueycoatl hide</t>
  </si>
  <si>
    <t>VERIFY.</t>
  </si>
  <si>
    <t>Tonalztics of ralos</t>
  </si>
  <si>
    <t>Pendant of ates</t>
  </si>
  <si>
    <t>Sulphur blades</t>
  </si>
  <si>
    <t>Delve 1-8. VERIFY - new content.</t>
  </si>
  <si>
    <t>Eye of ayak</t>
  </si>
  <si>
    <t>VERIFY - new content.</t>
  </si>
  <si>
    <t>Twinflame staff</t>
  </si>
  <si>
    <t>Crown pieces ~1/75 each.</t>
  </si>
  <si>
    <t>Elder venator fang</t>
  </si>
  <si>
    <t>The Gauntlet</t>
  </si>
  <si>
    <t>Wiki 1/120 normal, 1/50 corrupted. NOTE: item name is identical from both gauntlets - the plugin cannot tell them apart.</t>
  </si>
  <si>
    <t>Enhanced crystal weapon seed</t>
  </si>
  <si>
    <t>Rate/rate-per-hour here are the CORRUPTED gauntlet figures (1/400 at 3.5 runs/hr); normal gauntlet is 1/2,000.</t>
  </si>
  <si>
    <t>Crystal tool seed</t>
  </si>
  <si>
    <t>Zalcano shard</t>
  </si>
  <si>
    <t>Fish barrel</t>
  </si>
  <si>
    <t>Tackle box</t>
  </si>
  <si>
    <t>Tome of water</t>
  </si>
  <si>
    <t>Dragon harpoon</t>
  </si>
  <si>
    <t>Abyssal needle</t>
  </si>
  <si>
    <t>Abyssal lantern</t>
  </si>
  <si>
    <t>Abyssal red dye</t>
  </si>
  <si>
    <t>Ring of endurance (uncharged)</t>
  </si>
  <si>
    <t>Hallowed Sepulchre</t>
  </si>
  <si>
    <t>Grand Hallowed Coffin, floor 5.</t>
  </si>
  <si>
    <t>Zealot's helm</t>
  </si>
  <si>
    <t>Shades of Mort'ton</t>
  </si>
  <si>
    <t>Runescroll of swampbark</t>
  </si>
  <si>
    <t>Runescroll of bloodbark</t>
  </si>
  <si>
    <t>Elven signet</t>
  </si>
  <si>
    <t>Crystal impling</t>
  </si>
  <si>
    <t>Pharaoh's sceptre</t>
  </si>
  <si>
    <t>Pyramid Plunder</t>
  </si>
  <si>
    <t>Angler hat</t>
  </si>
  <si>
    <t>Fishing Trawler</t>
  </si>
  <si>
    <t>Angler's outfit 1/12 per trip.</t>
  </si>
  <si>
    <t>Gout tuber</t>
  </si>
  <si>
    <t>Tai Bwo Wannai Cleanup</t>
  </si>
  <si>
    <t>Obsidian helmet</t>
  </si>
  <si>
    <t>TzHaar-Ket</t>
  </si>
  <si>
    <t>Toktz-xil-ak</t>
  </si>
  <si>
    <t>TzHaar-Xil</t>
  </si>
  <si>
    <t>Wiki 16-18.1/hr base, 22 with elite Ardougne diary.</t>
  </si>
  <si>
    <t>Crystal shard</t>
  </si>
  <si>
    <t>Prifddinas rooftop</t>
  </si>
  <si>
    <t>Wiki ~45/hr (0.94 per lap).</t>
  </si>
  <si>
    <t>Wiki Prifddinas_Agility_Course</t>
  </si>
  <si>
    <t>Granite dust</t>
  </si>
  <si>
    <t>Guaranteed 50-100 per Grotesque Guardians kill.</t>
  </si>
  <si>
    <t>Superior dragon bones</t>
  </si>
  <si>
    <t>2 per kill (MMG lists 60/hr at 30 kph).</t>
  </si>
  <si>
    <t>Brimstone key</t>
  </si>
  <si>
    <t>Konar slayer task</t>
  </si>
  <si>
    <t>One key per Konar boss kill - not a random roll.</t>
  </si>
  <si>
    <t>Ecumenical key</t>
  </si>
  <si>
    <t>GWD followers</t>
  </si>
  <si>
    <t>Wilderness GWD.</t>
  </si>
  <si>
    <t>Ranger boots</t>
  </si>
  <si>
    <t>Medium reward casket</t>
  </si>
  <si>
    <t>1/284 per medium casket.</t>
  </si>
  <si>
    <t>Wiki Reward_casket_(medium)</t>
  </si>
  <si>
    <t>Dragon med helm</t>
  </si>
  <si>
    <t>1/1,012 at max reward potential.</t>
  </si>
  <si>
    <t>Wiki Barrows</t>
  </si>
  <si>
    <t>Wiki lists 1/204 effective. Scales 1/200-&gt;1/50 pre-first-drop.</t>
  </si>
  <si>
    <t>Wiki Blood_quartz</t>
  </si>
  <si>
    <t>Same 1/204 mechanic. Boss mapping by sceptre theme - spot-check.</t>
  </si>
  <si>
    <t>Wiki Ice_quartz</t>
  </si>
  <si>
    <t>Same 1/204 mechanic.</t>
  </si>
  <si>
    <t>Wiki Shadow_quartz</t>
  </si>
  <si>
    <t>Wiki Smoke_quartz</t>
  </si>
  <si>
    <t>Fight Caves</t>
  </si>
  <si>
    <t>Guaranteed on completing wave 63 (TzTok-Jad).</t>
  </si>
  <si>
    <t>Wiki Fight_Caves</t>
  </si>
  <si>
    <t>Inferno</t>
  </si>
  <si>
    <t>Guaranteed on defeating TzKal-Zuk.</t>
  </si>
  <si>
    <t>Wiki Inferno</t>
  </si>
  <si>
    <t>Fortis Colosseum</t>
  </si>
  <si>
    <t>Guaranteed on defeating Sol Heredit (wave 12).</t>
  </si>
  <si>
    <t>Wiki Fortis_Colosseum</t>
  </si>
  <si>
    <t>Repaired into Belle's folly at 70 Smithing.</t>
  </si>
  <si>
    <t>Armour/horn table 1/120, split 4 ways.</t>
  </si>
  <si>
    <t>Wiki Yama</t>
  </si>
  <si>
    <t>Oathplate shards</t>
  </si>
  <si>
    <t>Wiki: ~1/17 after the earlier rolls fail. 12 shards per drop.</t>
  </si>
  <si>
    <t>Forgotten lockbox</t>
  </si>
  <si>
    <t>Wiki: 1/30 after armour+dossier rolls fail (~1/33 effective).</t>
  </si>
  <si>
    <t>Wiki module: 1/2500 at D2 improving to 1/630 at D8; ~1/148 per full 1-8 run.</t>
  </si>
  <si>
    <t>Wiki Module:Doom_of_Mokhaiotl_loot</t>
  </si>
  <si>
    <t>Wiki module: from D3, 1/2000 -&gt; 1/630. Note the exact item name.</t>
  </si>
  <si>
    <t>Wiki module: from D4, 1/1350 -&gt; 1/630.</t>
  </si>
  <si>
    <t>Demon tear</t>
  </si>
  <si>
    <t>GUARANTEED from Delve 3 onward - quantity based, no RNG cliff.</t>
  </si>
  <si>
    <t>Wiki Doom_of_Mokhaiotl</t>
  </si>
  <si>
    <t>Wiki: 1/75 at 100% damage contribution; scales linearly, sums across the team.</t>
  </si>
  <si>
    <t>Wiki Royal_Titans</t>
  </si>
  <si>
    <t>Mystic vigour prayer scroll</t>
  </si>
  <si>
    <t>Wiki: 1/75 at full contribution.</t>
  </si>
  <si>
    <t>Wiki: 1/75. Combines with the fire crown into the twinflame staff.</t>
  </si>
  <si>
    <t>Deadeye prayer scroll</t>
  </si>
  <si>
    <t>Wiki: 1/75.</t>
  </si>
  <si>
    <t>Glacial temotli</t>
  </si>
  <si>
    <t>Wiki: 1/100.</t>
  </si>
  <si>
    <t>Wiki Amoxliatl</t>
  </si>
  <si>
    <t>Pendant of ates (inert)</t>
  </si>
  <si>
    <t>Wiki: 1/25 - very attainable.</t>
  </si>
  <si>
    <t>Tooth half of key</t>
  </si>
  <si>
    <t>Wiki: 1/125 (moon key).</t>
  </si>
  <si>
    <t>Artefact rates vary by revenant; VERIFY for the one you farm.</t>
  </si>
  <si>
    <t>Rate NOT wiki-confirmed in this build - VERIFY.</t>
  </si>
  <si>
    <t>Wiki Sarachnis</t>
  </si>
  <si>
    <t>Dark totem</t>
  </si>
  <si>
    <t>Skotizo is gated by totem supply, not by time.</t>
  </si>
  <si>
    <t>Wiki Skotizo</t>
  </si>
  <si>
    <t>1/224 from the Lunar Chest.</t>
  </si>
  <si>
    <t>Sun-kissed bones</t>
  </si>
  <si>
    <t>Wiki MMG: ~4.5 per kill, untradeable.</t>
  </si>
  <si>
    <t>agility_lap - the 19 detectable courses</t>
  </si>
  <si>
    <t>ONLY these 19 courses are detected by the plugin (COURSE_ENDPOINTS in MazeBingoPlugin.java). Any other course name will never fire. laps/hr = 3600 / the wiki's stated lap time, i.e. a PERFECT-LAP CEILING.</t>
  </si>
  <si>
    <t>Draynor</t>
  </si>
  <si>
    <t>Rooftop (lvl 1)</t>
  </si>
  <si>
    <t>Wiki lap 72t = 43.2s -&gt; 83.3 laps/hr. 120 xp/lap.</t>
  </si>
  <si>
    <t>Al Kharid</t>
  </si>
  <si>
    <t>Rooftop (lvl 20)</t>
  </si>
  <si>
    <t>Wiki lap 107t = 64.2s -&gt; 56.1 laps/hr. 216 xp/lap.</t>
  </si>
  <si>
    <t>Varrock</t>
  </si>
  <si>
    <t>Rooftop (lvl 30)</t>
  </si>
  <si>
    <t>Wiki lap 108-110t = 64.8-66.0s. 270 xp/lap.</t>
  </si>
  <si>
    <t>Canifis</t>
  </si>
  <si>
    <t>Rooftop (lvl 40)</t>
  </si>
  <si>
    <t>Wiki lap 73t = 43.8s -&gt; 82.2 laps/hr. 240 xp/lap.</t>
  </si>
  <si>
    <t>Falador</t>
  </si>
  <si>
    <t>Rooftop (lvl 50)</t>
  </si>
  <si>
    <t>Wiki lap 97t = 58.2s -&gt; 61.9 laps/hr. 586 xp/lap.</t>
  </si>
  <si>
    <t>Rooftop (lvl 60)</t>
  </si>
  <si>
    <t>Wiki lap 73t = 43.8s. ~100/hr with hard Kandarin diary teleport. Note apostrophe.</t>
  </si>
  <si>
    <t>Pollnivneach</t>
  </si>
  <si>
    <t>Rooftop (lvl 70)</t>
  </si>
  <si>
    <t>Wiki lap 101t = 60.6s -&gt; 59.4 laps/hr. 890 xp/lap.</t>
  </si>
  <si>
    <t>Rooftop (lvl 80)</t>
  </si>
  <si>
    <t>Wiki lap 85t = 51.0s -&gt; 70.6 laps/hr. 780 xp/lap.</t>
  </si>
  <si>
    <t>Rooftop (lvl 90)</t>
  </si>
  <si>
    <t>Wiki lap 76t = 45.6s -&gt; 78.9 laps/hr. 889 xp/lap, 70k xp/hr.</t>
  </si>
  <si>
    <t>Gnome</t>
  </si>
  <si>
    <t>Gnome Stronghold</t>
  </si>
  <si>
    <t>Wiki: minimum lap 34s -&gt; ~106 laps/hr. Level 1.</t>
  </si>
  <si>
    <t>Wiki Agility</t>
  </si>
  <si>
    <t>Barbarian</t>
  </si>
  <si>
    <t>Barbarian Outpost</t>
  </si>
  <si>
    <t>Wiki: max ~120 laps/hr (49t). 153.3 xp/lap.</t>
  </si>
  <si>
    <t>Wiki Barbarian_Outpost_Agility_Course</t>
  </si>
  <si>
    <t>Ape Atoll</t>
  </si>
  <si>
    <t>Ape Atoll (lvl 48)</t>
  </si>
  <si>
    <t>Wiki: 95 laps/hr (63t). 580 xp/lap. Needs ninja greegree.</t>
  </si>
  <si>
    <t>Wiki Ape_Atoll_Agility_Course</t>
  </si>
  <si>
    <t>Werewolf</t>
  </si>
  <si>
    <t>Werewolf (lvl 60)</t>
  </si>
  <si>
    <t>Wiki: 94 laps/hr (~63.6t). 730 xp/lap incl. stick hand-in.</t>
  </si>
  <si>
    <t>Wiki Werewolf_Agility_Course</t>
  </si>
  <si>
    <t>Shayzien Basic</t>
  </si>
  <si>
    <t>Shayzien (lvl 1)</t>
  </si>
  <si>
    <t>Wiki: ~53s/lap -&gt; 68 laps/hr. 153.5 xp/lap.</t>
  </si>
  <si>
    <t>Shayzien Advanced</t>
  </si>
  <si>
    <t>Shayzien (lvl 45)</t>
  </si>
  <si>
    <t>Wiki: ~49s/lap -&gt; 73 laps/hr. 507.5 xp/lap.</t>
  </si>
  <si>
    <t>Prifddinas (lvl 75)</t>
  </si>
  <si>
    <t>Wiki gives 65,000 xp/hr at lvl 90; laps/hr inferred, not stated.</t>
  </si>
  <si>
    <t>Wilderness (lvl 52)</t>
  </si>
  <si>
    <t>571.5 xp/lap is wiki; laps/hr not stated. PK risk.</t>
  </si>
  <si>
    <t>Wiki Wilderness_Agility_Course</t>
  </si>
  <si>
    <t>Pyramid</t>
  </si>
  <si>
    <t>Agility Pyramid</t>
  </si>
  <si>
    <t>Long laps + banking. NOT wiki-stated.</t>
  </si>
  <si>
    <t>Wiki Agility_Pyramid</t>
  </si>
  <si>
    <t>Penguin</t>
  </si>
  <si>
    <t>Penguin course</t>
  </si>
  <si>
    <t>NOT wiki-stated. Low-traffic course.</t>
  </si>
  <si>
    <t>Wiki Penguin_Agility_Course</t>
  </si>
  <si>
    <t>minigame_completion - detected by chat message</t>
  </si>
  <si>
    <t>The plugin fires when the chat-message substring appears. VERIFY EVERY STRING IN-GAME before the event - one typo makes the tile impossible. Short/broad strings can also cause false positives.</t>
  </si>
  <si>
    <t>Chat message substring (goes into taskConfig)</t>
  </si>
  <si>
    <t>Minigame</t>
  </si>
  <si>
    <t>VERIFIED in repo script.js. ~5 min games on official worlds.</t>
  </si>
  <si>
    <t>subdued Wintertodt count is</t>
  </si>
  <si>
    <t>repo script.js</t>
  </si>
  <si>
    <t>VERIFIED in repo script.js.</t>
  </si>
  <si>
    <t>Tempoross kill count is</t>
  </si>
  <si>
    <t>Amount of rifts you have closed</t>
  </si>
  <si>
    <t>Hallowed Sepulchre (Floor 1)</t>
  </si>
  <si>
    <t>completed Floor 1 of the Hallowed Sepulchre</t>
  </si>
  <si>
    <t>Hallowed Sepulchre (Floor 2)</t>
  </si>
  <si>
    <t>completed Floor 2 of the Hallowed Sepulchre</t>
  </si>
  <si>
    <t>Hallowed Sepulchre (Floor 3)</t>
  </si>
  <si>
    <t>completed Floor 3 of the Hallowed Sepulchre</t>
  </si>
  <si>
    <t>Hallowed Sepulchre (Floor 4)</t>
  </si>
  <si>
    <t>completed Floor 4 of the Hallowed Sepulchre</t>
  </si>
  <si>
    <t>VERIFIED in repo script.js. Floor 5 needs 92 Agility.</t>
  </si>
  <si>
    <t>completed Floor 5 of the Hallowed Sepulchre</t>
  </si>
  <si>
    <t>Pest Control</t>
  </si>
  <si>
    <t>TEST</t>
  </si>
  <si>
    <t>UNVERIFIED string - test in-game before use.</t>
  </si>
  <si>
    <t>you have been rewarded</t>
  </si>
  <si>
    <t>Barbarian Assault</t>
  </si>
  <si>
    <t>UNVERIFIED string.</t>
  </si>
  <si>
    <t>Wave 10 duration</t>
  </si>
  <si>
    <t>Mastering Mixology</t>
  </si>
  <si>
    <t>UNVERIFIED string - very short, risks false positives.</t>
  </si>
  <si>
    <t>Mixology</t>
  </si>
  <si>
    <t>Temple Trekking</t>
  </si>
  <si>
    <t>Trek complete</t>
  </si>
  <si>
    <t>Last Man Standing</t>
  </si>
  <si>
    <t>clue_completion - clue scroll tiers</t>
  </si>
  <si>
    <t>Tier must be lowercase. Clues/hr covers BOTH getting the scroll and solving it. The wiki documents step counts and casket odds but not completion rates, so these are estimates - tune them to how your team actually plays.</t>
  </si>
  <si>
    <t>Wiki-stated step count</t>
  </si>
  <si>
    <t>1-3 steps</t>
  </si>
  <si>
    <t>Casket gives avg 2 rewards (wiki). Completion rate not wiki-stated.</t>
  </si>
  <si>
    <t>Wiki Reward_casket_(beginner)</t>
  </si>
  <si>
    <t>2-4 steps</t>
  </si>
  <si>
    <t>1/50 chance of a master clue on completion (wiki).</t>
  </si>
  <si>
    <t>Wiki Clue_scroll_(easy)</t>
  </si>
  <si>
    <t>3-5 steps</t>
  </si>
  <si>
    <t>Wiki: 3-5 steps, 1/30 master. Aldarin chests give one per ~14 min.</t>
  </si>
  <si>
    <t>4-6 steps</t>
  </si>
  <si>
    <t>Wiki: any hard unique 1/12.5 per roll, ~5 rolls = 34.1% per casket. 1/15 master.</t>
  </si>
  <si>
    <t>Wiki Reward_casket_(hard)</t>
  </si>
  <si>
    <t>5-7 steps</t>
  </si>
  <si>
    <t>Wiki: 1/5 chance of a master clue on completion.</t>
  </si>
  <si>
    <t>Wiki Clue_scroll_(master)</t>
  </si>
  <si>
    <t>master</t>
  </si>
  <si>
    <t>6-8 steps</t>
  </si>
  <si>
    <t>Wiki: 6-8 steps, avg 6 rewards per casket. Bloodhound 1/1000.</t>
  </si>
  <si>
    <t>gp_value - GP per hour by farming method</t>
  </si>
  <si>
    <t>gp_value has NO item list in taskConfig - it only takes a target. Pick a method here purely so the ETC model knows how fast the team banks loot. Only NPC/chest LOOT counts - skilling profit is invisible to the plugin.</t>
  </si>
  <si>
    <t>Doom of Mokhaiotl (Delve 1-16)</t>
  </si>
  <si>
    <t>Endgame PvM</t>
  </si>
  <si>
    <t>2.5 runs/hr.</t>
  </si>
  <si>
    <t>Wiki MMG/Killing_the_Doom_of_Mokhaiotl_(Delve_1-16)</t>
  </si>
  <si>
    <t>25 kills/hr with fire spells.</t>
  </si>
  <si>
    <t>Nex (Duo)</t>
  </si>
  <si>
    <t>Wiki MMG/Killing_Nex_(Duo)</t>
  </si>
  <si>
    <t>Fortis Colosseum (Wave 12)</t>
  </si>
  <si>
    <t>Wiki MMG/Completing_the_Fortis_Colosseum_(Wave_12)</t>
  </si>
  <si>
    <t>Doom of Mokhaiotl (Delve 1-8)</t>
  </si>
  <si>
    <t>6 runs/hr.</t>
  </si>
  <si>
    <t>Yama (shard contract, duo)</t>
  </si>
  <si>
    <t>Wiki MMG/Killing_Yama_(Contract_of_shard_acquisition,_duo)</t>
  </si>
  <si>
    <t>Chambers of Xeric (CM)</t>
  </si>
  <si>
    <t>Raid</t>
  </si>
  <si>
    <t>Wiki MMG/Chambers_of_Xeric_(Challenge_Mode)</t>
  </si>
  <si>
    <t>Wiki MMG/Theatre_of_Blood</t>
  </si>
  <si>
    <t>DT2</t>
  </si>
  <si>
    <t>34 kills/hr.</t>
  </si>
  <si>
    <t>Tombs of Amascut (solo 545)</t>
  </si>
  <si>
    <t>Wiki MMG/Tombs_of_Amascut_(solo_545_raid_level)</t>
  </si>
  <si>
    <t>Chambers of Xeric (NM)</t>
  </si>
  <si>
    <t>Wiki MMG/Chambers_of_Xeric_(Normal_Mode)</t>
  </si>
  <si>
    <t>32 kills/hr.</t>
  </si>
  <si>
    <t>Nex (Team)</t>
  </si>
  <si>
    <t>10 kills/hr in 5-man.</t>
  </si>
  <si>
    <t>24 kills/hr.</t>
  </si>
  <si>
    <t>20 kills/hr.</t>
  </si>
  <si>
    <t>Yama (solo)</t>
  </si>
  <si>
    <t>26 kills/hr.</t>
  </si>
  <si>
    <t>Tombs of Amascut (solo 450)</t>
  </si>
  <si>
    <t>Wiki MMG/Tombs_of_Amascut_(solo_450_raid_level)</t>
  </si>
  <si>
    <t>Phantom Muspah (Twisted bow)</t>
  </si>
  <si>
    <t>Zombie pirates (max eff.)</t>
  </si>
  <si>
    <t>80+ kills/hr on task.</t>
  </si>
  <si>
    <t>12 kills/hr in 5-man.</t>
  </si>
  <si>
    <t>Corrupted Gauntlet</t>
  </si>
  <si>
    <t>Wiki MMG/Completing_The_Corrupted_Gauntlet</t>
  </si>
  <si>
    <t>Tormented Demons</t>
  </si>
  <si>
    <t>55 kills/hr.</t>
  </si>
  <si>
    <t>GWD</t>
  </si>
  <si>
    <t>27 kills/hr.</t>
  </si>
  <si>
    <t>Vorkath (DH lance)</t>
  </si>
  <si>
    <t>30 kills/hr.</t>
  </si>
  <si>
    <t>Wiki MMG/Killing_Vorkath_(Dragon_hunter_lance)</t>
  </si>
  <si>
    <t>Revenants (Craw's bow)</t>
  </si>
  <si>
    <t>Wiki MMG/Killing_revenants_(Craw's_bow)</t>
  </si>
  <si>
    <t>25 kills/hr.</t>
  </si>
  <si>
    <t>Vorkath (DHCB)</t>
  </si>
  <si>
    <t>10 kills/hr.</t>
  </si>
  <si>
    <t>Tombs of Amascut (Expert)</t>
  </si>
  <si>
    <t>Wiki MMG/Tombs_of_Amascut_(Expert)</t>
  </si>
  <si>
    <t>Zulrah (max efficiency)</t>
  </si>
  <si>
    <t>40 kills/hr.</t>
  </si>
  <si>
    <t>Wiki MMG/Killing_Zulrah_(max_efficiency)</t>
  </si>
  <si>
    <t>50 kills/hr.</t>
  </si>
  <si>
    <t>39 kills/hr.</t>
  </si>
  <si>
    <t>Frost dragons (on-task)</t>
  </si>
  <si>
    <t>Requires Sailing 87 - new content.</t>
  </si>
  <si>
    <t>Wiki MMG/Killing_Frost_dragons_(on-task)</t>
  </si>
  <si>
    <t>Dagannoth Kings (tribrid)</t>
  </si>
  <si>
    <t>Wiki MMG/Completing_The_Gauntlet</t>
  </si>
  <si>
    <t>52 kills/hr.</t>
  </si>
  <si>
    <t>Slaying Venators</t>
  </si>
  <si>
    <t>85 kills/hr.</t>
  </si>
  <si>
    <t>20-24 kills/hr.</t>
  </si>
  <si>
    <t>Varlamore</t>
  </si>
  <si>
    <t>Hueycoatl (Solo)</t>
  </si>
  <si>
    <t>Grotesque Guardians</t>
  </si>
  <si>
    <t>Gargoyles</t>
  </si>
  <si>
    <t>230 kills/hr.</t>
  </si>
  <si>
    <t>60 kills/hr.</t>
  </si>
  <si>
    <t>Mid PvM</t>
  </si>
  <si>
    <t>12 chests/hr.</t>
  </si>
  <si>
    <t>Wiki MMG/Barrows</t>
  </si>
  <si>
    <t>Skilling</t>
  </si>
  <si>
    <t>550 pay-dirt/hr, 30-60k Mining xp/hr.</t>
  </si>
  <si>
    <t>Lookup - unified catalogue (do not edit)</t>
  </si>
  <si>
    <t>Every row mirrors a row on a type tab. Edit the type tabs, not this sheet. The Planner and Calc sheets resolve entries through column A.</t>
  </si>
  <si>
    <t>Key (type|name)</t>
  </si>
  <si>
    <t>Name</t>
  </si>
  <si>
    <t>Group key (pooling)</t>
  </si>
  <si>
    <t>Actions / hr</t>
  </si>
  <si>
    <t>Units per PLAYER-hour</t>
  </si>
  <si>
    <t>Extra (minigame message)</t>
  </si>
  <si>
    <t>Calc - ETC engine (do not edit)</t>
  </si>
  <si>
    <t>One row per Planner row; seven blocks of 24 columns, one column per item slot. The README tab explains the maths.</t>
  </si>
  <si>
    <t>r = units per player-hour</t>
  </si>
  <si>
    <t>group key</t>
  </si>
  <si>
    <t>group rate</t>
  </si>
  <si>
    <t>T = solo player-hours</t>
  </si>
  <si>
    <t>rank within group</t>
  </si>
  <si>
    <t>T / rank</t>
  </si>
  <si>
    <t>quoted name for JSON</t>
  </si>
  <si>
    <t>Gemstone Crab</t>
  </si>
  <si>
    <t>Mad Angel</t>
  </si>
  <si>
    <t>Beef</t>
  </si>
  <si>
    <t>Kbd heads</t>
  </si>
  <si>
    <t>Mithril 2h sword</t>
  </si>
  <si>
    <t>Gull</t>
  </si>
  <si>
    <t>Chromium ingot</t>
  </si>
  <si>
    <t>Hallowed mark</t>
  </si>
  <si>
    <t>Imp champion scroll</t>
  </si>
  <si>
    <t>Goblin champion scroll</t>
  </si>
  <si>
    <t>Skeleton champion scroll</t>
  </si>
  <si>
    <t>Zombie champion scroll</t>
  </si>
  <si>
    <t>Giant champion scroll</t>
  </si>
  <si>
    <t>Hobgoblin champion scroll</t>
  </si>
  <si>
    <t>Ghoul champion scroll</t>
  </si>
  <si>
    <t>Earth warrior champion scroll</t>
  </si>
  <si>
    <t>Jogre champion scroll</t>
  </si>
  <si>
    <t>Lesser demon champion scroll</t>
  </si>
  <si>
    <t>Green dragon</t>
  </si>
  <si>
    <t>Blue dragon</t>
  </si>
  <si>
    <t>Red dragon</t>
  </si>
  <si>
    <t>Black dragon</t>
  </si>
  <si>
    <t>Bronze dragon</t>
  </si>
  <si>
    <t>Iron dragon</t>
  </si>
  <si>
    <t>Steel dragon</t>
  </si>
  <si>
    <t>Imp</t>
  </si>
  <si>
    <t>Goblin</t>
  </si>
  <si>
    <t>Skeleton</t>
  </si>
  <si>
    <t>Zombie</t>
  </si>
  <si>
    <t>Giant</t>
  </si>
  <si>
    <t>Hobgoblin</t>
  </si>
  <si>
    <t>Ghoul</t>
  </si>
  <si>
    <t>Earth warrior</t>
  </si>
  <si>
    <t>Jogre</t>
  </si>
  <si>
    <t>Lesser demon</t>
  </si>
  <si>
    <t>Monster</t>
  </si>
  <si>
    <t>Deal 20.000 damage to Gemstone Crab</t>
  </si>
  <si>
    <t>Kill 50x Obor</t>
  </si>
  <si>
    <t>Kill 50x Bryophyta</t>
  </si>
  <si>
    <t>Kill 250x Mad Angel</t>
  </si>
  <si>
    <t>Receive 1.000x Crystal shard</t>
  </si>
  <si>
    <t>Kill 50x Amoxliatl</t>
  </si>
  <si>
    <t>Receive 5x Ahrim's hood, Ahrim's robetop, Ahrim's robeskirt, Ahrim's staff, Dharok's helm, Dharok's platebody, Dharok's platelegs, Dharok's greataxe, Guthan's helm, Guthan's platebody, Guthan's chainskirt, Guthan's warspear, Karil's coif, Karil's leathertop, Karil's leatherskirt, Karil's crossbow, Torag's helm, Torag's platebody, Torag's platelegs, Torag's hammers</t>
  </si>
  <si>
    <t>Receive 1x Beef</t>
  </si>
  <si>
    <t>Kill 100x each of: Crazy archaeologist, Deranged archaeologist</t>
  </si>
  <si>
    <t>Kill 1.000x Giant Mole</t>
  </si>
  <si>
    <t>Receive 3x Kbd heads</t>
  </si>
  <si>
    <t>Receive 1x each of: Ice element staff crown, Fire element staff crown</t>
  </si>
  <si>
    <t>Receive 5x Scurrius' spine</t>
  </si>
  <si>
    <t>Receive 22.000x Demon tear</t>
  </si>
  <si>
    <t>Receive 10x Dizana's quiver</t>
  </si>
  <si>
    <t>Receive 1x Elder venator fang</t>
  </si>
  <si>
    <t>Deal 15.000 damage to Nex</t>
  </si>
  <si>
    <t>Receive 1x Inquisitor's great helm, Inquisitor's hauberk, Inquisitor's plateskirt, Inquisitor's mace, Nightmare staff, Eldritch orb, Harmonised orb, Volatile orb</t>
  </si>
  <si>
    <t>Receive 1x Oathplate helm, Oathplate chest, Oathplate legs</t>
  </si>
  <si>
    <t>Receive 1x Infernal cape</t>
  </si>
  <si>
    <t>Deal 20.000 damage to Corporeal Beast</t>
  </si>
  <si>
    <t>Receive 1x each of: Mithril 2h sword, Mud battlestaff, Seercull</t>
  </si>
  <si>
    <t>Deal 30.000 damage to Hueycoatl</t>
  </si>
  <si>
    <t>Receive 5x Fire cape</t>
  </si>
  <si>
    <t>Receive 1x Dragon chainbody</t>
  </si>
  <si>
    <t>Receive 5x Blood moon helm, Blood moon chestplate, Blood moon tassets, Dual macuahuitl, Blue moon helm, Blue moon chestplate, Blue moon tassets, Blue moon spear, Eclipse moon helm, Eclipse moon chestplate, Eclipse moon tassets, Eclipse atlatl</t>
  </si>
  <si>
    <t>Receive 4x Ancient icon</t>
  </si>
  <si>
    <t>Receive 1x Sarachnis cudgel</t>
  </si>
  <si>
    <t>Kill 300x Vorkath</t>
  </si>
  <si>
    <t>Receive 1x each of: Serpentine visage, Magic fang, Tanzanite fang, Uncut onyx</t>
  </si>
  <si>
    <t>Receive 1x Twisted bow, Kodai insignia, Elder maul, Ancestral hat, Ancestral robe top, Ancestral robe bottom, Dragon claws, Twisted buckler, Dinh's bulwark, Dragon hunter crossbow</t>
  </si>
  <si>
    <t>Receive 1x Scythe of vitur, Sanguinesti staff, Ghrazi rapier, Justiciar faceguard, Justiciar chestguard, Justiciar legguards</t>
  </si>
  <si>
    <t>Receive 1x Tumeken's shadow, Elidinis' ward, Masori mask, Masori body, Masori chaps</t>
  </si>
  <si>
    <t>Receive 3x Unsired</t>
  </si>
  <si>
    <t>Kill 250x Alchemical Hydra</t>
  </si>
  <si>
    <t>Receive 1x Noxious point, Noxious blade, Noxious pommel</t>
  </si>
  <si>
    <t>Receive 1x Primordial crystal, Pegasian crystal, Eternal crystal</t>
  </si>
  <si>
    <t>Receive 1x Granite gloves, Granite ring, Granite hammer, Black tourmaline core</t>
  </si>
  <si>
    <t>Kill 250x Kraken</t>
  </si>
  <si>
    <t>Receive 1x Gull</t>
  </si>
  <si>
    <t>Kill 10x Skotizo</t>
  </si>
  <si>
    <t>Kill 150x Thermonuclear smoke devil</t>
  </si>
  <si>
    <t>Receive 1x Dragon pickaxe</t>
  </si>
  <si>
    <t>Receive 1x Skull of vet'ion, Claws of callisto, Fangs of venenatis</t>
  </si>
  <si>
    <t>Receive 1x Treasonous ring, Ring of the gods, Tyrannical ring</t>
  </si>
  <si>
    <t>Receive 1x Voidwaker hilt, Voidwaker gem, Voidwaker blade</t>
  </si>
  <si>
    <t>Receive 1x Odium shard 1, Odium shard 2, Odium shard 3</t>
  </si>
  <si>
    <t>Receive 1x Malediction shard 1, Malediction shard 2, Malediction shard 3</t>
  </si>
  <si>
    <t>Kill 50x each of: Venenatis, Vet'ion, Callisto</t>
  </si>
  <si>
    <t>Receive 1x Crystal weapon seed</t>
  </si>
  <si>
    <t>Receive 1x Fedora</t>
  </si>
  <si>
    <t>Kill 50x each of: General Graardor, K'ril Tsutsaroth, Kree'arra, Commander Zilyana</t>
  </si>
  <si>
    <t>Receive 1x each of: Godsword shard 1, Godsword shard 2, Godsword shard 3</t>
  </si>
  <si>
    <t>Receive 1x Saradomin sword, Saradomin's light, Saradomin hilt, Armadyl crossbow</t>
  </si>
  <si>
    <t>Receive 1x Bandos chestplate, Bandos tassets, Bandos boots, Bandos hilt</t>
  </si>
  <si>
    <t>Receive 1x Armadyl helmet, Armadyl chestplate, Armadyl chainskirt, Armadyl hilt</t>
  </si>
  <si>
    <t>Receive 1x Steam battlestaff, Zamorakian spear, Staff of the dead, Zamorak hilt</t>
  </si>
  <si>
    <t>Receive 1x Blood quartz, Ice quartz, Shadow quartz, Smoke quartz</t>
  </si>
  <si>
    <t>Kill 100x each of: Vardorvis, The Leviathan, The Whisperer, Duke Sucellus</t>
  </si>
  <si>
    <t>Receive 5x Awakener's orb</t>
  </si>
  <si>
    <t>Receive 1x Chromium ingot</t>
  </si>
  <si>
    <t>Gain 100.000 XP in each of: Attack, Strength, Defence, Ranged, Prayer, Magic, Runecraft, Construction, Hitpoints, Agility, Herblore, Thieving, Crafting, Fletching, Slayer, Hunter, Mining, Smithing, Fishing, Cooking</t>
  </si>
  <si>
    <t>Complete 5 each of: beginner, easy, medium, hard, elite, master clue(s)</t>
  </si>
  <si>
    <t>Complete 5 master clue(s)</t>
  </si>
  <si>
    <t>Complete 10 elite clue(s)</t>
  </si>
  <si>
    <t>Complete 20 hard clue(s)</t>
  </si>
  <si>
    <t>Complete 30 medium clue(s)</t>
  </si>
  <si>
    <t>Complete 40 easy clue(s)</t>
  </si>
  <si>
    <t>Complete 50 beginner clue(s)</t>
  </si>
  <si>
    <t>Complete 100x Tempoross</t>
  </si>
  <si>
    <t>Complete 100x Wintertodt</t>
  </si>
  <si>
    <t>Complete 20x Hallowed Sepulchre (Floor 5)</t>
  </si>
  <si>
    <t>Receive 1.000x Hallowed mark</t>
  </si>
  <si>
    <t>Receive 1x Zenyte shard</t>
  </si>
  <si>
    <t>Receive 2x Burning claw</t>
  </si>
  <si>
    <t>Receive 1x Imp champion scroll, Goblin champion scroll, Skeleton champion scroll, Zombie champion scroll, Giant champion scroll, Hobgoblin champion scroll, Ghoul champion scroll, Earth warrior champion scroll, Jogre champion scroll, Lesser demon champion scroll</t>
  </si>
  <si>
    <t>Kill 100x each of: Green dragon, Blue dragon, Red dragon, Black dragon</t>
  </si>
  <si>
    <t>Kill 50x each of: Bronze dragon, Iron dragon, Steel dragon, Mithril dragon, Adamant dragon, Rune dragon</t>
  </si>
  <si>
    <t>Run 150 laps of Draynor</t>
  </si>
  <si>
    <t>Run 500 laps of Draynor, Al Kharid, Varrock, Canifis, Falador, Seers' Village, Pollnivneach, Rellekka, Ardougne</t>
  </si>
  <si>
    <t>Run 300 laps of Penguin</t>
  </si>
  <si>
    <t>Task</t>
  </si>
  <si>
    <t>Wait this isn't Leagues?</t>
  </si>
  <si>
    <t xml:space="preserve">Arm 2 </t>
  </si>
  <si>
    <t>Clerqy was (not) here</t>
  </si>
  <si>
    <t>Kolan asked for this</t>
  </si>
  <si>
    <t>These boots are made for walking</t>
  </si>
  <si>
    <t>Jack of all trades</t>
  </si>
  <si>
    <t>Welcome to Domino's</t>
  </si>
  <si>
    <t>Lord of the Rings 2.0</t>
  </si>
  <si>
    <t>Here fishy fishies!</t>
  </si>
  <si>
    <t>Chop chop!</t>
  </si>
  <si>
    <t>Smashing!</t>
  </si>
  <si>
    <t>My neck, my back ft Thomas the engine</t>
  </si>
  <si>
    <t>Sweet dreams</t>
  </si>
  <si>
    <t>I cry evrytiem</t>
  </si>
  <si>
    <t>Bonk!</t>
  </si>
  <si>
    <t>Whack-A-Mole</t>
  </si>
  <si>
    <t>The special kind of anime</t>
  </si>
  <si>
    <t>Shard tale</t>
  </si>
  <si>
    <t>Cardio? In this economy?</t>
  </si>
  <si>
    <t>Beef Wellington</t>
  </si>
  <si>
    <t>Better luck Nex time</t>
  </si>
  <si>
    <t>Blue's Clues</t>
  </si>
  <si>
    <t>Fedorable</t>
  </si>
  <si>
    <t>In the beninging</t>
  </si>
  <si>
    <t>You're gonna need some keys</t>
  </si>
  <si>
    <t>The key to success is….</t>
  </si>
  <si>
    <t>It finally has a use</t>
  </si>
  <si>
    <t>Next destination: Madagascar</t>
  </si>
  <si>
    <t>It's only game, why you heff to be mad</t>
  </si>
  <si>
    <t>Are we there yet?</t>
  </si>
  <si>
    <t>You could fish for it</t>
  </si>
  <si>
    <t>This used to be endgame</t>
  </si>
  <si>
    <t>Dangerous tourism</t>
  </si>
  <si>
    <t>I like my steak medium rare</t>
  </si>
  <si>
    <t>The Forgotten Four</t>
  </si>
  <si>
    <t>I hope you have some totems</t>
  </si>
  <si>
    <t>No horny allowed</t>
  </si>
  <si>
    <t>Look at all those chickens</t>
  </si>
  <si>
    <t>Live like an ironman</t>
  </si>
  <si>
    <t>Plenty of options</t>
  </si>
  <si>
    <t>Be glad it's only 1 piece</t>
  </si>
  <si>
    <t>1 would have been useless</t>
  </si>
  <si>
    <t>O R B</t>
  </si>
  <si>
    <t>Feel free to put them together</t>
  </si>
  <si>
    <t>They're stackable now</t>
  </si>
  <si>
    <t>Lotr but different</t>
  </si>
  <si>
    <t>Arachnophobia simulator</t>
  </si>
  <si>
    <t>50 shades of Dragon</t>
  </si>
  <si>
    <t>Imagine Dragon deez nuts across your face</t>
  </si>
  <si>
    <t>Angry birds</t>
  </si>
  <si>
    <t>Steve Rogers would be proud</t>
  </si>
  <si>
    <t>Git gut</t>
  </si>
  <si>
    <t>A Song of Ice and Fire</t>
  </si>
  <si>
    <t>Champion's league</t>
  </si>
  <si>
    <t>Zammy's lost &amp; found</t>
  </si>
  <si>
    <t>The student becomes the master</t>
  </si>
  <si>
    <t>Poor crab keeps getting harassed</t>
  </si>
  <si>
    <t>Crazy? I was crazy once</t>
  </si>
  <si>
    <t>Gawk gawk 3000</t>
  </si>
  <si>
    <t>Easy peasy lemon squeezy</t>
  </si>
  <si>
    <t>Difficult, difficult, lemon difficult</t>
  </si>
  <si>
    <t>Six feet under</t>
  </si>
  <si>
    <t>Upgradescape is fun</t>
  </si>
  <si>
    <t>Olm's greatest hits</t>
  </si>
  <si>
    <t>I can shardly believe it</t>
  </si>
  <si>
    <t>Reject humanity, return to monkey</t>
  </si>
  <si>
    <t>Smoking kills</t>
  </si>
  <si>
    <t>Smash or pass</t>
  </si>
  <si>
    <t>General Garagedoor</t>
  </si>
  <si>
    <t>Everyone's favorite slayer task</t>
  </si>
  <si>
    <t>Budget infinity stones</t>
  </si>
  <si>
    <t>Quiver me timbers</t>
  </si>
  <si>
    <t>Dragon slayer 2: Electric Boogaloo</t>
  </si>
  <si>
    <t>Peak fashion</t>
  </si>
  <si>
    <t>Oi Huey</t>
  </si>
  <si>
    <t>Collecting participation trophies</t>
  </si>
  <si>
    <t>Moon moon was here</t>
  </si>
  <si>
    <t>I'm something of an elite myself</t>
  </si>
  <si>
    <t>I think that's a Pokémon</t>
  </si>
  <si>
    <t>10/10, would die again</t>
  </si>
  <si>
    <t>Get in loser, we're raiding</t>
  </si>
  <si>
    <t>Ancient problems require ancient solutions</t>
  </si>
  <si>
    <t>Column1</t>
  </si>
  <si>
    <t>Column2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</si>
</sst>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00"/>
    <numFmt numFmtId="165" formatCode="0.0000"/>
    <numFmt numFmtId="166" formatCode="0.0"/>
    <numFmt numFmtId="167" formatCode="#,##0.0"/>
  </numFmts>
  <fonts count="11" x14ac:knownFonts="1">
    <font>
      <sz val="11"/>
      <color theme="1"/>
      <name val="Calibri"/>
      <family val="2"/>
      <scheme val="minor"/>
    </font>
    <font>
      <b/>
      <sz val="15"/>
      <color rgb="FF1F3864"/>
      <name val="Arial"/>
    </font>
    <font>
      <i/>
      <sz val="9"/>
      <color rgb="FF595959"/>
      <name val="Arial"/>
    </font>
    <font>
      <b/>
      <sz val="11"/>
      <color rgb="FFFFFFFF"/>
      <name val="Arial"/>
    </font>
    <font>
      <sz val="10"/>
      <name val="Arial"/>
    </font>
    <font>
      <sz val="10"/>
      <color rgb="FF0000FF"/>
      <name val="Arial"/>
    </font>
    <font>
      <sz val="10"/>
      <color rgb="FF000000"/>
      <name val="Arial"/>
    </font>
    <font>
      <sz val="10"/>
      <color rgb="FF008000"/>
      <name val="Arial"/>
    </font>
    <font>
      <b/>
      <sz val="10"/>
      <name val="Arial"/>
    </font>
    <font>
      <sz val="10"/>
      <color rgb="FF0000FF"/>
      <name val="Arial"/>
      <family val="2"/>
    </font>
    <font>
      <sz val="10"/>
      <name val="Arial"/>
      <family val="2"/>
    </font>
  </fonts>
  <fills count="11">
    <fill>
      <patternFill patternType="none"/>
    </fill>
    <fill>
      <patternFill patternType="gray125"/>
    </fill>
    <fill>
      <patternFill patternType="solid">
        <fgColor rgb="FF1F3864"/>
      </patternFill>
    </fill>
    <fill>
      <patternFill patternType="solid">
        <fgColor rgb="FFFFF2CC"/>
      </patternFill>
    </fill>
    <fill>
      <patternFill patternType="solid">
        <fgColor rgb="FFF2F2F2"/>
      </patternFill>
    </fill>
    <fill>
      <patternFill patternType="solid">
        <fgColor rgb="FFFFFFFF"/>
      </patternFill>
    </fill>
    <fill>
      <patternFill patternType="solid">
        <fgColor rgb="FFF8CBAD"/>
      </patternFill>
    </fill>
    <fill>
      <patternFill patternType="solid">
        <fgColor rgb="FFE2EFDA"/>
      </patternFill>
    </fill>
    <fill>
      <patternFill patternType="solid">
        <fgColor rgb="FFFFE699"/>
      </patternFill>
    </fill>
    <fill>
      <patternFill patternType="solid">
        <fgColor rgb="FFF4CCCC"/>
      </patternFill>
    </fill>
    <fill>
      <patternFill patternType="solid">
        <fgColor rgb="FFDDEBF7"/>
      </patternFill>
    </fill>
  </fills>
  <borders count="7">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s>
  <cellStyleXfs count="1">
    <xf numFmtId="0" fontId="0" fillId="0" borderId="0"/>
  </cellStyleXfs>
  <cellXfs count="69">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4" fillId="0" borderId="1" xfId="0" applyFont="1" applyBorder="1"/>
    <xf numFmtId="0" fontId="5" fillId="3" borderId="1" xfId="0" applyFont="1" applyFill="1" applyBorder="1"/>
    <xf numFmtId="164" fontId="6" fillId="0" borderId="1" xfId="0" applyNumberFormat="1" applyFont="1" applyBorder="1"/>
    <xf numFmtId="165" fontId="6" fillId="0" borderId="1" xfId="0" applyNumberFormat="1" applyFont="1" applyBorder="1"/>
    <xf numFmtId="0" fontId="4" fillId="4" borderId="1" xfId="0" applyFont="1" applyFill="1" applyBorder="1"/>
    <xf numFmtId="164" fontId="6" fillId="4" borderId="1" xfId="0" applyNumberFormat="1" applyFont="1" applyFill="1" applyBorder="1"/>
    <xf numFmtId="165" fontId="6" fillId="4" borderId="1" xfId="0" applyNumberFormat="1" applyFont="1" applyFill="1" applyBorder="1"/>
    <xf numFmtId="0" fontId="6" fillId="0" borderId="1" xfId="0" applyFont="1" applyBorder="1"/>
    <xf numFmtId="3" fontId="6" fillId="5" borderId="1" xfId="0" applyNumberFormat="1" applyFont="1" applyFill="1" applyBorder="1"/>
    <xf numFmtId="0" fontId="7" fillId="0" borderId="1" xfId="0" applyFont="1" applyBorder="1"/>
    <xf numFmtId="0" fontId="7" fillId="4" borderId="1" xfId="0" applyFont="1" applyFill="1" applyBorder="1"/>
    <xf numFmtId="0" fontId="4" fillId="0" borderId="0" xfId="0" applyFont="1"/>
    <xf numFmtId="164" fontId="4" fillId="0" borderId="0" xfId="0" applyNumberFormat="1" applyFont="1"/>
    <xf numFmtId="0" fontId="4" fillId="0" borderId="1" xfId="0" applyFont="1" applyBorder="1" applyAlignment="1">
      <alignment horizontal="center"/>
    </xf>
    <xf numFmtId="0" fontId="4" fillId="6" borderId="1" xfId="0" applyFont="1" applyFill="1" applyBorder="1" applyAlignment="1">
      <alignment horizontal="center"/>
    </xf>
    <xf numFmtId="0" fontId="4" fillId="7" borderId="1" xfId="0" applyFont="1" applyFill="1" applyBorder="1" applyAlignment="1">
      <alignment horizontal="center"/>
    </xf>
    <xf numFmtId="0" fontId="4" fillId="8" borderId="1" xfId="0" applyFont="1" applyFill="1" applyBorder="1" applyAlignment="1">
      <alignment horizontal="center"/>
    </xf>
    <xf numFmtId="0" fontId="3" fillId="2" borderId="0" xfId="0" applyFont="1" applyFill="1"/>
    <xf numFmtId="0" fontId="0" fillId="2" borderId="0" xfId="0" applyFill="1"/>
    <xf numFmtId="0" fontId="8" fillId="0" borderId="0" xfId="0" applyFont="1"/>
    <xf numFmtId="1" fontId="5" fillId="3" borderId="1" xfId="0" applyNumberFormat="1" applyFont="1" applyFill="1" applyBorder="1"/>
    <xf numFmtId="0" fontId="8" fillId="0" borderId="1" xfId="0" applyFont="1" applyBorder="1"/>
    <xf numFmtId="166" fontId="5" fillId="3" borderId="1" xfId="0" applyNumberFormat="1" applyFont="1" applyFill="1" applyBorder="1"/>
    <xf numFmtId="2" fontId="5" fillId="3" borderId="1" xfId="0" applyNumberFormat="1" applyFont="1" applyFill="1" applyBorder="1"/>
    <xf numFmtId="166" fontId="6" fillId="0" borderId="1" xfId="0" applyNumberFormat="1" applyFont="1" applyBorder="1"/>
    <xf numFmtId="0" fontId="8" fillId="0" borderId="1" xfId="0" applyFont="1" applyBorder="1" applyAlignment="1">
      <alignment horizontal="center"/>
    </xf>
    <xf numFmtId="1" fontId="6" fillId="0" borderId="1" xfId="0" applyNumberFormat="1" applyFont="1" applyBorder="1"/>
    <xf numFmtId="1" fontId="8" fillId="0" borderId="1" xfId="0" applyNumberFormat="1" applyFont="1" applyBorder="1"/>
    <xf numFmtId="3" fontId="6" fillId="0" borderId="1" xfId="0" applyNumberFormat="1" applyFont="1" applyBorder="1"/>
    <xf numFmtId="3" fontId="8" fillId="0" borderId="1" xfId="0" applyNumberFormat="1" applyFont="1" applyBorder="1"/>
    <xf numFmtId="167" fontId="6" fillId="0" borderId="1" xfId="0" applyNumberFormat="1" applyFont="1" applyBorder="1"/>
    <xf numFmtId="167" fontId="8" fillId="0" borderId="1" xfId="0" applyNumberFormat="1" applyFont="1" applyBorder="1"/>
    <xf numFmtId="167" fontId="6" fillId="10" borderId="1" xfId="0" applyNumberFormat="1" applyFont="1" applyFill="1" applyBorder="1"/>
    <xf numFmtId="1" fontId="6" fillId="10" borderId="1" xfId="0" applyNumberFormat="1" applyFont="1" applyFill="1" applyBorder="1"/>
    <xf numFmtId="0" fontId="8" fillId="9" borderId="1" xfId="0" applyFont="1" applyFill="1" applyBorder="1" applyAlignment="1">
      <alignment horizontal="center"/>
    </xf>
    <xf numFmtId="0" fontId="7" fillId="0" borderId="1" xfId="0" applyFont="1" applyBorder="1" applyAlignment="1">
      <alignment horizontal="center"/>
    </xf>
    <xf numFmtId="0" fontId="5" fillId="3" borderId="1" xfId="0" applyFont="1" applyFill="1" applyBorder="1" applyAlignment="1">
      <alignment horizontal="center"/>
    </xf>
    <xf numFmtId="3" fontId="5" fillId="3" borderId="1" xfId="0" applyNumberFormat="1" applyFont="1" applyFill="1" applyBorder="1"/>
    <xf numFmtId="1" fontId="6" fillId="0" borderId="1" xfId="0" applyNumberFormat="1" applyFont="1" applyBorder="1" applyAlignment="1">
      <alignment horizontal="center"/>
    </xf>
    <xf numFmtId="0" fontId="6" fillId="0" borderId="1" xfId="0" applyFont="1" applyBorder="1" applyAlignment="1">
      <alignment horizontal="center"/>
    </xf>
    <xf numFmtId="2" fontId="6" fillId="0" borderId="1" xfId="0" applyNumberFormat="1" applyFont="1" applyBorder="1" applyAlignment="1">
      <alignment horizontal="center"/>
    </xf>
    <xf numFmtId="0" fontId="8" fillId="4" borderId="1" xfId="0" applyFont="1" applyFill="1" applyBorder="1" applyAlignment="1">
      <alignment horizontal="center"/>
    </xf>
    <xf numFmtId="0" fontId="7" fillId="4" borderId="1" xfId="0" applyFont="1" applyFill="1" applyBorder="1" applyAlignment="1">
      <alignment horizontal="center"/>
    </xf>
    <xf numFmtId="3" fontId="6" fillId="4" borderId="1" xfId="0" applyNumberFormat="1" applyFont="1" applyFill="1" applyBorder="1"/>
    <xf numFmtId="167" fontId="6" fillId="4" borderId="1" xfId="0" applyNumberFormat="1" applyFont="1" applyFill="1" applyBorder="1"/>
    <xf numFmtId="0" fontId="6" fillId="4" borderId="1" xfId="0" applyFont="1" applyFill="1" applyBorder="1" applyAlignment="1">
      <alignment horizontal="center"/>
    </xf>
    <xf numFmtId="166" fontId="6" fillId="4" borderId="1" xfId="0" applyNumberFormat="1" applyFont="1" applyFill="1" applyBorder="1"/>
    <xf numFmtId="0" fontId="8" fillId="8" borderId="1" xfId="0" applyFont="1" applyFill="1" applyBorder="1" applyAlignment="1">
      <alignment horizontal="center"/>
    </xf>
    <xf numFmtId="0" fontId="8" fillId="6" borderId="1" xfId="0" applyFont="1" applyFill="1" applyBorder="1" applyAlignment="1">
      <alignment horizontal="center"/>
    </xf>
    <xf numFmtId="0" fontId="4" fillId="0" borderId="0" xfId="0" applyFont="1" applyAlignment="1">
      <alignment vertical="top" wrapText="1"/>
    </xf>
    <xf numFmtId="0" fontId="9" fillId="3" borderId="1" xfId="0" applyFont="1" applyFill="1" applyBorder="1"/>
    <xf numFmtId="0" fontId="10" fillId="0" borderId="1" xfId="0" applyFont="1" applyBorder="1"/>
    <xf numFmtId="0" fontId="10" fillId="4" borderId="1" xfId="0" applyFont="1" applyFill="1" applyBorder="1"/>
    <xf numFmtId="167" fontId="0" fillId="0" borderId="0" xfId="0" applyNumberFormat="1"/>
    <xf numFmtId="0" fontId="8" fillId="9" borderId="2" xfId="0" applyFont="1" applyFill="1" applyBorder="1" applyAlignment="1">
      <alignment horizontal="center"/>
    </xf>
    <xf numFmtId="0" fontId="8" fillId="4" borderId="2" xfId="0" applyFont="1" applyFill="1" applyBorder="1" applyAlignment="1">
      <alignment horizontal="center"/>
    </xf>
    <xf numFmtId="0" fontId="8" fillId="0" borderId="2" xfId="0" applyFont="1" applyBorder="1" applyAlignment="1">
      <alignment horizontal="center"/>
    </xf>
    <xf numFmtId="0" fontId="8" fillId="8" borderId="2" xfId="0" applyFont="1" applyFill="1" applyBorder="1" applyAlignment="1">
      <alignment horizontal="center"/>
    </xf>
    <xf numFmtId="0" fontId="8" fillId="6" borderId="2" xfId="0" applyFont="1" applyFill="1" applyBorder="1" applyAlignment="1">
      <alignment horizontal="center"/>
    </xf>
    <xf numFmtId="0" fontId="8" fillId="9" borderId="3" xfId="0" applyFont="1" applyFill="1" applyBorder="1" applyAlignment="1">
      <alignment horizontal="center"/>
    </xf>
    <xf numFmtId="0" fontId="6" fillId="0" borderId="4" xfId="0" applyFont="1" applyBorder="1"/>
    <xf numFmtId="0" fontId="6" fillId="0" borderId="6" xfId="0" applyFont="1" applyBorder="1"/>
    <xf numFmtId="0" fontId="8" fillId="4" borderId="5" xfId="0" applyFont="1" applyFill="1" applyBorder="1" applyAlignment="1">
      <alignment horizontal="center"/>
    </xf>
    <xf numFmtId="0" fontId="0" fillId="0" borderId="1" xfId="0" applyBorder="1"/>
    <xf numFmtId="0" fontId="6" fillId="0" borderId="0" xfId="0" applyFont="1" applyBorder="1"/>
  </cellXfs>
  <cellStyles count="1">
    <cellStyle name="Normal" xfId="0" builtinId="0"/>
  </cellStyles>
  <dxfs count="10">
    <dxf>
      <font>
        <b val="0"/>
        <i val="0"/>
        <strike val="0"/>
        <condense val="0"/>
        <extend val="0"/>
        <outline val="0"/>
        <shadow val="0"/>
        <u val="none"/>
        <vertAlign val="baseline"/>
        <sz val="10"/>
        <color rgb="FF000000"/>
        <name val="Arial"/>
        <scheme val="none"/>
      </font>
      <border diagonalUp="0" diagonalDown="0">
        <left style="thin">
          <color rgb="FFBFBFBF"/>
        </left>
        <right style="thin">
          <color rgb="FFBFBFBF"/>
        </right>
        <top style="thin">
          <color rgb="FFBFBFBF"/>
        </top>
        <bottom style="thin">
          <color rgb="FFBFBFBF"/>
        </bottom>
        <vertical/>
        <horizontal/>
      </border>
    </dxf>
    <dxf>
      <font>
        <b/>
        <i val="0"/>
        <strike val="0"/>
        <condense val="0"/>
        <extend val="0"/>
        <outline val="0"/>
        <shadow val="0"/>
        <u val="none"/>
        <vertAlign val="baseline"/>
        <sz val="10"/>
        <color auto="1"/>
        <name val="Arial"/>
        <scheme val="none"/>
      </font>
      <alignment horizontal="center" vertical="bottom" textRotation="0" wrapText="0" indent="0" justifyLastLine="0" shrinkToFit="0" readingOrder="0"/>
      <border diagonalUp="0" diagonalDown="0">
        <left/>
        <right style="thin">
          <color rgb="FFBFBFBF"/>
        </right>
        <top style="thin">
          <color rgb="FFBFBFBF"/>
        </top>
        <bottom style="thin">
          <color rgb="FFBFBFBF"/>
        </bottom>
        <vertical/>
        <horizontal/>
      </border>
    </dxf>
    <dxf>
      <border outline="0">
        <bottom style="thin">
          <color rgb="FFBFBFBF"/>
        </bottom>
      </border>
    </dxf>
    <dxf>
      <border outline="0">
        <left style="thin">
          <color rgb="FFBFBFBF"/>
        </left>
        <top style="thin">
          <color rgb="FFBFBFBF"/>
        </top>
        <bottom style="thin">
          <color rgb="FFBFBFBF"/>
        </bottom>
      </border>
    </dxf>
    <dxf>
      <font>
        <i/>
        <sz val="9"/>
        <color rgb="FFC00000"/>
        <name val="Arial"/>
      </font>
    </dxf>
    <dxf>
      <font>
        <sz val="10"/>
        <color rgb="FF006100"/>
        <name val="Arial"/>
      </font>
      <fill>
        <patternFill patternType="solid">
          <fgColor rgb="FFC6EFCE"/>
        </patternFill>
      </fill>
    </dxf>
    <dxf>
      <font>
        <sz val="10"/>
        <color rgb="FF1F4E79"/>
        <name val="Arial"/>
      </font>
      <fill>
        <patternFill patternType="solid">
          <fgColor rgb="FFBDD7EE"/>
        </patternFill>
      </fill>
    </dxf>
    <dxf>
      <font>
        <b/>
        <sz val="10"/>
        <color rgb="FF833C00"/>
        <name val="Arial"/>
      </font>
      <fill>
        <patternFill patternType="solid">
          <fgColor rgb="FFF4B183"/>
        </patternFill>
      </fill>
    </dxf>
    <dxf>
      <font>
        <b/>
        <sz val="10"/>
        <color rgb="FF9C0006"/>
        <name val="Arial"/>
      </font>
      <fill>
        <patternFill patternType="solid">
          <fgColor rgb="FFFFC7CE"/>
        </patternFill>
      </fill>
    </dxf>
    <dxf>
      <fill>
        <patternFill patternType="none">
          <fgColor indexed="64"/>
          <bgColor auto="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17" Type="http://schemas.openxmlformats.org/officeDocument/2006/relationships/customXml" Target="../ink/ink64.xml"/><Relationship Id="rId299" Type="http://schemas.openxmlformats.org/officeDocument/2006/relationships/customXml" Target="../ink/ink155.xml"/><Relationship Id="rId21" Type="http://schemas.openxmlformats.org/officeDocument/2006/relationships/image" Target="../media/image5.png"/><Relationship Id="rId63" Type="http://schemas.openxmlformats.org/officeDocument/2006/relationships/customXml" Target="../ink/ink37.xml"/><Relationship Id="rId159" Type="http://schemas.openxmlformats.org/officeDocument/2006/relationships/customXml" Target="../ink/ink85.xml"/><Relationship Id="rId324" Type="http://schemas.openxmlformats.org/officeDocument/2006/relationships/image" Target="../media/image157.png"/><Relationship Id="rId170" Type="http://schemas.openxmlformats.org/officeDocument/2006/relationships/image" Target="../media/image80.png"/><Relationship Id="rId226" Type="http://schemas.openxmlformats.org/officeDocument/2006/relationships/image" Target="../media/image108.png"/><Relationship Id="rId268" Type="http://schemas.openxmlformats.org/officeDocument/2006/relationships/image" Target="../media/image129.png"/><Relationship Id="rId32" Type="http://schemas.openxmlformats.org/officeDocument/2006/relationships/customXml" Target="../ink/ink22.xml"/><Relationship Id="rId74" Type="http://schemas.openxmlformats.org/officeDocument/2006/relationships/image" Target="../media/image32.png"/><Relationship Id="rId128" Type="http://schemas.openxmlformats.org/officeDocument/2006/relationships/image" Target="../media/image59.png"/><Relationship Id="rId5" Type="http://schemas.openxmlformats.org/officeDocument/2006/relationships/customXml" Target="../ink/ink3.xml"/><Relationship Id="rId181" Type="http://schemas.openxmlformats.org/officeDocument/2006/relationships/customXml" Target="../ink/ink96.xml"/><Relationship Id="rId237" Type="http://schemas.openxmlformats.org/officeDocument/2006/relationships/customXml" Target="../ink/ink124.xml"/><Relationship Id="rId279" Type="http://schemas.openxmlformats.org/officeDocument/2006/relationships/customXml" Target="../ink/ink145.xml"/><Relationship Id="rId43" Type="http://schemas.openxmlformats.org/officeDocument/2006/relationships/image" Target="../media/image16.png"/><Relationship Id="rId139" Type="http://schemas.openxmlformats.org/officeDocument/2006/relationships/customXml" Target="../ink/ink75.xml"/><Relationship Id="rId290" Type="http://schemas.openxmlformats.org/officeDocument/2006/relationships/image" Target="../media/image140.png"/><Relationship Id="rId304" Type="http://schemas.openxmlformats.org/officeDocument/2006/relationships/image" Target="../media/image147.png"/><Relationship Id="rId85" Type="http://schemas.openxmlformats.org/officeDocument/2006/relationships/customXml" Target="../ink/ink48.xml"/><Relationship Id="rId150" Type="http://schemas.openxmlformats.org/officeDocument/2006/relationships/image" Target="../media/image70.png"/><Relationship Id="rId192" Type="http://schemas.openxmlformats.org/officeDocument/2006/relationships/image" Target="../media/image91.png"/><Relationship Id="rId206" Type="http://schemas.openxmlformats.org/officeDocument/2006/relationships/image" Target="../media/image98.png"/><Relationship Id="rId248" Type="http://schemas.openxmlformats.org/officeDocument/2006/relationships/image" Target="../media/image119.png"/><Relationship Id="rId12" Type="http://schemas.openxmlformats.org/officeDocument/2006/relationships/customXml" Target="../ink/ink10.xml"/><Relationship Id="rId108" Type="http://schemas.openxmlformats.org/officeDocument/2006/relationships/image" Target="../media/image49.png"/><Relationship Id="rId315" Type="http://schemas.openxmlformats.org/officeDocument/2006/relationships/customXml" Target="../ink/ink163.xml"/><Relationship Id="rId54" Type="http://schemas.openxmlformats.org/officeDocument/2006/relationships/image" Target="../media/image22.png"/><Relationship Id="rId96" Type="http://schemas.openxmlformats.org/officeDocument/2006/relationships/image" Target="../media/image43.png"/><Relationship Id="rId161" Type="http://schemas.openxmlformats.org/officeDocument/2006/relationships/customXml" Target="../ink/ink86.xml"/><Relationship Id="rId217" Type="http://schemas.openxmlformats.org/officeDocument/2006/relationships/customXml" Target="../ink/ink114.xml"/><Relationship Id="rId259" Type="http://schemas.openxmlformats.org/officeDocument/2006/relationships/customXml" Target="../ink/ink135.xml"/><Relationship Id="rId23" Type="http://schemas.openxmlformats.org/officeDocument/2006/relationships/image" Target="../media/image6.png"/><Relationship Id="rId119" Type="http://schemas.openxmlformats.org/officeDocument/2006/relationships/customXml" Target="../ink/ink65.xml"/><Relationship Id="rId270" Type="http://schemas.openxmlformats.org/officeDocument/2006/relationships/image" Target="../media/image130.png"/><Relationship Id="rId326" Type="http://schemas.openxmlformats.org/officeDocument/2006/relationships/image" Target="../media/image158.png"/><Relationship Id="rId65" Type="http://schemas.openxmlformats.org/officeDocument/2006/relationships/customXml" Target="../ink/ink38.xml"/><Relationship Id="rId130" Type="http://schemas.openxmlformats.org/officeDocument/2006/relationships/image" Target="../media/image60.png"/><Relationship Id="rId172" Type="http://schemas.openxmlformats.org/officeDocument/2006/relationships/image" Target="../media/image81.png"/><Relationship Id="rId228" Type="http://schemas.openxmlformats.org/officeDocument/2006/relationships/image" Target="../media/image109.png"/><Relationship Id="rId281" Type="http://schemas.openxmlformats.org/officeDocument/2006/relationships/customXml" Target="../ink/ink146.xml"/><Relationship Id="rId34" Type="http://schemas.openxmlformats.org/officeDocument/2006/relationships/customXml" Target="../ink/ink23.xml"/><Relationship Id="rId76" Type="http://schemas.openxmlformats.org/officeDocument/2006/relationships/image" Target="../media/image33.png"/><Relationship Id="rId141" Type="http://schemas.openxmlformats.org/officeDocument/2006/relationships/customXml" Target="../ink/ink76.xml"/><Relationship Id="rId7" Type="http://schemas.openxmlformats.org/officeDocument/2006/relationships/customXml" Target="../ink/ink5.xml"/><Relationship Id="rId162" Type="http://schemas.openxmlformats.org/officeDocument/2006/relationships/image" Target="../media/image76.png"/><Relationship Id="rId183" Type="http://schemas.openxmlformats.org/officeDocument/2006/relationships/customXml" Target="../ink/ink97.xml"/><Relationship Id="rId218" Type="http://schemas.openxmlformats.org/officeDocument/2006/relationships/image" Target="../media/image104.png"/><Relationship Id="rId239" Type="http://schemas.openxmlformats.org/officeDocument/2006/relationships/customXml" Target="../ink/ink125.xml"/><Relationship Id="rId250" Type="http://schemas.openxmlformats.org/officeDocument/2006/relationships/image" Target="../media/image120.png"/><Relationship Id="rId271" Type="http://schemas.openxmlformats.org/officeDocument/2006/relationships/customXml" Target="../ink/ink141.xml"/><Relationship Id="rId292" Type="http://schemas.openxmlformats.org/officeDocument/2006/relationships/image" Target="../media/image141.png"/><Relationship Id="rId306" Type="http://schemas.openxmlformats.org/officeDocument/2006/relationships/image" Target="../media/image148.png"/><Relationship Id="rId24" Type="http://schemas.openxmlformats.org/officeDocument/2006/relationships/customXml" Target="../ink/ink18.xml"/><Relationship Id="rId45" Type="http://schemas.openxmlformats.org/officeDocument/2006/relationships/image" Target="../media/image17.png"/><Relationship Id="rId66" Type="http://schemas.openxmlformats.org/officeDocument/2006/relationships/image" Target="../media/image28.png"/><Relationship Id="rId87" Type="http://schemas.openxmlformats.org/officeDocument/2006/relationships/customXml" Target="../ink/ink49.xml"/><Relationship Id="rId110" Type="http://schemas.openxmlformats.org/officeDocument/2006/relationships/image" Target="../media/image50.png"/><Relationship Id="rId131" Type="http://schemas.openxmlformats.org/officeDocument/2006/relationships/customXml" Target="../ink/ink71.xml"/><Relationship Id="rId152" Type="http://schemas.openxmlformats.org/officeDocument/2006/relationships/image" Target="../media/image71.png"/><Relationship Id="rId173" Type="http://schemas.openxmlformats.org/officeDocument/2006/relationships/customXml" Target="../ink/ink92.xml"/><Relationship Id="rId194" Type="http://schemas.openxmlformats.org/officeDocument/2006/relationships/image" Target="../media/image92.png"/><Relationship Id="rId208" Type="http://schemas.openxmlformats.org/officeDocument/2006/relationships/image" Target="../media/image99.png"/><Relationship Id="rId229" Type="http://schemas.openxmlformats.org/officeDocument/2006/relationships/customXml" Target="../ink/ink120.xml"/><Relationship Id="rId240" Type="http://schemas.openxmlformats.org/officeDocument/2006/relationships/image" Target="../media/image115.png"/><Relationship Id="rId261" Type="http://schemas.openxmlformats.org/officeDocument/2006/relationships/customXml" Target="../ink/ink136.xml"/><Relationship Id="rId14" Type="http://schemas.openxmlformats.org/officeDocument/2006/relationships/customXml" Target="../ink/ink12.xml"/><Relationship Id="rId35" Type="http://schemas.openxmlformats.org/officeDocument/2006/relationships/image" Target="../media/image12.png"/><Relationship Id="rId56" Type="http://schemas.openxmlformats.org/officeDocument/2006/relationships/image" Target="../media/image23.png"/><Relationship Id="rId77" Type="http://schemas.openxmlformats.org/officeDocument/2006/relationships/customXml" Target="../ink/ink44.xml"/><Relationship Id="rId100" Type="http://schemas.openxmlformats.org/officeDocument/2006/relationships/image" Target="../media/image45.png"/><Relationship Id="rId282" Type="http://schemas.openxmlformats.org/officeDocument/2006/relationships/image" Target="../media/image136.png"/><Relationship Id="rId317" Type="http://schemas.openxmlformats.org/officeDocument/2006/relationships/customXml" Target="../ink/ink164.xml"/><Relationship Id="rId8" Type="http://schemas.openxmlformats.org/officeDocument/2006/relationships/customXml" Target="../ink/ink6.xml"/><Relationship Id="rId98" Type="http://schemas.openxmlformats.org/officeDocument/2006/relationships/image" Target="../media/image44.png"/><Relationship Id="rId121" Type="http://schemas.openxmlformats.org/officeDocument/2006/relationships/customXml" Target="../ink/ink66.xml"/><Relationship Id="rId142" Type="http://schemas.openxmlformats.org/officeDocument/2006/relationships/image" Target="../media/image66.png"/><Relationship Id="rId163" Type="http://schemas.openxmlformats.org/officeDocument/2006/relationships/customXml" Target="../ink/ink87.xml"/><Relationship Id="rId184" Type="http://schemas.openxmlformats.org/officeDocument/2006/relationships/image" Target="../media/image87.png"/><Relationship Id="rId219" Type="http://schemas.openxmlformats.org/officeDocument/2006/relationships/customXml" Target="../ink/ink115.xml"/><Relationship Id="rId230" Type="http://schemas.openxmlformats.org/officeDocument/2006/relationships/image" Target="../media/image110.png"/><Relationship Id="rId251" Type="http://schemas.openxmlformats.org/officeDocument/2006/relationships/customXml" Target="../ink/ink131.xml"/><Relationship Id="rId25" Type="http://schemas.openxmlformats.org/officeDocument/2006/relationships/image" Target="../media/image7.png"/><Relationship Id="rId46" Type="http://schemas.openxmlformats.org/officeDocument/2006/relationships/customXml" Target="../ink/ink29.xml"/><Relationship Id="rId67" Type="http://schemas.openxmlformats.org/officeDocument/2006/relationships/customXml" Target="../ink/ink39.xml"/><Relationship Id="rId272" Type="http://schemas.openxmlformats.org/officeDocument/2006/relationships/image" Target="../media/image131.png"/><Relationship Id="rId293" Type="http://schemas.openxmlformats.org/officeDocument/2006/relationships/customXml" Target="../ink/ink152.xml"/><Relationship Id="rId307" Type="http://schemas.openxmlformats.org/officeDocument/2006/relationships/customXml" Target="../ink/ink159.xml"/><Relationship Id="rId88" Type="http://schemas.openxmlformats.org/officeDocument/2006/relationships/image" Target="../media/image39.png"/><Relationship Id="rId111" Type="http://schemas.openxmlformats.org/officeDocument/2006/relationships/customXml" Target="../ink/ink61.xml"/><Relationship Id="rId132" Type="http://schemas.openxmlformats.org/officeDocument/2006/relationships/image" Target="../media/image61.png"/><Relationship Id="rId153" Type="http://schemas.openxmlformats.org/officeDocument/2006/relationships/customXml" Target="../ink/ink82.xml"/><Relationship Id="rId174" Type="http://schemas.openxmlformats.org/officeDocument/2006/relationships/image" Target="../media/image82.png"/><Relationship Id="rId195" Type="http://schemas.openxmlformats.org/officeDocument/2006/relationships/customXml" Target="../ink/ink103.xml"/><Relationship Id="rId209" Type="http://schemas.openxmlformats.org/officeDocument/2006/relationships/customXml" Target="../ink/ink110.xml"/><Relationship Id="rId220" Type="http://schemas.openxmlformats.org/officeDocument/2006/relationships/image" Target="../media/image105.png"/><Relationship Id="rId241" Type="http://schemas.openxmlformats.org/officeDocument/2006/relationships/customXml" Target="../ink/ink126.xml"/><Relationship Id="rId15" Type="http://schemas.openxmlformats.org/officeDocument/2006/relationships/customXml" Target="../ink/ink13.xml"/><Relationship Id="rId36" Type="http://schemas.openxmlformats.org/officeDocument/2006/relationships/customXml" Target="../ink/ink24.xml"/><Relationship Id="rId57" Type="http://schemas.openxmlformats.org/officeDocument/2006/relationships/customXml" Target="../ink/ink34.xml"/><Relationship Id="rId262" Type="http://schemas.openxmlformats.org/officeDocument/2006/relationships/image" Target="../media/image126.png"/><Relationship Id="rId283" Type="http://schemas.openxmlformats.org/officeDocument/2006/relationships/customXml" Target="../ink/ink147.xml"/><Relationship Id="rId318" Type="http://schemas.openxmlformats.org/officeDocument/2006/relationships/image" Target="../media/image154.png"/><Relationship Id="rId78" Type="http://schemas.openxmlformats.org/officeDocument/2006/relationships/image" Target="../media/image34.png"/><Relationship Id="rId99" Type="http://schemas.openxmlformats.org/officeDocument/2006/relationships/customXml" Target="../ink/ink55.xml"/><Relationship Id="rId101" Type="http://schemas.openxmlformats.org/officeDocument/2006/relationships/customXml" Target="../ink/ink56.xml"/><Relationship Id="rId122" Type="http://schemas.openxmlformats.org/officeDocument/2006/relationships/image" Target="../media/image56.png"/><Relationship Id="rId143" Type="http://schemas.openxmlformats.org/officeDocument/2006/relationships/customXml" Target="../ink/ink77.xml"/><Relationship Id="rId164" Type="http://schemas.openxmlformats.org/officeDocument/2006/relationships/image" Target="../media/image77.png"/><Relationship Id="rId185" Type="http://schemas.openxmlformats.org/officeDocument/2006/relationships/customXml" Target="../ink/ink98.xml"/><Relationship Id="rId9" Type="http://schemas.openxmlformats.org/officeDocument/2006/relationships/customXml" Target="../ink/ink7.xml"/><Relationship Id="rId210" Type="http://schemas.openxmlformats.org/officeDocument/2006/relationships/image" Target="../media/image100.png"/><Relationship Id="rId26" Type="http://schemas.openxmlformats.org/officeDocument/2006/relationships/customXml" Target="../ink/ink19.xml"/><Relationship Id="rId231" Type="http://schemas.openxmlformats.org/officeDocument/2006/relationships/customXml" Target="../ink/ink121.xml"/><Relationship Id="rId252" Type="http://schemas.openxmlformats.org/officeDocument/2006/relationships/image" Target="../media/image121.png"/><Relationship Id="rId273" Type="http://schemas.openxmlformats.org/officeDocument/2006/relationships/customXml" Target="../ink/ink142.xml"/><Relationship Id="rId294" Type="http://schemas.openxmlformats.org/officeDocument/2006/relationships/image" Target="../media/image142.png"/><Relationship Id="rId308" Type="http://schemas.openxmlformats.org/officeDocument/2006/relationships/image" Target="../media/image149.png"/><Relationship Id="rId47" Type="http://schemas.openxmlformats.org/officeDocument/2006/relationships/image" Target="../media/image18.png"/><Relationship Id="rId68" Type="http://schemas.openxmlformats.org/officeDocument/2006/relationships/image" Target="../media/image29.png"/><Relationship Id="rId89" Type="http://schemas.openxmlformats.org/officeDocument/2006/relationships/customXml" Target="../ink/ink50.xml"/><Relationship Id="rId112" Type="http://schemas.openxmlformats.org/officeDocument/2006/relationships/image" Target="../media/image51.png"/><Relationship Id="rId133" Type="http://schemas.openxmlformats.org/officeDocument/2006/relationships/customXml" Target="../ink/ink72.xml"/><Relationship Id="rId154" Type="http://schemas.openxmlformats.org/officeDocument/2006/relationships/image" Target="../media/image72.png"/><Relationship Id="rId175" Type="http://schemas.openxmlformats.org/officeDocument/2006/relationships/customXml" Target="../ink/ink93.xml"/><Relationship Id="rId196" Type="http://schemas.openxmlformats.org/officeDocument/2006/relationships/image" Target="../media/image93.png"/><Relationship Id="rId200" Type="http://schemas.openxmlformats.org/officeDocument/2006/relationships/image" Target="../media/image95.png"/><Relationship Id="rId16" Type="http://schemas.openxmlformats.org/officeDocument/2006/relationships/customXml" Target="../ink/ink14.xml"/><Relationship Id="rId221" Type="http://schemas.openxmlformats.org/officeDocument/2006/relationships/customXml" Target="../ink/ink116.xml"/><Relationship Id="rId242" Type="http://schemas.openxmlformats.org/officeDocument/2006/relationships/image" Target="../media/image116.png"/><Relationship Id="rId263" Type="http://schemas.openxmlformats.org/officeDocument/2006/relationships/customXml" Target="../ink/ink137.xml"/><Relationship Id="rId284" Type="http://schemas.openxmlformats.org/officeDocument/2006/relationships/image" Target="../media/image137.png"/><Relationship Id="rId319" Type="http://schemas.openxmlformats.org/officeDocument/2006/relationships/customXml" Target="../ink/ink165.xml"/><Relationship Id="rId37" Type="http://schemas.openxmlformats.org/officeDocument/2006/relationships/image" Target="../media/image13.png"/><Relationship Id="rId58" Type="http://schemas.openxmlformats.org/officeDocument/2006/relationships/image" Target="../media/image24.png"/><Relationship Id="rId79" Type="http://schemas.openxmlformats.org/officeDocument/2006/relationships/customXml" Target="../ink/ink45.xml"/><Relationship Id="rId102" Type="http://schemas.openxmlformats.org/officeDocument/2006/relationships/image" Target="../media/image46.png"/><Relationship Id="rId123" Type="http://schemas.openxmlformats.org/officeDocument/2006/relationships/customXml" Target="../ink/ink67.xml"/><Relationship Id="rId144" Type="http://schemas.openxmlformats.org/officeDocument/2006/relationships/image" Target="../media/image67.png"/><Relationship Id="rId90" Type="http://schemas.openxmlformats.org/officeDocument/2006/relationships/image" Target="../media/image40.png"/><Relationship Id="rId165" Type="http://schemas.openxmlformats.org/officeDocument/2006/relationships/customXml" Target="../ink/ink88.xml"/><Relationship Id="rId186" Type="http://schemas.openxmlformats.org/officeDocument/2006/relationships/image" Target="../media/image88.png"/><Relationship Id="rId211" Type="http://schemas.openxmlformats.org/officeDocument/2006/relationships/customXml" Target="../ink/ink111.xml"/><Relationship Id="rId232" Type="http://schemas.openxmlformats.org/officeDocument/2006/relationships/image" Target="../media/image111.png"/><Relationship Id="rId253" Type="http://schemas.openxmlformats.org/officeDocument/2006/relationships/customXml" Target="../ink/ink132.xml"/><Relationship Id="rId274" Type="http://schemas.openxmlformats.org/officeDocument/2006/relationships/image" Target="../media/image132.png"/><Relationship Id="rId295" Type="http://schemas.openxmlformats.org/officeDocument/2006/relationships/customXml" Target="../ink/ink153.xml"/><Relationship Id="rId309" Type="http://schemas.openxmlformats.org/officeDocument/2006/relationships/customXml" Target="../ink/ink160.xml"/><Relationship Id="rId27" Type="http://schemas.openxmlformats.org/officeDocument/2006/relationships/image" Target="../media/image8.png"/><Relationship Id="rId48" Type="http://schemas.openxmlformats.org/officeDocument/2006/relationships/image" Target="../media/image19.png"/><Relationship Id="rId69" Type="http://schemas.openxmlformats.org/officeDocument/2006/relationships/customXml" Target="../ink/ink40.xml"/><Relationship Id="rId113" Type="http://schemas.openxmlformats.org/officeDocument/2006/relationships/customXml" Target="../ink/ink62.xml"/><Relationship Id="rId134" Type="http://schemas.openxmlformats.org/officeDocument/2006/relationships/image" Target="../media/image62.png"/><Relationship Id="rId320" Type="http://schemas.openxmlformats.org/officeDocument/2006/relationships/image" Target="../media/image155.png"/><Relationship Id="rId80" Type="http://schemas.openxmlformats.org/officeDocument/2006/relationships/image" Target="../media/image35.png"/><Relationship Id="rId155" Type="http://schemas.openxmlformats.org/officeDocument/2006/relationships/customXml" Target="../ink/ink83.xml"/><Relationship Id="rId176" Type="http://schemas.openxmlformats.org/officeDocument/2006/relationships/image" Target="../media/image83.png"/><Relationship Id="rId197" Type="http://schemas.openxmlformats.org/officeDocument/2006/relationships/customXml" Target="../ink/ink104.xml"/><Relationship Id="rId201" Type="http://schemas.openxmlformats.org/officeDocument/2006/relationships/customXml" Target="../ink/ink106.xml"/><Relationship Id="rId222" Type="http://schemas.openxmlformats.org/officeDocument/2006/relationships/image" Target="../media/image106.png"/><Relationship Id="rId243" Type="http://schemas.openxmlformats.org/officeDocument/2006/relationships/customXml" Target="../ink/ink127.xml"/><Relationship Id="rId264" Type="http://schemas.openxmlformats.org/officeDocument/2006/relationships/image" Target="../media/image127.png"/><Relationship Id="rId285" Type="http://schemas.openxmlformats.org/officeDocument/2006/relationships/customXml" Target="../ink/ink148.xml"/><Relationship Id="rId17" Type="http://schemas.openxmlformats.org/officeDocument/2006/relationships/image" Target="../media/image3.png"/><Relationship Id="rId38" Type="http://schemas.openxmlformats.org/officeDocument/2006/relationships/customXml" Target="../ink/ink25.xml"/><Relationship Id="rId59" Type="http://schemas.openxmlformats.org/officeDocument/2006/relationships/customXml" Target="../ink/ink35.xml"/><Relationship Id="rId103" Type="http://schemas.openxmlformats.org/officeDocument/2006/relationships/customXml" Target="../ink/ink57.xml"/><Relationship Id="rId124" Type="http://schemas.openxmlformats.org/officeDocument/2006/relationships/image" Target="../media/image57.png"/><Relationship Id="rId310" Type="http://schemas.openxmlformats.org/officeDocument/2006/relationships/image" Target="../media/image150.png"/><Relationship Id="rId70" Type="http://schemas.openxmlformats.org/officeDocument/2006/relationships/image" Target="../media/image30.png"/><Relationship Id="rId91" Type="http://schemas.openxmlformats.org/officeDocument/2006/relationships/customXml" Target="../ink/ink51.xml"/><Relationship Id="rId145" Type="http://schemas.openxmlformats.org/officeDocument/2006/relationships/customXml" Target="../ink/ink78.xml"/><Relationship Id="rId166" Type="http://schemas.openxmlformats.org/officeDocument/2006/relationships/image" Target="../media/image78.png"/><Relationship Id="rId187" Type="http://schemas.openxmlformats.org/officeDocument/2006/relationships/customXml" Target="../ink/ink99.xml"/><Relationship Id="rId1" Type="http://schemas.openxmlformats.org/officeDocument/2006/relationships/image" Target="../media/image1.png"/><Relationship Id="rId212" Type="http://schemas.openxmlformats.org/officeDocument/2006/relationships/image" Target="../media/image101.png"/><Relationship Id="rId233" Type="http://schemas.openxmlformats.org/officeDocument/2006/relationships/customXml" Target="../ink/ink122.xml"/><Relationship Id="rId254" Type="http://schemas.openxmlformats.org/officeDocument/2006/relationships/image" Target="../media/image122.png"/><Relationship Id="rId28" Type="http://schemas.openxmlformats.org/officeDocument/2006/relationships/customXml" Target="../ink/ink20.xml"/><Relationship Id="rId49" Type="http://schemas.openxmlformats.org/officeDocument/2006/relationships/customXml" Target="../ink/ink30.xml"/><Relationship Id="rId114" Type="http://schemas.openxmlformats.org/officeDocument/2006/relationships/image" Target="../media/image52.png"/><Relationship Id="rId275" Type="http://schemas.openxmlformats.org/officeDocument/2006/relationships/customXml" Target="../ink/ink143.xml"/><Relationship Id="rId296" Type="http://schemas.openxmlformats.org/officeDocument/2006/relationships/image" Target="../media/image143.png"/><Relationship Id="rId300" Type="http://schemas.openxmlformats.org/officeDocument/2006/relationships/image" Target="../media/image145.png"/><Relationship Id="rId60" Type="http://schemas.openxmlformats.org/officeDocument/2006/relationships/image" Target="../media/image25.png"/><Relationship Id="rId81" Type="http://schemas.openxmlformats.org/officeDocument/2006/relationships/customXml" Target="../ink/ink46.xml"/><Relationship Id="rId135" Type="http://schemas.openxmlformats.org/officeDocument/2006/relationships/customXml" Target="../ink/ink73.xml"/><Relationship Id="rId156" Type="http://schemas.openxmlformats.org/officeDocument/2006/relationships/image" Target="../media/image73.png"/><Relationship Id="rId177" Type="http://schemas.openxmlformats.org/officeDocument/2006/relationships/customXml" Target="../ink/ink94.xml"/><Relationship Id="rId198" Type="http://schemas.openxmlformats.org/officeDocument/2006/relationships/image" Target="../media/image94.png"/><Relationship Id="rId321" Type="http://schemas.openxmlformats.org/officeDocument/2006/relationships/customXml" Target="../ink/ink166.xml"/><Relationship Id="rId202" Type="http://schemas.openxmlformats.org/officeDocument/2006/relationships/image" Target="../media/image96.png"/><Relationship Id="rId223" Type="http://schemas.openxmlformats.org/officeDocument/2006/relationships/customXml" Target="../ink/ink117.xml"/><Relationship Id="rId244" Type="http://schemas.openxmlformats.org/officeDocument/2006/relationships/image" Target="../media/image117.png"/><Relationship Id="rId18" Type="http://schemas.openxmlformats.org/officeDocument/2006/relationships/customXml" Target="../ink/ink15.xml"/><Relationship Id="rId39" Type="http://schemas.openxmlformats.org/officeDocument/2006/relationships/image" Target="../media/image14.png"/><Relationship Id="rId265" Type="http://schemas.openxmlformats.org/officeDocument/2006/relationships/customXml" Target="../ink/ink138.xml"/><Relationship Id="rId286" Type="http://schemas.openxmlformats.org/officeDocument/2006/relationships/image" Target="../media/image138.png"/><Relationship Id="rId50" Type="http://schemas.openxmlformats.org/officeDocument/2006/relationships/image" Target="../media/image20.png"/><Relationship Id="rId104" Type="http://schemas.openxmlformats.org/officeDocument/2006/relationships/image" Target="../media/image47.png"/><Relationship Id="rId125" Type="http://schemas.openxmlformats.org/officeDocument/2006/relationships/customXml" Target="../ink/ink68.xml"/><Relationship Id="rId146" Type="http://schemas.openxmlformats.org/officeDocument/2006/relationships/image" Target="../media/image68.png"/><Relationship Id="rId167" Type="http://schemas.openxmlformats.org/officeDocument/2006/relationships/customXml" Target="../ink/ink89.xml"/><Relationship Id="rId188" Type="http://schemas.openxmlformats.org/officeDocument/2006/relationships/image" Target="../media/image89.png"/><Relationship Id="rId311" Type="http://schemas.openxmlformats.org/officeDocument/2006/relationships/customXml" Target="../ink/ink161.xml"/><Relationship Id="rId71" Type="http://schemas.openxmlformats.org/officeDocument/2006/relationships/customXml" Target="../ink/ink41.xml"/><Relationship Id="rId92" Type="http://schemas.openxmlformats.org/officeDocument/2006/relationships/image" Target="../media/image41.png"/><Relationship Id="rId213" Type="http://schemas.openxmlformats.org/officeDocument/2006/relationships/customXml" Target="../ink/ink112.xml"/><Relationship Id="rId234" Type="http://schemas.openxmlformats.org/officeDocument/2006/relationships/image" Target="../media/image112.png"/><Relationship Id="rId2" Type="http://schemas.openxmlformats.org/officeDocument/2006/relationships/customXml" Target="../ink/ink1.xml"/><Relationship Id="rId29" Type="http://schemas.openxmlformats.org/officeDocument/2006/relationships/image" Target="../media/image9.png"/><Relationship Id="rId255" Type="http://schemas.openxmlformats.org/officeDocument/2006/relationships/customXml" Target="../ink/ink133.xml"/><Relationship Id="rId276" Type="http://schemas.openxmlformats.org/officeDocument/2006/relationships/image" Target="../media/image133.png"/><Relationship Id="rId297" Type="http://schemas.openxmlformats.org/officeDocument/2006/relationships/customXml" Target="../ink/ink154.xml"/><Relationship Id="rId40" Type="http://schemas.openxmlformats.org/officeDocument/2006/relationships/customXml" Target="../ink/ink26.xml"/><Relationship Id="rId115" Type="http://schemas.openxmlformats.org/officeDocument/2006/relationships/customXml" Target="../ink/ink63.xml"/><Relationship Id="rId136" Type="http://schemas.openxmlformats.org/officeDocument/2006/relationships/image" Target="../media/image63.png"/><Relationship Id="rId157" Type="http://schemas.openxmlformats.org/officeDocument/2006/relationships/customXml" Target="../ink/ink84.xml"/><Relationship Id="rId178" Type="http://schemas.openxmlformats.org/officeDocument/2006/relationships/image" Target="../media/image84.png"/><Relationship Id="rId301" Type="http://schemas.openxmlformats.org/officeDocument/2006/relationships/customXml" Target="../ink/ink156.xml"/><Relationship Id="rId322" Type="http://schemas.openxmlformats.org/officeDocument/2006/relationships/image" Target="../media/image156.png"/><Relationship Id="rId61" Type="http://schemas.openxmlformats.org/officeDocument/2006/relationships/customXml" Target="../ink/ink36.xml"/><Relationship Id="rId82" Type="http://schemas.openxmlformats.org/officeDocument/2006/relationships/image" Target="../media/image36.png"/><Relationship Id="rId199" Type="http://schemas.openxmlformats.org/officeDocument/2006/relationships/customXml" Target="../ink/ink105.xml"/><Relationship Id="rId203" Type="http://schemas.openxmlformats.org/officeDocument/2006/relationships/customXml" Target="../ink/ink107.xml"/><Relationship Id="rId19" Type="http://schemas.openxmlformats.org/officeDocument/2006/relationships/image" Target="../media/image4.png"/><Relationship Id="rId224" Type="http://schemas.openxmlformats.org/officeDocument/2006/relationships/image" Target="../media/image107.png"/><Relationship Id="rId245" Type="http://schemas.openxmlformats.org/officeDocument/2006/relationships/customXml" Target="../ink/ink128.xml"/><Relationship Id="rId266" Type="http://schemas.openxmlformats.org/officeDocument/2006/relationships/image" Target="../media/image128.png"/><Relationship Id="rId287" Type="http://schemas.openxmlformats.org/officeDocument/2006/relationships/customXml" Target="../ink/ink149.xml"/><Relationship Id="rId30" Type="http://schemas.openxmlformats.org/officeDocument/2006/relationships/customXml" Target="../ink/ink21.xml"/><Relationship Id="rId105" Type="http://schemas.openxmlformats.org/officeDocument/2006/relationships/customXml" Target="../ink/ink58.xml"/><Relationship Id="rId126" Type="http://schemas.openxmlformats.org/officeDocument/2006/relationships/image" Target="../media/image58.png"/><Relationship Id="rId147" Type="http://schemas.openxmlformats.org/officeDocument/2006/relationships/customXml" Target="../ink/ink79.xml"/><Relationship Id="rId168" Type="http://schemas.openxmlformats.org/officeDocument/2006/relationships/image" Target="../media/image79.png"/><Relationship Id="rId312" Type="http://schemas.openxmlformats.org/officeDocument/2006/relationships/image" Target="../media/image151.png"/><Relationship Id="rId51" Type="http://schemas.openxmlformats.org/officeDocument/2006/relationships/customXml" Target="../ink/ink31.xml"/><Relationship Id="rId72" Type="http://schemas.openxmlformats.org/officeDocument/2006/relationships/image" Target="../media/image31.png"/><Relationship Id="rId93" Type="http://schemas.openxmlformats.org/officeDocument/2006/relationships/customXml" Target="../ink/ink52.xml"/><Relationship Id="rId189" Type="http://schemas.openxmlformats.org/officeDocument/2006/relationships/customXml" Target="../ink/ink100.xml"/><Relationship Id="rId3" Type="http://schemas.openxmlformats.org/officeDocument/2006/relationships/image" Target="../media/image2.png"/><Relationship Id="rId214" Type="http://schemas.openxmlformats.org/officeDocument/2006/relationships/image" Target="../media/image102.png"/><Relationship Id="rId235" Type="http://schemas.openxmlformats.org/officeDocument/2006/relationships/customXml" Target="../ink/ink123.xml"/><Relationship Id="rId256" Type="http://schemas.openxmlformats.org/officeDocument/2006/relationships/image" Target="../media/image123.png"/><Relationship Id="rId277" Type="http://schemas.openxmlformats.org/officeDocument/2006/relationships/customXml" Target="../ink/ink144.xml"/><Relationship Id="rId298" Type="http://schemas.openxmlformats.org/officeDocument/2006/relationships/image" Target="../media/image144.png"/><Relationship Id="rId116" Type="http://schemas.openxmlformats.org/officeDocument/2006/relationships/image" Target="../media/image53.png"/><Relationship Id="rId137" Type="http://schemas.openxmlformats.org/officeDocument/2006/relationships/customXml" Target="../ink/ink74.xml"/><Relationship Id="rId158" Type="http://schemas.openxmlformats.org/officeDocument/2006/relationships/image" Target="../media/image74.png"/><Relationship Id="rId302" Type="http://schemas.openxmlformats.org/officeDocument/2006/relationships/image" Target="../media/image146.png"/><Relationship Id="rId323" Type="http://schemas.openxmlformats.org/officeDocument/2006/relationships/customXml" Target="../ink/ink167.xml"/><Relationship Id="rId20" Type="http://schemas.openxmlformats.org/officeDocument/2006/relationships/customXml" Target="../ink/ink16.xml"/><Relationship Id="rId41" Type="http://schemas.openxmlformats.org/officeDocument/2006/relationships/image" Target="../media/image15.png"/><Relationship Id="rId62" Type="http://schemas.openxmlformats.org/officeDocument/2006/relationships/image" Target="../media/image26.png"/><Relationship Id="rId83" Type="http://schemas.openxmlformats.org/officeDocument/2006/relationships/customXml" Target="../ink/ink47.xml"/><Relationship Id="rId179" Type="http://schemas.openxmlformats.org/officeDocument/2006/relationships/customXml" Target="../ink/ink95.xml"/><Relationship Id="rId190" Type="http://schemas.openxmlformats.org/officeDocument/2006/relationships/image" Target="../media/image90.png"/><Relationship Id="rId204" Type="http://schemas.openxmlformats.org/officeDocument/2006/relationships/image" Target="../media/image97.png"/><Relationship Id="rId225" Type="http://schemas.openxmlformats.org/officeDocument/2006/relationships/customXml" Target="../ink/ink118.xml"/><Relationship Id="rId246" Type="http://schemas.openxmlformats.org/officeDocument/2006/relationships/image" Target="../media/image118.png"/><Relationship Id="rId267" Type="http://schemas.openxmlformats.org/officeDocument/2006/relationships/customXml" Target="../ink/ink139.xml"/><Relationship Id="rId288" Type="http://schemas.openxmlformats.org/officeDocument/2006/relationships/image" Target="../media/image139.png"/><Relationship Id="rId106" Type="http://schemas.openxmlformats.org/officeDocument/2006/relationships/image" Target="../media/image48.png"/><Relationship Id="rId127" Type="http://schemas.openxmlformats.org/officeDocument/2006/relationships/customXml" Target="../ink/ink69.xml"/><Relationship Id="rId313" Type="http://schemas.openxmlformats.org/officeDocument/2006/relationships/customXml" Target="../ink/ink162.xml"/><Relationship Id="rId10" Type="http://schemas.openxmlformats.org/officeDocument/2006/relationships/customXml" Target="../ink/ink8.xml"/><Relationship Id="rId31" Type="http://schemas.openxmlformats.org/officeDocument/2006/relationships/image" Target="../media/image10.png"/><Relationship Id="rId52" Type="http://schemas.openxmlformats.org/officeDocument/2006/relationships/image" Target="../media/image21.png"/><Relationship Id="rId73" Type="http://schemas.openxmlformats.org/officeDocument/2006/relationships/customXml" Target="../ink/ink42.xml"/><Relationship Id="rId94" Type="http://schemas.openxmlformats.org/officeDocument/2006/relationships/image" Target="../media/image42.png"/><Relationship Id="rId148" Type="http://schemas.openxmlformats.org/officeDocument/2006/relationships/image" Target="../media/image69.png"/><Relationship Id="rId169" Type="http://schemas.openxmlformats.org/officeDocument/2006/relationships/customXml" Target="../ink/ink90.xml"/><Relationship Id="rId4" Type="http://schemas.openxmlformats.org/officeDocument/2006/relationships/customXml" Target="../ink/ink2.xml"/><Relationship Id="rId180" Type="http://schemas.openxmlformats.org/officeDocument/2006/relationships/image" Target="../media/image85.png"/><Relationship Id="rId215" Type="http://schemas.openxmlformats.org/officeDocument/2006/relationships/customXml" Target="../ink/ink113.xml"/><Relationship Id="rId236" Type="http://schemas.openxmlformats.org/officeDocument/2006/relationships/image" Target="../media/image113.png"/><Relationship Id="rId257" Type="http://schemas.openxmlformats.org/officeDocument/2006/relationships/customXml" Target="../ink/ink134.xml"/><Relationship Id="rId278" Type="http://schemas.openxmlformats.org/officeDocument/2006/relationships/image" Target="../media/image134.png"/><Relationship Id="rId303" Type="http://schemas.openxmlformats.org/officeDocument/2006/relationships/customXml" Target="../ink/ink157.xml"/><Relationship Id="rId42" Type="http://schemas.openxmlformats.org/officeDocument/2006/relationships/customXml" Target="../ink/ink27.xml"/><Relationship Id="rId84" Type="http://schemas.openxmlformats.org/officeDocument/2006/relationships/image" Target="../media/image37.png"/><Relationship Id="rId138" Type="http://schemas.openxmlformats.org/officeDocument/2006/relationships/image" Target="../media/image64.png"/><Relationship Id="rId191" Type="http://schemas.openxmlformats.org/officeDocument/2006/relationships/customXml" Target="../ink/ink101.xml"/><Relationship Id="rId205" Type="http://schemas.openxmlformats.org/officeDocument/2006/relationships/customXml" Target="../ink/ink108.xml"/><Relationship Id="rId247" Type="http://schemas.openxmlformats.org/officeDocument/2006/relationships/customXml" Target="../ink/ink129.xml"/><Relationship Id="rId107" Type="http://schemas.openxmlformats.org/officeDocument/2006/relationships/customXml" Target="../ink/ink59.xml"/><Relationship Id="rId289" Type="http://schemas.openxmlformats.org/officeDocument/2006/relationships/customXml" Target="../ink/ink150.xml"/><Relationship Id="rId11" Type="http://schemas.openxmlformats.org/officeDocument/2006/relationships/customXml" Target="../ink/ink9.xml"/><Relationship Id="rId53" Type="http://schemas.openxmlformats.org/officeDocument/2006/relationships/customXml" Target="../ink/ink32.xml"/><Relationship Id="rId149" Type="http://schemas.openxmlformats.org/officeDocument/2006/relationships/customXml" Target="../ink/ink80.xml"/><Relationship Id="rId314" Type="http://schemas.openxmlformats.org/officeDocument/2006/relationships/image" Target="../media/image152.png"/><Relationship Id="rId95" Type="http://schemas.openxmlformats.org/officeDocument/2006/relationships/customXml" Target="../ink/ink53.xml"/><Relationship Id="rId160" Type="http://schemas.openxmlformats.org/officeDocument/2006/relationships/image" Target="../media/image75.png"/><Relationship Id="rId216" Type="http://schemas.openxmlformats.org/officeDocument/2006/relationships/image" Target="../media/image103.png"/><Relationship Id="rId258" Type="http://schemas.openxmlformats.org/officeDocument/2006/relationships/image" Target="../media/image124.png"/><Relationship Id="rId22" Type="http://schemas.openxmlformats.org/officeDocument/2006/relationships/customXml" Target="../ink/ink17.xml"/><Relationship Id="rId64" Type="http://schemas.openxmlformats.org/officeDocument/2006/relationships/image" Target="../media/image27.png"/><Relationship Id="rId118" Type="http://schemas.openxmlformats.org/officeDocument/2006/relationships/image" Target="../media/image54.png"/><Relationship Id="rId325" Type="http://schemas.openxmlformats.org/officeDocument/2006/relationships/customXml" Target="../ink/ink168.xml"/><Relationship Id="rId171" Type="http://schemas.openxmlformats.org/officeDocument/2006/relationships/customXml" Target="../ink/ink91.xml"/><Relationship Id="rId227" Type="http://schemas.openxmlformats.org/officeDocument/2006/relationships/customXml" Target="../ink/ink119.xml"/><Relationship Id="rId269" Type="http://schemas.openxmlformats.org/officeDocument/2006/relationships/customXml" Target="../ink/ink140.xml"/><Relationship Id="rId33" Type="http://schemas.openxmlformats.org/officeDocument/2006/relationships/image" Target="../media/image11.png"/><Relationship Id="rId129" Type="http://schemas.openxmlformats.org/officeDocument/2006/relationships/customXml" Target="../ink/ink70.xml"/><Relationship Id="rId280" Type="http://schemas.openxmlformats.org/officeDocument/2006/relationships/image" Target="../media/image135.png"/><Relationship Id="rId75" Type="http://schemas.openxmlformats.org/officeDocument/2006/relationships/customXml" Target="../ink/ink43.xml"/><Relationship Id="rId140" Type="http://schemas.openxmlformats.org/officeDocument/2006/relationships/image" Target="../media/image65.png"/><Relationship Id="rId182" Type="http://schemas.openxmlformats.org/officeDocument/2006/relationships/image" Target="../media/image86.png"/><Relationship Id="rId6" Type="http://schemas.openxmlformats.org/officeDocument/2006/relationships/customXml" Target="../ink/ink4.xml"/><Relationship Id="rId238" Type="http://schemas.openxmlformats.org/officeDocument/2006/relationships/image" Target="../media/image114.png"/><Relationship Id="rId291" Type="http://schemas.openxmlformats.org/officeDocument/2006/relationships/customXml" Target="../ink/ink151.xml"/><Relationship Id="rId305" Type="http://schemas.openxmlformats.org/officeDocument/2006/relationships/customXml" Target="../ink/ink158.xml"/><Relationship Id="rId44" Type="http://schemas.openxmlformats.org/officeDocument/2006/relationships/customXml" Target="../ink/ink28.xml"/><Relationship Id="rId86" Type="http://schemas.openxmlformats.org/officeDocument/2006/relationships/image" Target="../media/image38.png"/><Relationship Id="rId151" Type="http://schemas.openxmlformats.org/officeDocument/2006/relationships/customXml" Target="../ink/ink81.xml"/><Relationship Id="rId193" Type="http://schemas.openxmlformats.org/officeDocument/2006/relationships/customXml" Target="../ink/ink102.xml"/><Relationship Id="rId207" Type="http://schemas.openxmlformats.org/officeDocument/2006/relationships/customXml" Target="../ink/ink109.xml"/><Relationship Id="rId249" Type="http://schemas.openxmlformats.org/officeDocument/2006/relationships/customXml" Target="../ink/ink130.xml"/><Relationship Id="rId13" Type="http://schemas.openxmlformats.org/officeDocument/2006/relationships/customXml" Target="../ink/ink11.xml"/><Relationship Id="rId109" Type="http://schemas.openxmlformats.org/officeDocument/2006/relationships/customXml" Target="../ink/ink60.xml"/><Relationship Id="rId260" Type="http://schemas.openxmlformats.org/officeDocument/2006/relationships/image" Target="../media/image125.png"/><Relationship Id="rId316" Type="http://schemas.openxmlformats.org/officeDocument/2006/relationships/image" Target="../media/image153.png"/><Relationship Id="rId55" Type="http://schemas.openxmlformats.org/officeDocument/2006/relationships/customXml" Target="../ink/ink33.xml"/><Relationship Id="rId97" Type="http://schemas.openxmlformats.org/officeDocument/2006/relationships/customXml" Target="../ink/ink54.xml"/><Relationship Id="rId120" Type="http://schemas.openxmlformats.org/officeDocument/2006/relationships/image" Target="../media/image55.pn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1</xdr:row>
      <xdr:rowOff>0</xdr:rowOff>
    </xdr:from>
    <xdr:to>
      <xdr:col>8</xdr:col>
      <xdr:colOff>419100</xdr:colOff>
      <xdr:row>12</xdr:row>
      <xdr:rowOff>152400</xdr:rowOff>
    </xdr:to>
    <xdr:sp macro="" textlink="">
      <xdr:nvSpPr>
        <xdr:cNvPr id="15361" name="AutoShape 1">
          <a:extLst>
            <a:ext uri="{FF2B5EF4-FFF2-40B4-BE49-F238E27FC236}">
              <a16:creationId xmlns:a16="http://schemas.microsoft.com/office/drawing/2014/main" id="{D25DA9FE-5D2D-82E2-660B-A1E7C590AB6F}"/>
            </a:ext>
          </a:extLst>
        </xdr:cNvPr>
        <xdr:cNvSpPr>
          <a:spLocks noChangeAspect="1" noChangeArrowheads="1"/>
        </xdr:cNvSpPr>
      </xdr:nvSpPr>
      <xdr:spPr bwMode="auto">
        <a:xfrm>
          <a:off x="8191500" y="190500"/>
          <a:ext cx="2247900" cy="22479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257175</xdr:colOff>
      <xdr:row>1</xdr:row>
      <xdr:rowOff>43960</xdr:rowOff>
    </xdr:from>
    <xdr:to>
      <xdr:col>28</xdr:col>
      <xdr:colOff>555173</xdr:colOff>
      <xdr:row>41</xdr:row>
      <xdr:rowOff>1505</xdr:rowOff>
    </xdr:to>
    <xdr:pic>
      <xdr:nvPicPr>
        <xdr:cNvPr id="2" name="Picture 1">
          <a:extLst>
            <a:ext uri="{FF2B5EF4-FFF2-40B4-BE49-F238E27FC236}">
              <a16:creationId xmlns:a16="http://schemas.microsoft.com/office/drawing/2014/main" id="{07B1B117-141A-AE2E-DB47-F522E34E8852}"/>
            </a:ext>
          </a:extLst>
        </xdr:cNvPr>
        <xdr:cNvPicPr>
          <a:picLocks noChangeAspect="1"/>
        </xdr:cNvPicPr>
      </xdr:nvPicPr>
      <xdr:blipFill>
        <a:blip xmlns:r="http://schemas.openxmlformats.org/officeDocument/2006/relationships" r:embed="rId1"/>
        <a:stretch>
          <a:fillRect/>
        </a:stretch>
      </xdr:blipFill>
      <xdr:spPr>
        <a:xfrm>
          <a:off x="9058275" y="234460"/>
          <a:ext cx="13709198" cy="7577545"/>
        </a:xfrm>
        <a:prstGeom prst="rect">
          <a:avLst/>
        </a:prstGeom>
      </xdr:spPr>
    </xdr:pic>
    <xdr:clientData/>
  </xdr:twoCellAnchor>
  <xdr:twoCellAnchor editAs="oneCell">
    <xdr:from>
      <xdr:col>9</xdr:col>
      <xdr:colOff>190440</xdr:colOff>
      <xdr:row>18</xdr:row>
      <xdr:rowOff>161640</xdr:rowOff>
    </xdr:from>
    <xdr:to>
      <xdr:col>9</xdr:col>
      <xdr:colOff>190800</xdr:colOff>
      <xdr:row>18</xdr:row>
      <xdr:rowOff>161640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12" name="Ink 11">
              <a:extLst>
                <a:ext uri="{FF2B5EF4-FFF2-40B4-BE49-F238E27FC236}">
                  <a16:creationId xmlns:a16="http://schemas.microsoft.com/office/drawing/2014/main" id="{2DB0DDFB-6FB9-5055-F8BF-26215AF80608}"/>
                </a:ext>
              </a:extLst>
            </xdr14:cNvPr>
            <xdr14:cNvContentPartPr/>
          </xdr14:nvContentPartPr>
          <xdr14:nvPr macro=""/>
          <xdr14:xfrm>
            <a:off x="15211365" y="3590640"/>
            <a:ext cx="360" cy="360"/>
          </xdr14:xfrm>
        </xdr:contentPart>
      </mc:Choice>
      <mc:Fallback xmlns="">
        <xdr:pic>
          <xdr:nvPicPr>
            <xdr:cNvPr id="12" name="Ink 11">
              <a:extLst>
                <a:ext uri="{FF2B5EF4-FFF2-40B4-BE49-F238E27FC236}">
                  <a16:creationId xmlns:a16="http://schemas.microsoft.com/office/drawing/2014/main" id="{2DB0DDFB-6FB9-5055-F8BF-26215AF80608}"/>
                </a:ext>
              </a:extLst>
            </xdr:cNvPr>
            <xdr:cNvPicPr/>
          </xdr:nvPicPr>
          <xdr:blipFill>
            <a:blip xmlns:r="http://schemas.openxmlformats.org/officeDocument/2006/relationships" r:embed="rId3"/>
            <a:stretch>
              <a:fillRect/>
            </a:stretch>
          </xdr:blipFill>
          <xdr:spPr>
            <a:xfrm>
              <a:off x="15148365" y="3528000"/>
              <a:ext cx="126000" cy="126000"/>
            </a:xfrm>
            <a:prstGeom prst="rect">
              <a:avLst/>
            </a:prstGeom>
          </xdr:spPr>
        </xdr:pic>
      </mc:Fallback>
    </mc:AlternateContent>
    <xdr:clientData/>
  </xdr:twoCellAnchor>
  <xdr:twoCellAnchor editAs="oneCell">
    <xdr:from>
      <xdr:col>9</xdr:col>
      <xdr:colOff>209520</xdr:colOff>
      <xdr:row>11</xdr:row>
      <xdr:rowOff>47580</xdr:rowOff>
    </xdr:from>
    <xdr:to>
      <xdr:col>9</xdr:col>
      <xdr:colOff>209880</xdr:colOff>
      <xdr:row>11</xdr:row>
      <xdr:rowOff>47580</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13" name="Ink 12">
              <a:extLst>
                <a:ext uri="{FF2B5EF4-FFF2-40B4-BE49-F238E27FC236}">
                  <a16:creationId xmlns:a16="http://schemas.microsoft.com/office/drawing/2014/main" id="{4F05C009-8AEF-75EE-A104-43982333D0AC}"/>
                </a:ext>
              </a:extLst>
            </xdr14:cNvPr>
            <xdr14:cNvContentPartPr/>
          </xdr14:nvContentPartPr>
          <xdr14:nvPr macro=""/>
          <xdr14:xfrm>
            <a:off x="15230445" y="2143080"/>
            <a:ext cx="360" cy="360"/>
          </xdr14:xfrm>
        </xdr:contentPart>
      </mc:Choice>
      <mc:Fallback xmlns="">
        <xdr:pic>
          <xdr:nvPicPr>
            <xdr:cNvPr id="13" name="Ink 12">
              <a:extLst>
                <a:ext uri="{FF2B5EF4-FFF2-40B4-BE49-F238E27FC236}">
                  <a16:creationId xmlns:a16="http://schemas.microsoft.com/office/drawing/2014/main" id="{4F05C009-8AEF-75EE-A104-43982333D0AC}"/>
                </a:ext>
              </a:extLst>
            </xdr:cNvPr>
            <xdr:cNvPicPr/>
          </xdr:nvPicPr>
          <xdr:blipFill>
            <a:blip xmlns:r="http://schemas.openxmlformats.org/officeDocument/2006/relationships" r:embed="rId3"/>
            <a:stretch>
              <a:fillRect/>
            </a:stretch>
          </xdr:blipFill>
          <xdr:spPr>
            <a:xfrm>
              <a:off x="15167445" y="2080080"/>
              <a:ext cx="126000" cy="126000"/>
            </a:xfrm>
            <a:prstGeom prst="rect">
              <a:avLst/>
            </a:prstGeom>
          </xdr:spPr>
        </xdr:pic>
      </mc:Fallback>
    </mc:AlternateContent>
    <xdr:clientData/>
  </xdr:twoCellAnchor>
  <xdr:twoCellAnchor editAs="oneCell">
    <xdr:from>
      <xdr:col>7</xdr:col>
      <xdr:colOff>428280</xdr:colOff>
      <xdr:row>20</xdr:row>
      <xdr:rowOff>18960</xdr:rowOff>
    </xdr:from>
    <xdr:to>
      <xdr:col>7</xdr:col>
      <xdr:colOff>428640</xdr:colOff>
      <xdr:row>20</xdr:row>
      <xdr:rowOff>18960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14" name="Ink 13">
              <a:extLst>
                <a:ext uri="{FF2B5EF4-FFF2-40B4-BE49-F238E27FC236}">
                  <a16:creationId xmlns:a16="http://schemas.microsoft.com/office/drawing/2014/main" id="{3ECDE8D1-34B9-12DC-7DF7-D240CE3B71D7}"/>
                </a:ext>
              </a:extLst>
            </xdr14:cNvPr>
            <xdr14:cNvContentPartPr/>
          </xdr14:nvContentPartPr>
          <xdr14:nvPr macro=""/>
          <xdr14:xfrm>
            <a:off x="14230005" y="3828960"/>
            <a:ext cx="360" cy="360"/>
          </xdr14:xfrm>
        </xdr:contentPart>
      </mc:Choice>
      <mc:Fallback xmlns="">
        <xdr:pic>
          <xdr:nvPicPr>
            <xdr:cNvPr id="14" name="Ink 13">
              <a:extLst>
                <a:ext uri="{FF2B5EF4-FFF2-40B4-BE49-F238E27FC236}">
                  <a16:creationId xmlns:a16="http://schemas.microsoft.com/office/drawing/2014/main" id="{3ECDE8D1-34B9-12DC-7DF7-D240CE3B71D7}"/>
                </a:ext>
              </a:extLst>
            </xdr:cNvPr>
            <xdr:cNvPicPr/>
          </xdr:nvPicPr>
          <xdr:blipFill>
            <a:blip xmlns:r="http://schemas.openxmlformats.org/officeDocument/2006/relationships" r:embed="rId3"/>
            <a:stretch>
              <a:fillRect/>
            </a:stretch>
          </xdr:blipFill>
          <xdr:spPr>
            <a:xfrm>
              <a:off x="14167365" y="3765960"/>
              <a:ext cx="126000" cy="126000"/>
            </a:xfrm>
            <a:prstGeom prst="rect">
              <a:avLst/>
            </a:prstGeom>
          </xdr:spPr>
        </xdr:pic>
      </mc:Fallback>
    </mc:AlternateContent>
    <xdr:clientData/>
  </xdr:twoCellAnchor>
  <xdr:twoCellAnchor editAs="oneCell">
    <xdr:from>
      <xdr:col>10</xdr:col>
      <xdr:colOff>76200</xdr:colOff>
      <xdr:row>18</xdr:row>
      <xdr:rowOff>161640</xdr:rowOff>
    </xdr:from>
    <xdr:to>
      <xdr:col>10</xdr:col>
      <xdr:colOff>76560</xdr:colOff>
      <xdr:row>18</xdr:row>
      <xdr:rowOff>161640</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15" name="Ink 14">
              <a:extLst>
                <a:ext uri="{FF2B5EF4-FFF2-40B4-BE49-F238E27FC236}">
                  <a16:creationId xmlns:a16="http://schemas.microsoft.com/office/drawing/2014/main" id="{DB459C05-6068-75AC-EB3B-098E40BB81F9}"/>
                </a:ext>
              </a:extLst>
            </xdr14:cNvPr>
            <xdr14:cNvContentPartPr/>
          </xdr14:nvContentPartPr>
          <xdr14:nvPr macro=""/>
          <xdr14:xfrm>
            <a:off x="15706725" y="3590640"/>
            <a:ext cx="360" cy="360"/>
          </xdr14:xfrm>
        </xdr:contentPart>
      </mc:Choice>
      <mc:Fallback xmlns="">
        <xdr:pic>
          <xdr:nvPicPr>
            <xdr:cNvPr id="15" name="Ink 14">
              <a:extLst>
                <a:ext uri="{FF2B5EF4-FFF2-40B4-BE49-F238E27FC236}">
                  <a16:creationId xmlns:a16="http://schemas.microsoft.com/office/drawing/2014/main" id="{DB459C05-6068-75AC-EB3B-098E40BB81F9}"/>
                </a:ext>
              </a:extLst>
            </xdr:cNvPr>
            <xdr:cNvPicPr/>
          </xdr:nvPicPr>
          <xdr:blipFill>
            <a:blip xmlns:r="http://schemas.openxmlformats.org/officeDocument/2006/relationships" r:embed="rId3"/>
            <a:stretch>
              <a:fillRect/>
            </a:stretch>
          </xdr:blipFill>
          <xdr:spPr>
            <a:xfrm>
              <a:off x="15643725" y="3528000"/>
              <a:ext cx="126000" cy="126000"/>
            </a:xfrm>
            <a:prstGeom prst="rect">
              <a:avLst/>
            </a:prstGeom>
          </xdr:spPr>
        </xdr:pic>
      </mc:Fallback>
    </mc:AlternateContent>
    <xdr:clientData/>
  </xdr:twoCellAnchor>
  <xdr:twoCellAnchor editAs="oneCell">
    <xdr:from>
      <xdr:col>8</xdr:col>
      <xdr:colOff>314040</xdr:colOff>
      <xdr:row>11</xdr:row>
      <xdr:rowOff>28500</xdr:rowOff>
    </xdr:from>
    <xdr:to>
      <xdr:col>8</xdr:col>
      <xdr:colOff>314400</xdr:colOff>
      <xdr:row>11</xdr:row>
      <xdr:rowOff>28500</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16" name="Ink 15">
              <a:extLst>
                <a:ext uri="{FF2B5EF4-FFF2-40B4-BE49-F238E27FC236}">
                  <a16:creationId xmlns:a16="http://schemas.microsoft.com/office/drawing/2014/main" id="{51D8277C-33FF-9713-1239-02788A7A565D}"/>
                </a:ext>
              </a:extLst>
            </xdr14:cNvPr>
            <xdr14:cNvContentPartPr/>
          </xdr14:nvContentPartPr>
          <xdr14:nvPr macro=""/>
          <xdr14:xfrm>
            <a:off x="14725365" y="2124000"/>
            <a:ext cx="360" cy="360"/>
          </xdr14:xfrm>
        </xdr:contentPart>
      </mc:Choice>
      <mc:Fallback xmlns="">
        <xdr:pic>
          <xdr:nvPicPr>
            <xdr:cNvPr id="16" name="Ink 15">
              <a:extLst>
                <a:ext uri="{FF2B5EF4-FFF2-40B4-BE49-F238E27FC236}">
                  <a16:creationId xmlns:a16="http://schemas.microsoft.com/office/drawing/2014/main" id="{51D8277C-33FF-9713-1239-02788A7A565D}"/>
                </a:ext>
              </a:extLst>
            </xdr:cNvPr>
            <xdr:cNvPicPr/>
          </xdr:nvPicPr>
          <xdr:blipFill>
            <a:blip xmlns:r="http://schemas.openxmlformats.org/officeDocument/2006/relationships" r:embed="rId3"/>
            <a:stretch>
              <a:fillRect/>
            </a:stretch>
          </xdr:blipFill>
          <xdr:spPr>
            <a:xfrm>
              <a:off x="14662725" y="2061000"/>
              <a:ext cx="126000" cy="126000"/>
            </a:xfrm>
            <a:prstGeom prst="rect">
              <a:avLst/>
            </a:prstGeom>
          </xdr:spPr>
        </xdr:pic>
      </mc:Fallback>
    </mc:AlternateContent>
    <xdr:clientData/>
  </xdr:twoCellAnchor>
  <xdr:twoCellAnchor editAs="oneCell">
    <xdr:from>
      <xdr:col>8</xdr:col>
      <xdr:colOff>342840</xdr:colOff>
      <xdr:row>29</xdr:row>
      <xdr:rowOff>161700</xdr:rowOff>
    </xdr:from>
    <xdr:to>
      <xdr:col>8</xdr:col>
      <xdr:colOff>343200</xdr:colOff>
      <xdr:row>29</xdr:row>
      <xdr:rowOff>161700</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17" name="Ink 16">
              <a:extLst>
                <a:ext uri="{FF2B5EF4-FFF2-40B4-BE49-F238E27FC236}">
                  <a16:creationId xmlns:a16="http://schemas.microsoft.com/office/drawing/2014/main" id="{5D7C9430-B9F4-4A05-CFCF-2F71322FA459}"/>
                </a:ext>
              </a:extLst>
            </xdr14:cNvPr>
            <xdr14:cNvContentPartPr/>
          </xdr14:nvContentPartPr>
          <xdr14:nvPr macro=""/>
          <xdr14:xfrm>
            <a:off x="14754165" y="5686200"/>
            <a:ext cx="360" cy="360"/>
          </xdr14:xfrm>
        </xdr:contentPart>
      </mc:Choice>
      <mc:Fallback xmlns="">
        <xdr:pic>
          <xdr:nvPicPr>
            <xdr:cNvPr id="17" name="Ink 16">
              <a:extLst>
                <a:ext uri="{FF2B5EF4-FFF2-40B4-BE49-F238E27FC236}">
                  <a16:creationId xmlns:a16="http://schemas.microsoft.com/office/drawing/2014/main" id="{5D7C9430-B9F4-4A05-CFCF-2F71322FA459}"/>
                </a:ext>
              </a:extLst>
            </xdr:cNvPr>
            <xdr:cNvPicPr/>
          </xdr:nvPicPr>
          <xdr:blipFill>
            <a:blip xmlns:r="http://schemas.openxmlformats.org/officeDocument/2006/relationships" r:embed="rId3"/>
            <a:stretch>
              <a:fillRect/>
            </a:stretch>
          </xdr:blipFill>
          <xdr:spPr>
            <a:xfrm>
              <a:off x="14691165" y="5623560"/>
              <a:ext cx="126000" cy="126000"/>
            </a:xfrm>
            <a:prstGeom prst="rect">
              <a:avLst/>
            </a:prstGeom>
          </xdr:spPr>
        </xdr:pic>
      </mc:Fallback>
    </mc:AlternateContent>
    <xdr:clientData/>
  </xdr:twoCellAnchor>
  <xdr:twoCellAnchor editAs="oneCell">
    <xdr:from>
      <xdr:col>10</xdr:col>
      <xdr:colOff>66480</xdr:colOff>
      <xdr:row>11</xdr:row>
      <xdr:rowOff>18780</xdr:rowOff>
    </xdr:from>
    <xdr:to>
      <xdr:col>10</xdr:col>
      <xdr:colOff>66840</xdr:colOff>
      <xdr:row>11</xdr:row>
      <xdr:rowOff>18780</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18" name="Ink 17">
              <a:extLst>
                <a:ext uri="{FF2B5EF4-FFF2-40B4-BE49-F238E27FC236}">
                  <a16:creationId xmlns:a16="http://schemas.microsoft.com/office/drawing/2014/main" id="{E52EFA70-E63C-1301-F5E4-FA26C5469794}"/>
                </a:ext>
              </a:extLst>
            </xdr14:cNvPr>
            <xdr14:cNvContentPartPr/>
          </xdr14:nvContentPartPr>
          <xdr14:nvPr macro=""/>
          <xdr14:xfrm>
            <a:off x="15697005" y="2114280"/>
            <a:ext cx="360" cy="360"/>
          </xdr14:xfrm>
        </xdr:contentPart>
      </mc:Choice>
      <mc:Fallback xmlns="">
        <xdr:pic>
          <xdr:nvPicPr>
            <xdr:cNvPr id="18" name="Ink 17">
              <a:extLst>
                <a:ext uri="{FF2B5EF4-FFF2-40B4-BE49-F238E27FC236}">
                  <a16:creationId xmlns:a16="http://schemas.microsoft.com/office/drawing/2014/main" id="{E52EFA70-E63C-1301-F5E4-FA26C5469794}"/>
                </a:ext>
              </a:extLst>
            </xdr:cNvPr>
            <xdr:cNvPicPr/>
          </xdr:nvPicPr>
          <xdr:blipFill>
            <a:blip xmlns:r="http://schemas.openxmlformats.org/officeDocument/2006/relationships" r:embed="rId3"/>
            <a:stretch>
              <a:fillRect/>
            </a:stretch>
          </xdr:blipFill>
          <xdr:spPr>
            <a:xfrm>
              <a:off x="15634365" y="2051640"/>
              <a:ext cx="126000" cy="126000"/>
            </a:xfrm>
            <a:prstGeom prst="rect">
              <a:avLst/>
            </a:prstGeom>
          </xdr:spPr>
        </xdr:pic>
      </mc:Fallback>
    </mc:AlternateContent>
    <xdr:clientData/>
  </xdr:twoCellAnchor>
  <xdr:twoCellAnchor editAs="oneCell">
    <xdr:from>
      <xdr:col>10</xdr:col>
      <xdr:colOff>66480</xdr:colOff>
      <xdr:row>29</xdr:row>
      <xdr:rowOff>180780</xdr:rowOff>
    </xdr:from>
    <xdr:to>
      <xdr:col>10</xdr:col>
      <xdr:colOff>66840</xdr:colOff>
      <xdr:row>29</xdr:row>
      <xdr:rowOff>180780</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19" name="Ink 18">
              <a:extLst>
                <a:ext uri="{FF2B5EF4-FFF2-40B4-BE49-F238E27FC236}">
                  <a16:creationId xmlns:a16="http://schemas.microsoft.com/office/drawing/2014/main" id="{2736E3E8-79A8-B51D-4605-E74320A52215}"/>
                </a:ext>
              </a:extLst>
            </xdr14:cNvPr>
            <xdr14:cNvContentPartPr/>
          </xdr14:nvContentPartPr>
          <xdr14:nvPr macro=""/>
          <xdr14:xfrm>
            <a:off x="15697005" y="5705280"/>
            <a:ext cx="360" cy="360"/>
          </xdr14:xfrm>
        </xdr:contentPart>
      </mc:Choice>
      <mc:Fallback xmlns="">
        <xdr:pic>
          <xdr:nvPicPr>
            <xdr:cNvPr id="19" name="Ink 18">
              <a:extLst>
                <a:ext uri="{FF2B5EF4-FFF2-40B4-BE49-F238E27FC236}">
                  <a16:creationId xmlns:a16="http://schemas.microsoft.com/office/drawing/2014/main" id="{2736E3E8-79A8-B51D-4605-E74320A52215}"/>
                </a:ext>
              </a:extLst>
            </xdr:cNvPr>
            <xdr:cNvPicPr/>
          </xdr:nvPicPr>
          <xdr:blipFill>
            <a:blip xmlns:r="http://schemas.openxmlformats.org/officeDocument/2006/relationships" r:embed="rId3"/>
            <a:stretch>
              <a:fillRect/>
            </a:stretch>
          </xdr:blipFill>
          <xdr:spPr>
            <a:xfrm>
              <a:off x="15634365" y="5642640"/>
              <a:ext cx="126000" cy="126000"/>
            </a:xfrm>
            <a:prstGeom prst="rect">
              <a:avLst/>
            </a:prstGeom>
          </xdr:spPr>
        </xdr:pic>
      </mc:Fallback>
    </mc:AlternateContent>
    <xdr:clientData/>
  </xdr:twoCellAnchor>
  <xdr:twoCellAnchor editAs="oneCell">
    <xdr:from>
      <xdr:col>8</xdr:col>
      <xdr:colOff>314040</xdr:colOff>
      <xdr:row>18</xdr:row>
      <xdr:rowOff>161640</xdr:rowOff>
    </xdr:from>
    <xdr:to>
      <xdr:col>8</xdr:col>
      <xdr:colOff>314400</xdr:colOff>
      <xdr:row>18</xdr:row>
      <xdr:rowOff>161640</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20" name="Ink 19">
              <a:extLst>
                <a:ext uri="{FF2B5EF4-FFF2-40B4-BE49-F238E27FC236}">
                  <a16:creationId xmlns:a16="http://schemas.microsoft.com/office/drawing/2014/main" id="{F54C5D83-3AB0-41BC-A4A8-5913728F6429}"/>
                </a:ext>
              </a:extLst>
            </xdr14:cNvPr>
            <xdr14:cNvContentPartPr/>
          </xdr14:nvContentPartPr>
          <xdr14:nvPr macro=""/>
          <xdr14:xfrm>
            <a:off x="14725365" y="3590640"/>
            <a:ext cx="360" cy="360"/>
          </xdr14:xfrm>
        </xdr:contentPart>
      </mc:Choice>
      <mc:Fallback xmlns="">
        <xdr:pic>
          <xdr:nvPicPr>
            <xdr:cNvPr id="20" name="Ink 19">
              <a:extLst>
                <a:ext uri="{FF2B5EF4-FFF2-40B4-BE49-F238E27FC236}">
                  <a16:creationId xmlns:a16="http://schemas.microsoft.com/office/drawing/2014/main" id="{F54C5D83-3AB0-41BC-A4A8-5913728F6429}"/>
                </a:ext>
              </a:extLst>
            </xdr:cNvPr>
            <xdr:cNvPicPr/>
          </xdr:nvPicPr>
          <xdr:blipFill>
            <a:blip xmlns:r="http://schemas.openxmlformats.org/officeDocument/2006/relationships" r:embed="rId3"/>
            <a:stretch>
              <a:fillRect/>
            </a:stretch>
          </xdr:blipFill>
          <xdr:spPr>
            <a:xfrm>
              <a:off x="14662725" y="3528000"/>
              <a:ext cx="126000" cy="126000"/>
            </a:xfrm>
            <a:prstGeom prst="rect">
              <a:avLst/>
            </a:prstGeom>
          </xdr:spPr>
        </xdr:pic>
      </mc:Fallback>
    </mc:AlternateContent>
    <xdr:clientData/>
  </xdr:twoCellAnchor>
  <xdr:twoCellAnchor editAs="oneCell">
    <xdr:from>
      <xdr:col>9</xdr:col>
      <xdr:colOff>180720</xdr:colOff>
      <xdr:row>29</xdr:row>
      <xdr:rowOff>180780</xdr:rowOff>
    </xdr:from>
    <xdr:to>
      <xdr:col>9</xdr:col>
      <xdr:colOff>181080</xdr:colOff>
      <xdr:row>29</xdr:row>
      <xdr:rowOff>180780</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21" name="Ink 20">
              <a:extLst>
                <a:ext uri="{FF2B5EF4-FFF2-40B4-BE49-F238E27FC236}">
                  <a16:creationId xmlns:a16="http://schemas.microsoft.com/office/drawing/2014/main" id="{74FC61AB-25D2-5221-EFC4-81CFFB441965}"/>
                </a:ext>
              </a:extLst>
            </xdr14:cNvPr>
            <xdr14:cNvContentPartPr/>
          </xdr14:nvContentPartPr>
          <xdr14:nvPr macro=""/>
          <xdr14:xfrm>
            <a:off x="15201645" y="5705280"/>
            <a:ext cx="360" cy="360"/>
          </xdr14:xfrm>
        </xdr:contentPart>
      </mc:Choice>
      <mc:Fallback xmlns="">
        <xdr:pic>
          <xdr:nvPicPr>
            <xdr:cNvPr id="21" name="Ink 20">
              <a:extLst>
                <a:ext uri="{FF2B5EF4-FFF2-40B4-BE49-F238E27FC236}">
                  <a16:creationId xmlns:a16="http://schemas.microsoft.com/office/drawing/2014/main" id="{74FC61AB-25D2-5221-EFC4-81CFFB441965}"/>
                </a:ext>
              </a:extLst>
            </xdr:cNvPr>
            <xdr:cNvPicPr/>
          </xdr:nvPicPr>
          <xdr:blipFill>
            <a:blip xmlns:r="http://schemas.openxmlformats.org/officeDocument/2006/relationships" r:embed="rId3"/>
            <a:stretch>
              <a:fillRect/>
            </a:stretch>
          </xdr:blipFill>
          <xdr:spPr>
            <a:xfrm>
              <a:off x="15139005" y="5642640"/>
              <a:ext cx="126000" cy="126000"/>
            </a:xfrm>
            <a:prstGeom prst="rect">
              <a:avLst/>
            </a:prstGeom>
          </xdr:spPr>
        </xdr:pic>
      </mc:Fallback>
    </mc:AlternateContent>
    <xdr:clientData/>
  </xdr:twoCellAnchor>
  <xdr:twoCellAnchor editAs="oneCell">
    <xdr:from>
      <xdr:col>10</xdr:col>
      <xdr:colOff>514320</xdr:colOff>
      <xdr:row>29</xdr:row>
      <xdr:rowOff>161700</xdr:rowOff>
    </xdr:from>
    <xdr:to>
      <xdr:col>10</xdr:col>
      <xdr:colOff>514680</xdr:colOff>
      <xdr:row>29</xdr:row>
      <xdr:rowOff>161700</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22" name="Ink 21">
              <a:extLst>
                <a:ext uri="{FF2B5EF4-FFF2-40B4-BE49-F238E27FC236}">
                  <a16:creationId xmlns:a16="http://schemas.microsoft.com/office/drawing/2014/main" id="{54D25BE6-95DA-5C9D-AAC7-168A4388892C}"/>
                </a:ext>
              </a:extLst>
            </xdr14:cNvPr>
            <xdr14:cNvContentPartPr/>
          </xdr14:nvContentPartPr>
          <xdr14:nvPr macro=""/>
          <xdr14:xfrm>
            <a:off x="16144845" y="5686200"/>
            <a:ext cx="360" cy="360"/>
          </xdr14:xfrm>
        </xdr:contentPart>
      </mc:Choice>
      <mc:Fallback xmlns="">
        <xdr:pic>
          <xdr:nvPicPr>
            <xdr:cNvPr id="22" name="Ink 21">
              <a:extLst>
                <a:ext uri="{FF2B5EF4-FFF2-40B4-BE49-F238E27FC236}">
                  <a16:creationId xmlns:a16="http://schemas.microsoft.com/office/drawing/2014/main" id="{54D25BE6-95DA-5C9D-AAC7-168A4388892C}"/>
                </a:ext>
              </a:extLst>
            </xdr:cNvPr>
            <xdr:cNvPicPr/>
          </xdr:nvPicPr>
          <xdr:blipFill>
            <a:blip xmlns:r="http://schemas.openxmlformats.org/officeDocument/2006/relationships" r:embed="rId3"/>
            <a:stretch>
              <a:fillRect/>
            </a:stretch>
          </xdr:blipFill>
          <xdr:spPr>
            <a:xfrm>
              <a:off x="16081845" y="5623560"/>
              <a:ext cx="126000" cy="126000"/>
            </a:xfrm>
            <a:prstGeom prst="rect">
              <a:avLst/>
            </a:prstGeom>
          </xdr:spPr>
        </xdr:pic>
      </mc:Fallback>
    </mc:AlternateContent>
    <xdr:clientData/>
  </xdr:twoCellAnchor>
  <xdr:twoCellAnchor editAs="oneCell">
    <xdr:from>
      <xdr:col>18</xdr:col>
      <xdr:colOff>28440</xdr:colOff>
      <xdr:row>13</xdr:row>
      <xdr:rowOff>28380</xdr:rowOff>
    </xdr:from>
    <xdr:to>
      <xdr:col>18</xdr:col>
      <xdr:colOff>28800</xdr:colOff>
      <xdr:row>13</xdr:row>
      <xdr:rowOff>28380</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23" name="Ink 22">
              <a:extLst>
                <a:ext uri="{FF2B5EF4-FFF2-40B4-BE49-F238E27FC236}">
                  <a16:creationId xmlns:a16="http://schemas.microsoft.com/office/drawing/2014/main" id="{3ED88236-1F67-038E-DD96-2E9194706B77}"/>
                </a:ext>
              </a:extLst>
            </xdr14:cNvPr>
            <xdr14:cNvContentPartPr/>
          </xdr14:nvContentPartPr>
          <xdr14:nvPr macro=""/>
          <xdr14:xfrm>
            <a:off x="20535765" y="2504880"/>
            <a:ext cx="360" cy="360"/>
          </xdr14:xfrm>
        </xdr:contentPart>
      </mc:Choice>
      <mc:Fallback xmlns="">
        <xdr:pic>
          <xdr:nvPicPr>
            <xdr:cNvPr id="23" name="Ink 22">
              <a:extLst>
                <a:ext uri="{FF2B5EF4-FFF2-40B4-BE49-F238E27FC236}">
                  <a16:creationId xmlns:a16="http://schemas.microsoft.com/office/drawing/2014/main" id="{3ED88236-1F67-038E-DD96-2E9194706B77}"/>
                </a:ext>
              </a:extLst>
            </xdr:cNvPr>
            <xdr:cNvPicPr/>
          </xdr:nvPicPr>
          <xdr:blipFill>
            <a:blip xmlns:r="http://schemas.openxmlformats.org/officeDocument/2006/relationships" r:embed="rId3"/>
            <a:stretch>
              <a:fillRect/>
            </a:stretch>
          </xdr:blipFill>
          <xdr:spPr>
            <a:xfrm>
              <a:off x="20472765" y="2442240"/>
              <a:ext cx="126000" cy="126000"/>
            </a:xfrm>
            <a:prstGeom prst="rect">
              <a:avLst/>
            </a:prstGeom>
          </xdr:spPr>
        </xdr:pic>
      </mc:Fallback>
    </mc:AlternateContent>
    <xdr:clientData/>
  </xdr:twoCellAnchor>
  <xdr:twoCellAnchor editAs="oneCell">
    <xdr:from>
      <xdr:col>14</xdr:col>
      <xdr:colOff>47280</xdr:colOff>
      <xdr:row>27</xdr:row>
      <xdr:rowOff>152100</xdr:rowOff>
    </xdr:from>
    <xdr:to>
      <xdr:col>14</xdr:col>
      <xdr:colOff>47640</xdr:colOff>
      <xdr:row>27</xdr:row>
      <xdr:rowOff>152100</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24" name="Ink 23">
              <a:extLst>
                <a:ext uri="{FF2B5EF4-FFF2-40B4-BE49-F238E27FC236}">
                  <a16:creationId xmlns:a16="http://schemas.microsoft.com/office/drawing/2014/main" id="{F4CAF5AB-2421-96EF-612C-5427244457A3}"/>
                </a:ext>
              </a:extLst>
            </xdr14:cNvPr>
            <xdr14:cNvContentPartPr/>
          </xdr14:nvContentPartPr>
          <xdr14:nvPr macro=""/>
          <xdr14:xfrm>
            <a:off x="18116205" y="5295600"/>
            <a:ext cx="360" cy="360"/>
          </xdr14:xfrm>
        </xdr:contentPart>
      </mc:Choice>
      <mc:Fallback xmlns="">
        <xdr:pic>
          <xdr:nvPicPr>
            <xdr:cNvPr id="24" name="Ink 23">
              <a:extLst>
                <a:ext uri="{FF2B5EF4-FFF2-40B4-BE49-F238E27FC236}">
                  <a16:creationId xmlns:a16="http://schemas.microsoft.com/office/drawing/2014/main" id="{F4CAF5AB-2421-96EF-612C-5427244457A3}"/>
                </a:ext>
              </a:extLst>
            </xdr:cNvPr>
            <xdr:cNvPicPr/>
          </xdr:nvPicPr>
          <xdr:blipFill>
            <a:blip xmlns:r="http://schemas.openxmlformats.org/officeDocument/2006/relationships" r:embed="rId3"/>
            <a:stretch>
              <a:fillRect/>
            </a:stretch>
          </xdr:blipFill>
          <xdr:spPr>
            <a:xfrm>
              <a:off x="18053565" y="5232960"/>
              <a:ext cx="126000" cy="126000"/>
            </a:xfrm>
            <a:prstGeom prst="rect">
              <a:avLst/>
            </a:prstGeom>
          </xdr:spPr>
        </xdr:pic>
      </mc:Fallback>
    </mc:AlternateContent>
    <xdr:clientData/>
  </xdr:twoCellAnchor>
  <xdr:twoCellAnchor editAs="oneCell">
    <xdr:from>
      <xdr:col>8</xdr:col>
      <xdr:colOff>123600</xdr:colOff>
      <xdr:row>11</xdr:row>
      <xdr:rowOff>161340</xdr:rowOff>
    </xdr:from>
    <xdr:to>
      <xdr:col>8</xdr:col>
      <xdr:colOff>296400</xdr:colOff>
      <xdr:row>12</xdr:row>
      <xdr:rowOff>153720</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25" name="Ink 24">
              <a:extLst>
                <a:ext uri="{FF2B5EF4-FFF2-40B4-BE49-F238E27FC236}">
                  <a16:creationId xmlns:a16="http://schemas.microsoft.com/office/drawing/2014/main" id="{2B954E6D-283C-9422-689E-7B7A2DA30570}"/>
                </a:ext>
              </a:extLst>
            </xdr14:cNvPr>
            <xdr14:cNvContentPartPr/>
          </xdr14:nvContentPartPr>
          <xdr14:nvPr macro=""/>
          <xdr14:xfrm>
            <a:off x="14534925" y="2256840"/>
            <a:ext cx="172800" cy="182880"/>
          </xdr14:xfrm>
        </xdr:contentPart>
      </mc:Choice>
      <mc:Fallback xmlns="">
        <xdr:pic>
          <xdr:nvPicPr>
            <xdr:cNvPr id="25" name="Ink 24">
              <a:extLst>
                <a:ext uri="{FF2B5EF4-FFF2-40B4-BE49-F238E27FC236}">
                  <a16:creationId xmlns:a16="http://schemas.microsoft.com/office/drawing/2014/main" id="{2B954E6D-283C-9422-689E-7B7A2DA30570}"/>
                </a:ext>
              </a:extLst>
            </xdr:cNvPr>
            <xdr:cNvPicPr/>
          </xdr:nvPicPr>
          <xdr:blipFill>
            <a:blip xmlns:r="http://schemas.openxmlformats.org/officeDocument/2006/relationships" r:embed="rId17"/>
            <a:stretch>
              <a:fillRect/>
            </a:stretch>
          </xdr:blipFill>
          <xdr:spPr>
            <a:xfrm>
              <a:off x="14526285" y="2248200"/>
              <a:ext cx="190440" cy="200520"/>
            </a:xfrm>
            <a:prstGeom prst="rect">
              <a:avLst/>
            </a:prstGeom>
          </xdr:spPr>
        </xdr:pic>
      </mc:Fallback>
    </mc:AlternateContent>
    <xdr:clientData/>
  </xdr:twoCellAnchor>
  <xdr:twoCellAnchor editAs="oneCell">
    <xdr:from>
      <xdr:col>9</xdr:col>
      <xdr:colOff>106200</xdr:colOff>
      <xdr:row>11</xdr:row>
      <xdr:rowOff>160980</xdr:rowOff>
    </xdr:from>
    <xdr:to>
      <xdr:col>9</xdr:col>
      <xdr:colOff>270000</xdr:colOff>
      <xdr:row>13</xdr:row>
      <xdr:rowOff>50700</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26" name="Ink 25">
              <a:extLst>
                <a:ext uri="{FF2B5EF4-FFF2-40B4-BE49-F238E27FC236}">
                  <a16:creationId xmlns:a16="http://schemas.microsoft.com/office/drawing/2014/main" id="{9331507D-49CC-93CB-BCC5-40711216357D}"/>
                </a:ext>
              </a:extLst>
            </xdr14:cNvPr>
            <xdr14:cNvContentPartPr/>
          </xdr14:nvContentPartPr>
          <xdr14:nvPr macro=""/>
          <xdr14:xfrm>
            <a:off x="15127125" y="2256480"/>
            <a:ext cx="163800" cy="270720"/>
          </xdr14:xfrm>
        </xdr:contentPart>
      </mc:Choice>
      <mc:Fallback xmlns="">
        <xdr:pic>
          <xdr:nvPicPr>
            <xdr:cNvPr id="26" name="Ink 25">
              <a:extLst>
                <a:ext uri="{FF2B5EF4-FFF2-40B4-BE49-F238E27FC236}">
                  <a16:creationId xmlns:a16="http://schemas.microsoft.com/office/drawing/2014/main" id="{9331507D-49CC-93CB-BCC5-40711216357D}"/>
                </a:ext>
              </a:extLst>
            </xdr:cNvPr>
            <xdr:cNvPicPr/>
          </xdr:nvPicPr>
          <xdr:blipFill>
            <a:blip xmlns:r="http://schemas.openxmlformats.org/officeDocument/2006/relationships" r:embed="rId19"/>
            <a:stretch>
              <a:fillRect/>
            </a:stretch>
          </xdr:blipFill>
          <xdr:spPr>
            <a:xfrm>
              <a:off x="15118485" y="2247840"/>
              <a:ext cx="181440" cy="288360"/>
            </a:xfrm>
            <a:prstGeom prst="rect">
              <a:avLst/>
            </a:prstGeom>
          </xdr:spPr>
        </xdr:pic>
      </mc:Fallback>
    </mc:AlternateContent>
    <xdr:clientData/>
  </xdr:twoCellAnchor>
  <xdr:twoCellAnchor editAs="oneCell">
    <xdr:from>
      <xdr:col>9</xdr:col>
      <xdr:colOff>541800</xdr:colOff>
      <xdr:row>11</xdr:row>
      <xdr:rowOff>171420</xdr:rowOff>
    </xdr:from>
    <xdr:to>
      <xdr:col>10</xdr:col>
      <xdr:colOff>220560</xdr:colOff>
      <xdr:row>12</xdr:row>
      <xdr:rowOff>187560</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27" name="Ink 26">
              <a:extLst>
                <a:ext uri="{FF2B5EF4-FFF2-40B4-BE49-F238E27FC236}">
                  <a16:creationId xmlns:a16="http://schemas.microsoft.com/office/drawing/2014/main" id="{592CAE45-30F7-4287-88BC-9AD401BC39DF}"/>
                </a:ext>
              </a:extLst>
            </xdr14:cNvPr>
            <xdr14:cNvContentPartPr/>
          </xdr14:nvContentPartPr>
          <xdr14:nvPr macro=""/>
          <xdr14:xfrm>
            <a:off x="15562725" y="2266920"/>
            <a:ext cx="288360" cy="206640"/>
          </xdr14:xfrm>
        </xdr:contentPart>
      </mc:Choice>
      <mc:Fallback xmlns="">
        <xdr:pic>
          <xdr:nvPicPr>
            <xdr:cNvPr id="27" name="Ink 26">
              <a:extLst>
                <a:ext uri="{FF2B5EF4-FFF2-40B4-BE49-F238E27FC236}">
                  <a16:creationId xmlns:a16="http://schemas.microsoft.com/office/drawing/2014/main" id="{592CAE45-30F7-4287-88BC-9AD401BC39DF}"/>
                </a:ext>
              </a:extLst>
            </xdr:cNvPr>
            <xdr:cNvPicPr/>
          </xdr:nvPicPr>
          <xdr:blipFill>
            <a:blip xmlns:r="http://schemas.openxmlformats.org/officeDocument/2006/relationships" r:embed="rId21"/>
            <a:stretch>
              <a:fillRect/>
            </a:stretch>
          </xdr:blipFill>
          <xdr:spPr>
            <a:xfrm>
              <a:off x="15554085" y="2257920"/>
              <a:ext cx="306000" cy="224280"/>
            </a:xfrm>
            <a:prstGeom prst="rect">
              <a:avLst/>
            </a:prstGeom>
          </xdr:spPr>
        </xdr:pic>
      </mc:Fallback>
    </mc:AlternateContent>
    <xdr:clientData/>
  </xdr:twoCellAnchor>
  <xdr:twoCellAnchor editAs="oneCell">
    <xdr:from>
      <xdr:col>17</xdr:col>
      <xdr:colOff>456960</xdr:colOff>
      <xdr:row>13</xdr:row>
      <xdr:rowOff>181380</xdr:rowOff>
    </xdr:from>
    <xdr:to>
      <xdr:col>18</xdr:col>
      <xdr:colOff>173520</xdr:colOff>
      <xdr:row>14</xdr:row>
      <xdr:rowOff>153240</xdr:rowOff>
    </xdr:to>
    <mc:AlternateContent xmlns:mc="http://schemas.openxmlformats.org/markup-compatibility/2006" xmlns:xdr14="http://schemas.microsoft.com/office/excel/2010/spreadsheetDrawing">
      <mc:Choice Requires="xdr14">
        <xdr:contentPart xmlns:r="http://schemas.openxmlformats.org/officeDocument/2006/relationships" r:id="rId22">
          <xdr14:nvContentPartPr>
            <xdr14:cNvPr id="30" name="Ink 29">
              <a:extLst>
                <a:ext uri="{FF2B5EF4-FFF2-40B4-BE49-F238E27FC236}">
                  <a16:creationId xmlns:a16="http://schemas.microsoft.com/office/drawing/2014/main" id="{6C5B696C-604A-FD0E-B093-EBDDF4050775}"/>
                </a:ext>
              </a:extLst>
            </xdr14:cNvPr>
            <xdr14:cNvContentPartPr/>
          </xdr14:nvContentPartPr>
          <xdr14:nvPr macro=""/>
          <xdr14:xfrm>
            <a:off x="20354685" y="2657880"/>
            <a:ext cx="326160" cy="162360"/>
          </xdr14:xfrm>
        </xdr:contentPart>
      </mc:Choice>
      <mc:Fallback xmlns="">
        <xdr:pic>
          <xdr:nvPicPr>
            <xdr:cNvPr id="30" name="Ink 29">
              <a:extLst>
                <a:ext uri="{FF2B5EF4-FFF2-40B4-BE49-F238E27FC236}">
                  <a16:creationId xmlns:a16="http://schemas.microsoft.com/office/drawing/2014/main" id="{6C5B696C-604A-FD0E-B093-EBDDF4050775}"/>
                </a:ext>
              </a:extLst>
            </xdr:cNvPr>
            <xdr:cNvPicPr/>
          </xdr:nvPicPr>
          <xdr:blipFill>
            <a:blip xmlns:r="http://schemas.openxmlformats.org/officeDocument/2006/relationships" r:embed="rId23"/>
            <a:stretch>
              <a:fillRect/>
            </a:stretch>
          </xdr:blipFill>
          <xdr:spPr>
            <a:xfrm>
              <a:off x="20346035" y="2648880"/>
              <a:ext cx="343819" cy="180000"/>
            </a:xfrm>
            <a:prstGeom prst="rect">
              <a:avLst/>
            </a:prstGeom>
          </xdr:spPr>
        </xdr:pic>
      </mc:Fallback>
    </mc:AlternateContent>
    <xdr:clientData/>
  </xdr:twoCellAnchor>
  <xdr:twoCellAnchor editAs="oneCell">
    <xdr:from>
      <xdr:col>8</xdr:col>
      <xdr:colOff>278040</xdr:colOff>
      <xdr:row>19</xdr:row>
      <xdr:rowOff>140700</xdr:rowOff>
    </xdr:from>
    <xdr:to>
      <xdr:col>8</xdr:col>
      <xdr:colOff>409800</xdr:colOff>
      <xdr:row>20</xdr:row>
      <xdr:rowOff>121560</xdr:rowOff>
    </xdr:to>
    <mc:AlternateContent xmlns:mc="http://schemas.openxmlformats.org/markup-compatibility/2006" xmlns:xdr14="http://schemas.microsoft.com/office/excel/2010/spreadsheetDrawing">
      <mc:Choice Requires="xdr14">
        <xdr:contentPart xmlns:r="http://schemas.openxmlformats.org/officeDocument/2006/relationships" r:id="rId24">
          <xdr14:nvContentPartPr>
            <xdr14:cNvPr id="33" name="Ink 32">
              <a:extLst>
                <a:ext uri="{FF2B5EF4-FFF2-40B4-BE49-F238E27FC236}">
                  <a16:creationId xmlns:a16="http://schemas.microsoft.com/office/drawing/2014/main" id="{13D0E15A-271F-8873-3B5B-9A7795B192AC}"/>
                </a:ext>
              </a:extLst>
            </xdr14:cNvPr>
            <xdr14:cNvContentPartPr/>
          </xdr14:nvContentPartPr>
          <xdr14:nvPr macro=""/>
          <xdr14:xfrm>
            <a:off x="14689365" y="3760200"/>
            <a:ext cx="131760" cy="171360"/>
          </xdr14:xfrm>
        </xdr:contentPart>
      </mc:Choice>
      <mc:Fallback xmlns="">
        <xdr:pic>
          <xdr:nvPicPr>
            <xdr:cNvPr id="33" name="Ink 32">
              <a:extLst>
                <a:ext uri="{FF2B5EF4-FFF2-40B4-BE49-F238E27FC236}">
                  <a16:creationId xmlns:a16="http://schemas.microsoft.com/office/drawing/2014/main" id="{13D0E15A-271F-8873-3B5B-9A7795B192AC}"/>
                </a:ext>
              </a:extLst>
            </xdr:cNvPr>
            <xdr:cNvPicPr/>
          </xdr:nvPicPr>
          <xdr:blipFill>
            <a:blip xmlns:r="http://schemas.openxmlformats.org/officeDocument/2006/relationships" r:embed="rId25"/>
            <a:stretch>
              <a:fillRect/>
            </a:stretch>
          </xdr:blipFill>
          <xdr:spPr>
            <a:xfrm>
              <a:off x="14680365" y="3751219"/>
              <a:ext cx="149400" cy="188963"/>
            </a:xfrm>
            <a:prstGeom prst="rect">
              <a:avLst/>
            </a:prstGeom>
          </xdr:spPr>
        </xdr:pic>
      </mc:Fallback>
    </mc:AlternateContent>
    <xdr:clientData/>
  </xdr:twoCellAnchor>
  <xdr:twoCellAnchor editAs="oneCell">
    <xdr:from>
      <xdr:col>9</xdr:col>
      <xdr:colOff>189720</xdr:colOff>
      <xdr:row>19</xdr:row>
      <xdr:rowOff>141780</xdr:rowOff>
    </xdr:from>
    <xdr:to>
      <xdr:col>9</xdr:col>
      <xdr:colOff>381960</xdr:colOff>
      <xdr:row>20</xdr:row>
      <xdr:rowOff>153960</xdr:rowOff>
    </xdr:to>
    <mc:AlternateContent xmlns:mc="http://schemas.openxmlformats.org/markup-compatibility/2006" xmlns:xdr14="http://schemas.microsoft.com/office/excel/2010/spreadsheetDrawing">
      <mc:Choice Requires="xdr14">
        <xdr:contentPart xmlns:r="http://schemas.openxmlformats.org/officeDocument/2006/relationships" r:id="rId26">
          <xdr14:nvContentPartPr>
            <xdr14:cNvPr id="34" name="Ink 33">
              <a:extLst>
                <a:ext uri="{FF2B5EF4-FFF2-40B4-BE49-F238E27FC236}">
                  <a16:creationId xmlns:a16="http://schemas.microsoft.com/office/drawing/2014/main" id="{8C22A2A7-3940-85FB-3012-9EC929F09773}"/>
                </a:ext>
              </a:extLst>
            </xdr14:cNvPr>
            <xdr14:cNvContentPartPr/>
          </xdr14:nvContentPartPr>
          <xdr14:nvPr macro=""/>
          <xdr14:xfrm>
            <a:off x="15210645" y="3761280"/>
            <a:ext cx="192240" cy="202680"/>
          </xdr14:xfrm>
        </xdr:contentPart>
      </mc:Choice>
      <mc:Fallback xmlns="">
        <xdr:pic>
          <xdr:nvPicPr>
            <xdr:cNvPr id="34" name="Ink 33">
              <a:extLst>
                <a:ext uri="{FF2B5EF4-FFF2-40B4-BE49-F238E27FC236}">
                  <a16:creationId xmlns:a16="http://schemas.microsoft.com/office/drawing/2014/main" id="{8C22A2A7-3940-85FB-3012-9EC929F09773}"/>
                </a:ext>
              </a:extLst>
            </xdr:cNvPr>
            <xdr:cNvPicPr/>
          </xdr:nvPicPr>
          <xdr:blipFill>
            <a:blip xmlns:r="http://schemas.openxmlformats.org/officeDocument/2006/relationships" r:embed="rId27"/>
            <a:stretch>
              <a:fillRect/>
            </a:stretch>
          </xdr:blipFill>
          <xdr:spPr>
            <a:xfrm>
              <a:off x="15202005" y="3752640"/>
              <a:ext cx="209880" cy="220320"/>
            </a:xfrm>
            <a:prstGeom prst="rect">
              <a:avLst/>
            </a:prstGeom>
          </xdr:spPr>
        </xdr:pic>
      </mc:Fallback>
    </mc:AlternateContent>
    <xdr:clientData/>
  </xdr:twoCellAnchor>
  <xdr:twoCellAnchor editAs="oneCell">
    <xdr:from>
      <xdr:col>10</xdr:col>
      <xdr:colOff>66480</xdr:colOff>
      <xdr:row>19</xdr:row>
      <xdr:rowOff>142860</xdr:rowOff>
    </xdr:from>
    <xdr:to>
      <xdr:col>10</xdr:col>
      <xdr:colOff>204360</xdr:colOff>
      <xdr:row>20</xdr:row>
      <xdr:rowOff>118680</xdr:rowOff>
    </xdr:to>
    <mc:AlternateContent xmlns:mc="http://schemas.openxmlformats.org/markup-compatibility/2006" xmlns:xdr14="http://schemas.microsoft.com/office/excel/2010/spreadsheetDrawing">
      <mc:Choice Requires="xdr14">
        <xdr:contentPart xmlns:r="http://schemas.openxmlformats.org/officeDocument/2006/relationships" r:id="rId28">
          <xdr14:nvContentPartPr>
            <xdr14:cNvPr id="35" name="Ink 34">
              <a:extLst>
                <a:ext uri="{FF2B5EF4-FFF2-40B4-BE49-F238E27FC236}">
                  <a16:creationId xmlns:a16="http://schemas.microsoft.com/office/drawing/2014/main" id="{86E45142-6484-8776-DCBF-E2CB6517490A}"/>
                </a:ext>
              </a:extLst>
            </xdr14:cNvPr>
            <xdr14:cNvContentPartPr/>
          </xdr14:nvContentPartPr>
          <xdr14:nvPr macro=""/>
          <xdr14:xfrm>
            <a:off x="15697005" y="3762360"/>
            <a:ext cx="137880" cy="166320"/>
          </xdr14:xfrm>
        </xdr:contentPart>
      </mc:Choice>
      <mc:Fallback xmlns="">
        <xdr:pic>
          <xdr:nvPicPr>
            <xdr:cNvPr id="35" name="Ink 34">
              <a:extLst>
                <a:ext uri="{FF2B5EF4-FFF2-40B4-BE49-F238E27FC236}">
                  <a16:creationId xmlns:a16="http://schemas.microsoft.com/office/drawing/2014/main" id="{86E45142-6484-8776-DCBF-E2CB6517490A}"/>
                </a:ext>
              </a:extLst>
            </xdr:cNvPr>
            <xdr:cNvPicPr/>
          </xdr:nvPicPr>
          <xdr:blipFill>
            <a:blip xmlns:r="http://schemas.openxmlformats.org/officeDocument/2006/relationships" r:embed="rId29"/>
            <a:stretch>
              <a:fillRect/>
            </a:stretch>
          </xdr:blipFill>
          <xdr:spPr>
            <a:xfrm>
              <a:off x="15688365" y="3753360"/>
              <a:ext cx="155520" cy="183960"/>
            </a:xfrm>
            <a:prstGeom prst="rect">
              <a:avLst/>
            </a:prstGeom>
          </xdr:spPr>
        </xdr:pic>
      </mc:Fallback>
    </mc:AlternateContent>
    <xdr:clientData/>
  </xdr:twoCellAnchor>
  <xdr:twoCellAnchor editAs="oneCell">
    <xdr:from>
      <xdr:col>8</xdr:col>
      <xdr:colOff>381000</xdr:colOff>
      <xdr:row>30</xdr:row>
      <xdr:rowOff>123480</xdr:rowOff>
    </xdr:from>
    <xdr:to>
      <xdr:col>8</xdr:col>
      <xdr:colOff>418080</xdr:colOff>
      <xdr:row>31</xdr:row>
      <xdr:rowOff>152220</xdr:rowOff>
    </xdr:to>
    <mc:AlternateContent xmlns:mc="http://schemas.openxmlformats.org/markup-compatibility/2006" xmlns:xdr14="http://schemas.microsoft.com/office/excel/2010/spreadsheetDrawing">
      <mc:Choice Requires="xdr14">
        <xdr:contentPart xmlns:r="http://schemas.openxmlformats.org/officeDocument/2006/relationships" r:id="rId30">
          <xdr14:nvContentPartPr>
            <xdr14:cNvPr id="36" name="Ink 35">
              <a:extLst>
                <a:ext uri="{FF2B5EF4-FFF2-40B4-BE49-F238E27FC236}">
                  <a16:creationId xmlns:a16="http://schemas.microsoft.com/office/drawing/2014/main" id="{281EC993-BFBB-13AC-7BF7-5F06740AF490}"/>
                </a:ext>
              </a:extLst>
            </xdr14:cNvPr>
            <xdr14:cNvContentPartPr/>
          </xdr14:nvContentPartPr>
          <xdr14:nvPr macro=""/>
          <xdr14:xfrm>
            <a:off x="14792325" y="5838480"/>
            <a:ext cx="37080" cy="219240"/>
          </xdr14:xfrm>
        </xdr:contentPart>
      </mc:Choice>
      <mc:Fallback xmlns="">
        <xdr:pic>
          <xdr:nvPicPr>
            <xdr:cNvPr id="36" name="Ink 35">
              <a:extLst>
                <a:ext uri="{FF2B5EF4-FFF2-40B4-BE49-F238E27FC236}">
                  <a16:creationId xmlns:a16="http://schemas.microsoft.com/office/drawing/2014/main" id="{281EC993-BFBB-13AC-7BF7-5F06740AF490}"/>
                </a:ext>
              </a:extLst>
            </xdr:cNvPr>
            <xdr:cNvPicPr/>
          </xdr:nvPicPr>
          <xdr:blipFill>
            <a:blip xmlns:r="http://schemas.openxmlformats.org/officeDocument/2006/relationships" r:embed="rId31"/>
            <a:stretch>
              <a:fillRect/>
            </a:stretch>
          </xdr:blipFill>
          <xdr:spPr>
            <a:xfrm>
              <a:off x="14783325" y="5829840"/>
              <a:ext cx="54720" cy="236880"/>
            </a:xfrm>
            <a:prstGeom prst="rect">
              <a:avLst/>
            </a:prstGeom>
          </xdr:spPr>
        </xdr:pic>
      </mc:Fallback>
    </mc:AlternateContent>
    <xdr:clientData/>
  </xdr:twoCellAnchor>
  <xdr:twoCellAnchor editAs="oneCell">
    <xdr:from>
      <xdr:col>9</xdr:col>
      <xdr:colOff>63000</xdr:colOff>
      <xdr:row>30</xdr:row>
      <xdr:rowOff>140760</xdr:rowOff>
    </xdr:from>
    <xdr:to>
      <xdr:col>9</xdr:col>
      <xdr:colOff>307440</xdr:colOff>
      <xdr:row>32</xdr:row>
      <xdr:rowOff>38760</xdr:rowOff>
    </xdr:to>
    <mc:AlternateContent xmlns:mc="http://schemas.openxmlformats.org/markup-compatibility/2006" xmlns:xdr14="http://schemas.microsoft.com/office/excel/2010/spreadsheetDrawing">
      <mc:Choice Requires="xdr14">
        <xdr:contentPart xmlns:r="http://schemas.openxmlformats.org/officeDocument/2006/relationships" r:id="rId32">
          <xdr14:nvContentPartPr>
            <xdr14:cNvPr id="37" name="Ink 36">
              <a:extLst>
                <a:ext uri="{FF2B5EF4-FFF2-40B4-BE49-F238E27FC236}">
                  <a16:creationId xmlns:a16="http://schemas.microsoft.com/office/drawing/2014/main" id="{9DCC3AC4-792A-200D-EC14-96B3E46CC865}"/>
                </a:ext>
              </a:extLst>
            </xdr14:cNvPr>
            <xdr14:cNvContentPartPr/>
          </xdr14:nvContentPartPr>
          <xdr14:nvPr macro=""/>
          <xdr14:xfrm>
            <a:off x="15083925" y="5855760"/>
            <a:ext cx="244440" cy="279000"/>
          </xdr14:xfrm>
        </xdr:contentPart>
      </mc:Choice>
      <mc:Fallback xmlns="">
        <xdr:pic>
          <xdr:nvPicPr>
            <xdr:cNvPr id="37" name="Ink 36">
              <a:extLst>
                <a:ext uri="{FF2B5EF4-FFF2-40B4-BE49-F238E27FC236}">
                  <a16:creationId xmlns:a16="http://schemas.microsoft.com/office/drawing/2014/main" id="{9DCC3AC4-792A-200D-EC14-96B3E46CC865}"/>
                </a:ext>
              </a:extLst>
            </xdr:cNvPr>
            <xdr:cNvPicPr/>
          </xdr:nvPicPr>
          <xdr:blipFill>
            <a:blip xmlns:r="http://schemas.openxmlformats.org/officeDocument/2006/relationships" r:embed="rId33"/>
            <a:stretch>
              <a:fillRect/>
            </a:stretch>
          </xdr:blipFill>
          <xdr:spPr>
            <a:xfrm>
              <a:off x="15074925" y="5847120"/>
              <a:ext cx="262080" cy="296640"/>
            </a:xfrm>
            <a:prstGeom prst="rect">
              <a:avLst/>
            </a:prstGeom>
          </xdr:spPr>
        </xdr:pic>
      </mc:Fallback>
    </mc:AlternateContent>
    <xdr:clientData/>
  </xdr:twoCellAnchor>
  <xdr:twoCellAnchor editAs="oneCell">
    <xdr:from>
      <xdr:col>10</xdr:col>
      <xdr:colOff>38040</xdr:colOff>
      <xdr:row>30</xdr:row>
      <xdr:rowOff>104760</xdr:rowOff>
    </xdr:from>
    <xdr:to>
      <xdr:col>10</xdr:col>
      <xdr:colOff>537360</xdr:colOff>
      <xdr:row>32</xdr:row>
      <xdr:rowOff>9960</xdr:rowOff>
    </xdr:to>
    <mc:AlternateContent xmlns:mc="http://schemas.openxmlformats.org/markup-compatibility/2006" xmlns:xdr14="http://schemas.microsoft.com/office/excel/2010/spreadsheetDrawing">
      <mc:Choice Requires="xdr14">
        <xdr:contentPart xmlns:r="http://schemas.openxmlformats.org/officeDocument/2006/relationships" r:id="rId34">
          <xdr14:nvContentPartPr>
            <xdr14:cNvPr id="40" name="Ink 39">
              <a:extLst>
                <a:ext uri="{FF2B5EF4-FFF2-40B4-BE49-F238E27FC236}">
                  <a16:creationId xmlns:a16="http://schemas.microsoft.com/office/drawing/2014/main" id="{EFF47A3A-1C4D-40A8-48D8-EF2507924CFB}"/>
                </a:ext>
              </a:extLst>
            </xdr14:cNvPr>
            <xdr14:cNvContentPartPr/>
          </xdr14:nvContentPartPr>
          <xdr14:nvPr macro=""/>
          <xdr14:xfrm>
            <a:off x="15668565" y="5819760"/>
            <a:ext cx="499320" cy="286200"/>
          </xdr14:xfrm>
        </xdr:contentPart>
      </mc:Choice>
      <mc:Fallback xmlns="">
        <xdr:pic>
          <xdr:nvPicPr>
            <xdr:cNvPr id="40" name="Ink 39">
              <a:extLst>
                <a:ext uri="{FF2B5EF4-FFF2-40B4-BE49-F238E27FC236}">
                  <a16:creationId xmlns:a16="http://schemas.microsoft.com/office/drawing/2014/main" id="{EFF47A3A-1C4D-40A8-48D8-EF2507924CFB}"/>
                </a:ext>
              </a:extLst>
            </xdr:cNvPr>
            <xdr:cNvPicPr/>
          </xdr:nvPicPr>
          <xdr:blipFill>
            <a:blip xmlns:r="http://schemas.openxmlformats.org/officeDocument/2006/relationships" r:embed="rId35"/>
            <a:stretch>
              <a:fillRect/>
            </a:stretch>
          </xdr:blipFill>
          <xdr:spPr>
            <a:xfrm>
              <a:off x="15659565" y="5810760"/>
              <a:ext cx="516960" cy="303840"/>
            </a:xfrm>
            <a:prstGeom prst="rect">
              <a:avLst/>
            </a:prstGeom>
          </xdr:spPr>
        </xdr:pic>
      </mc:Fallback>
    </mc:AlternateContent>
    <xdr:clientData/>
  </xdr:twoCellAnchor>
  <xdr:twoCellAnchor editAs="oneCell">
    <xdr:from>
      <xdr:col>14</xdr:col>
      <xdr:colOff>15960</xdr:colOff>
      <xdr:row>28</xdr:row>
      <xdr:rowOff>47280</xdr:rowOff>
    </xdr:from>
    <xdr:to>
      <xdr:col>14</xdr:col>
      <xdr:colOff>141600</xdr:colOff>
      <xdr:row>29</xdr:row>
      <xdr:rowOff>96540</xdr:rowOff>
    </xdr:to>
    <mc:AlternateContent xmlns:mc="http://schemas.openxmlformats.org/markup-compatibility/2006" xmlns:xdr14="http://schemas.microsoft.com/office/excel/2010/spreadsheetDrawing">
      <mc:Choice Requires="xdr14">
        <xdr:contentPart xmlns:r="http://schemas.openxmlformats.org/officeDocument/2006/relationships" r:id="rId36">
          <xdr14:nvContentPartPr>
            <xdr14:cNvPr id="41" name="Ink 40">
              <a:extLst>
                <a:ext uri="{FF2B5EF4-FFF2-40B4-BE49-F238E27FC236}">
                  <a16:creationId xmlns:a16="http://schemas.microsoft.com/office/drawing/2014/main" id="{4CA3E1E5-C0EC-04AA-1C54-04CEB55598DC}"/>
                </a:ext>
              </a:extLst>
            </xdr14:cNvPr>
            <xdr14:cNvContentPartPr/>
          </xdr14:nvContentPartPr>
          <xdr14:nvPr macro=""/>
          <xdr14:xfrm>
            <a:off x="18084885" y="5381280"/>
            <a:ext cx="125640" cy="239760"/>
          </xdr14:xfrm>
        </xdr:contentPart>
      </mc:Choice>
      <mc:Fallback xmlns="">
        <xdr:pic>
          <xdr:nvPicPr>
            <xdr:cNvPr id="41" name="Ink 40">
              <a:extLst>
                <a:ext uri="{FF2B5EF4-FFF2-40B4-BE49-F238E27FC236}">
                  <a16:creationId xmlns:a16="http://schemas.microsoft.com/office/drawing/2014/main" id="{4CA3E1E5-C0EC-04AA-1C54-04CEB55598DC}"/>
                </a:ext>
              </a:extLst>
            </xdr:cNvPr>
            <xdr:cNvPicPr/>
          </xdr:nvPicPr>
          <xdr:blipFill>
            <a:blip xmlns:r="http://schemas.openxmlformats.org/officeDocument/2006/relationships" r:embed="rId37"/>
            <a:stretch>
              <a:fillRect/>
            </a:stretch>
          </xdr:blipFill>
          <xdr:spPr>
            <a:xfrm>
              <a:off x="18076245" y="5372640"/>
              <a:ext cx="143280" cy="257400"/>
            </a:xfrm>
            <a:prstGeom prst="rect">
              <a:avLst/>
            </a:prstGeom>
          </xdr:spPr>
        </xdr:pic>
      </mc:Fallback>
    </mc:AlternateContent>
    <xdr:clientData/>
  </xdr:twoCellAnchor>
  <xdr:twoCellAnchor editAs="oneCell">
    <xdr:from>
      <xdr:col>7</xdr:col>
      <xdr:colOff>418920</xdr:colOff>
      <xdr:row>20</xdr:row>
      <xdr:rowOff>142080</xdr:rowOff>
    </xdr:from>
    <xdr:to>
      <xdr:col>7</xdr:col>
      <xdr:colOff>517200</xdr:colOff>
      <xdr:row>21</xdr:row>
      <xdr:rowOff>77220</xdr:rowOff>
    </xdr:to>
    <mc:AlternateContent xmlns:mc="http://schemas.openxmlformats.org/markup-compatibility/2006" xmlns:xdr14="http://schemas.microsoft.com/office/excel/2010/spreadsheetDrawing">
      <mc:Choice Requires="xdr14">
        <xdr:contentPart xmlns:r="http://schemas.openxmlformats.org/officeDocument/2006/relationships" r:id="rId38">
          <xdr14:nvContentPartPr>
            <xdr14:cNvPr id="42" name="Ink 41">
              <a:extLst>
                <a:ext uri="{FF2B5EF4-FFF2-40B4-BE49-F238E27FC236}">
                  <a16:creationId xmlns:a16="http://schemas.microsoft.com/office/drawing/2014/main" id="{16E980DA-4B80-B5E0-A831-AE5641ADE32E}"/>
                </a:ext>
              </a:extLst>
            </xdr14:cNvPr>
            <xdr14:cNvContentPartPr/>
          </xdr14:nvContentPartPr>
          <xdr14:nvPr macro=""/>
          <xdr14:xfrm>
            <a:off x="14220645" y="3952080"/>
            <a:ext cx="98280" cy="125640"/>
          </xdr14:xfrm>
        </xdr:contentPart>
      </mc:Choice>
      <mc:Fallback xmlns="">
        <xdr:pic>
          <xdr:nvPicPr>
            <xdr:cNvPr id="42" name="Ink 41">
              <a:extLst>
                <a:ext uri="{FF2B5EF4-FFF2-40B4-BE49-F238E27FC236}">
                  <a16:creationId xmlns:a16="http://schemas.microsoft.com/office/drawing/2014/main" id="{16E980DA-4B80-B5E0-A831-AE5641ADE32E}"/>
                </a:ext>
              </a:extLst>
            </xdr:cNvPr>
            <xdr:cNvPicPr/>
          </xdr:nvPicPr>
          <xdr:blipFill>
            <a:blip xmlns:r="http://schemas.openxmlformats.org/officeDocument/2006/relationships" r:embed="rId39"/>
            <a:stretch>
              <a:fillRect/>
            </a:stretch>
          </xdr:blipFill>
          <xdr:spPr>
            <a:xfrm>
              <a:off x="14211645" y="3943080"/>
              <a:ext cx="115920" cy="143280"/>
            </a:xfrm>
            <a:prstGeom prst="rect">
              <a:avLst/>
            </a:prstGeom>
          </xdr:spPr>
        </xdr:pic>
      </mc:Fallback>
    </mc:AlternateContent>
    <xdr:clientData/>
  </xdr:twoCellAnchor>
  <xdr:twoCellAnchor editAs="oneCell">
    <xdr:from>
      <xdr:col>10</xdr:col>
      <xdr:colOff>514320</xdr:colOff>
      <xdr:row>11</xdr:row>
      <xdr:rowOff>66660</xdr:rowOff>
    </xdr:from>
    <xdr:to>
      <xdr:col>10</xdr:col>
      <xdr:colOff>584880</xdr:colOff>
      <xdr:row>12</xdr:row>
      <xdr:rowOff>104400</xdr:rowOff>
    </xdr:to>
    <mc:AlternateContent xmlns:mc="http://schemas.openxmlformats.org/markup-compatibility/2006" xmlns:xdr14="http://schemas.microsoft.com/office/excel/2010/spreadsheetDrawing">
      <mc:Choice Requires="xdr14">
        <xdr:contentPart xmlns:r="http://schemas.openxmlformats.org/officeDocument/2006/relationships" r:id="rId40">
          <xdr14:nvContentPartPr>
            <xdr14:cNvPr id="43" name="Ink 42">
              <a:extLst>
                <a:ext uri="{FF2B5EF4-FFF2-40B4-BE49-F238E27FC236}">
                  <a16:creationId xmlns:a16="http://schemas.microsoft.com/office/drawing/2014/main" id="{B3EBCFD2-A5DC-1391-66F8-D638AE838938}"/>
                </a:ext>
              </a:extLst>
            </xdr14:cNvPr>
            <xdr14:cNvContentPartPr/>
          </xdr14:nvContentPartPr>
          <xdr14:nvPr macro=""/>
          <xdr14:xfrm>
            <a:off x="16144845" y="2162160"/>
            <a:ext cx="70560" cy="228240"/>
          </xdr14:xfrm>
        </xdr:contentPart>
      </mc:Choice>
      <mc:Fallback xmlns="">
        <xdr:pic>
          <xdr:nvPicPr>
            <xdr:cNvPr id="43" name="Ink 42">
              <a:extLst>
                <a:ext uri="{FF2B5EF4-FFF2-40B4-BE49-F238E27FC236}">
                  <a16:creationId xmlns:a16="http://schemas.microsoft.com/office/drawing/2014/main" id="{B3EBCFD2-A5DC-1391-66F8-D638AE838938}"/>
                </a:ext>
              </a:extLst>
            </xdr:cNvPr>
            <xdr:cNvPicPr/>
          </xdr:nvPicPr>
          <xdr:blipFill>
            <a:blip xmlns:r="http://schemas.openxmlformats.org/officeDocument/2006/relationships" r:embed="rId41"/>
            <a:stretch>
              <a:fillRect/>
            </a:stretch>
          </xdr:blipFill>
          <xdr:spPr>
            <a:xfrm>
              <a:off x="16135845" y="2153160"/>
              <a:ext cx="88200" cy="245880"/>
            </a:xfrm>
            <a:prstGeom prst="rect">
              <a:avLst/>
            </a:prstGeom>
          </xdr:spPr>
        </xdr:pic>
      </mc:Fallback>
    </mc:AlternateContent>
    <xdr:clientData/>
  </xdr:twoCellAnchor>
  <xdr:twoCellAnchor editAs="oneCell">
    <xdr:from>
      <xdr:col>21</xdr:col>
      <xdr:colOff>495000</xdr:colOff>
      <xdr:row>18</xdr:row>
      <xdr:rowOff>160920</xdr:rowOff>
    </xdr:from>
    <xdr:to>
      <xdr:col>22</xdr:col>
      <xdr:colOff>240720</xdr:colOff>
      <xdr:row>19</xdr:row>
      <xdr:rowOff>182460</xdr:rowOff>
    </xdr:to>
    <mc:AlternateContent xmlns:mc="http://schemas.openxmlformats.org/markup-compatibility/2006" xmlns:xdr14="http://schemas.microsoft.com/office/excel/2010/spreadsheetDrawing">
      <mc:Choice Requires="xdr14">
        <xdr:contentPart xmlns:r="http://schemas.openxmlformats.org/officeDocument/2006/relationships" r:id="rId42">
          <xdr14:nvContentPartPr>
            <xdr14:cNvPr id="47" name="Ink 46">
              <a:extLst>
                <a:ext uri="{FF2B5EF4-FFF2-40B4-BE49-F238E27FC236}">
                  <a16:creationId xmlns:a16="http://schemas.microsoft.com/office/drawing/2014/main" id="{C3B0619A-AED7-0E5F-F390-069937F82461}"/>
                </a:ext>
              </a:extLst>
            </xdr14:cNvPr>
            <xdr14:cNvContentPartPr/>
          </xdr14:nvContentPartPr>
          <xdr14:nvPr macro=""/>
          <xdr14:xfrm>
            <a:off x="22831125" y="3589920"/>
            <a:ext cx="355320" cy="212040"/>
          </xdr14:xfrm>
        </xdr:contentPart>
      </mc:Choice>
      <mc:Fallback xmlns="">
        <xdr:pic>
          <xdr:nvPicPr>
            <xdr:cNvPr id="47" name="Ink 46">
              <a:extLst>
                <a:ext uri="{FF2B5EF4-FFF2-40B4-BE49-F238E27FC236}">
                  <a16:creationId xmlns:a16="http://schemas.microsoft.com/office/drawing/2014/main" id="{C3B0619A-AED7-0E5F-F390-069937F82461}"/>
                </a:ext>
              </a:extLst>
            </xdr:cNvPr>
            <xdr:cNvPicPr/>
          </xdr:nvPicPr>
          <xdr:blipFill>
            <a:blip xmlns:r="http://schemas.openxmlformats.org/officeDocument/2006/relationships" r:embed="rId43"/>
            <a:stretch>
              <a:fillRect/>
            </a:stretch>
          </xdr:blipFill>
          <xdr:spPr>
            <a:xfrm>
              <a:off x="22822476" y="3581280"/>
              <a:ext cx="372978" cy="229680"/>
            </a:xfrm>
            <a:prstGeom prst="rect">
              <a:avLst/>
            </a:prstGeom>
          </xdr:spPr>
        </xdr:pic>
      </mc:Fallback>
    </mc:AlternateContent>
    <xdr:clientData/>
  </xdr:twoCellAnchor>
  <xdr:twoCellAnchor editAs="oneCell">
    <xdr:from>
      <xdr:col>17</xdr:col>
      <xdr:colOff>76080</xdr:colOff>
      <xdr:row>29</xdr:row>
      <xdr:rowOff>113100</xdr:rowOff>
    </xdr:from>
    <xdr:to>
      <xdr:col>17</xdr:col>
      <xdr:colOff>488280</xdr:colOff>
      <xdr:row>31</xdr:row>
      <xdr:rowOff>0</xdr:rowOff>
    </xdr:to>
    <mc:AlternateContent xmlns:mc="http://schemas.openxmlformats.org/markup-compatibility/2006" xmlns:xdr14="http://schemas.microsoft.com/office/excel/2010/spreadsheetDrawing">
      <mc:Choice Requires="xdr14">
        <xdr:contentPart xmlns:r="http://schemas.openxmlformats.org/officeDocument/2006/relationships" r:id="rId44">
          <xdr14:nvContentPartPr>
            <xdr14:cNvPr id="50" name="Ink 49">
              <a:extLst>
                <a:ext uri="{FF2B5EF4-FFF2-40B4-BE49-F238E27FC236}">
                  <a16:creationId xmlns:a16="http://schemas.microsoft.com/office/drawing/2014/main" id="{9A16174A-0568-6CC5-B048-75436D6C38AB}"/>
                </a:ext>
              </a:extLst>
            </xdr14:cNvPr>
            <xdr14:cNvContentPartPr/>
          </xdr14:nvContentPartPr>
          <xdr14:nvPr macro=""/>
          <xdr14:xfrm>
            <a:off x="19973805" y="5637600"/>
            <a:ext cx="412200" cy="268920"/>
          </xdr14:xfrm>
        </xdr:contentPart>
      </mc:Choice>
      <mc:Fallback xmlns="">
        <xdr:pic>
          <xdr:nvPicPr>
            <xdr:cNvPr id="50" name="Ink 49">
              <a:extLst>
                <a:ext uri="{FF2B5EF4-FFF2-40B4-BE49-F238E27FC236}">
                  <a16:creationId xmlns:a16="http://schemas.microsoft.com/office/drawing/2014/main" id="{9A16174A-0568-6CC5-B048-75436D6C38AB}"/>
                </a:ext>
              </a:extLst>
            </xdr:cNvPr>
            <xdr:cNvPicPr/>
          </xdr:nvPicPr>
          <xdr:blipFill>
            <a:blip xmlns:r="http://schemas.openxmlformats.org/officeDocument/2006/relationships" r:embed="rId45"/>
            <a:stretch>
              <a:fillRect/>
            </a:stretch>
          </xdr:blipFill>
          <xdr:spPr>
            <a:xfrm>
              <a:off x="19964805" y="5628600"/>
              <a:ext cx="429840" cy="286560"/>
            </a:xfrm>
            <a:prstGeom prst="rect">
              <a:avLst/>
            </a:prstGeom>
          </xdr:spPr>
        </xdr:pic>
      </mc:Fallback>
    </mc:AlternateContent>
    <xdr:clientData/>
  </xdr:twoCellAnchor>
  <xdr:twoCellAnchor editAs="oneCell">
    <xdr:from>
      <xdr:col>22</xdr:col>
      <xdr:colOff>361680</xdr:colOff>
      <xdr:row>14</xdr:row>
      <xdr:rowOff>119580</xdr:rowOff>
    </xdr:from>
    <xdr:to>
      <xdr:col>23</xdr:col>
      <xdr:colOff>59160</xdr:colOff>
      <xdr:row>15</xdr:row>
      <xdr:rowOff>98640</xdr:rowOff>
    </xdr:to>
    <mc:AlternateContent xmlns:mc="http://schemas.openxmlformats.org/markup-compatibility/2006" xmlns:xdr14="http://schemas.microsoft.com/office/excel/2010/spreadsheetDrawing">
      <mc:Choice Requires="xdr14">
        <xdr:contentPart xmlns:r="http://schemas.openxmlformats.org/officeDocument/2006/relationships" r:id="rId46">
          <xdr14:nvContentPartPr>
            <xdr14:cNvPr id="54" name="Ink 53">
              <a:extLst>
                <a:ext uri="{FF2B5EF4-FFF2-40B4-BE49-F238E27FC236}">
                  <a16:creationId xmlns:a16="http://schemas.microsoft.com/office/drawing/2014/main" id="{41E54C34-9541-803D-795D-ABB4B96BF29B}"/>
                </a:ext>
              </a:extLst>
            </xdr14:cNvPr>
            <xdr14:cNvContentPartPr/>
          </xdr14:nvContentPartPr>
          <xdr14:nvPr macro=""/>
          <xdr14:xfrm>
            <a:off x="23307405" y="2786580"/>
            <a:ext cx="307080" cy="169560"/>
          </xdr14:xfrm>
        </xdr:contentPart>
      </mc:Choice>
      <mc:Fallback xmlns="">
        <xdr:pic>
          <xdr:nvPicPr>
            <xdr:cNvPr id="54" name="Ink 53">
              <a:extLst>
                <a:ext uri="{FF2B5EF4-FFF2-40B4-BE49-F238E27FC236}">
                  <a16:creationId xmlns:a16="http://schemas.microsoft.com/office/drawing/2014/main" id="{41E54C34-9541-803D-795D-ABB4B96BF29B}"/>
                </a:ext>
              </a:extLst>
            </xdr:cNvPr>
            <xdr:cNvPicPr/>
          </xdr:nvPicPr>
          <xdr:blipFill>
            <a:blip xmlns:r="http://schemas.openxmlformats.org/officeDocument/2006/relationships" r:embed="rId47"/>
            <a:stretch>
              <a:fillRect/>
            </a:stretch>
          </xdr:blipFill>
          <xdr:spPr>
            <a:xfrm>
              <a:off x="23298765" y="2777580"/>
              <a:ext cx="324720" cy="187200"/>
            </a:xfrm>
            <a:prstGeom prst="rect">
              <a:avLst/>
            </a:prstGeom>
          </xdr:spPr>
        </xdr:pic>
      </mc:Fallback>
    </mc:AlternateContent>
    <xdr:clientData/>
  </xdr:twoCellAnchor>
  <xdr:twoCellAnchor editAs="oneCell">
    <xdr:from>
      <xdr:col>7</xdr:col>
      <xdr:colOff>0</xdr:colOff>
      <xdr:row>44</xdr:row>
      <xdr:rowOff>0</xdr:rowOff>
    </xdr:from>
    <xdr:to>
      <xdr:col>21</xdr:col>
      <xdr:colOff>39296</xdr:colOff>
      <xdr:row>92</xdr:row>
      <xdr:rowOff>96540</xdr:rowOff>
    </xdr:to>
    <xdr:pic>
      <xdr:nvPicPr>
        <xdr:cNvPr id="58" name="Picture 57">
          <a:extLst>
            <a:ext uri="{FF2B5EF4-FFF2-40B4-BE49-F238E27FC236}">
              <a16:creationId xmlns:a16="http://schemas.microsoft.com/office/drawing/2014/main" id="{E4690EF4-88AF-F6E8-1C63-5FFE25168FE6}"/>
            </a:ext>
          </a:extLst>
        </xdr:cNvPr>
        <xdr:cNvPicPr>
          <a:picLocks noChangeAspect="1"/>
        </xdr:cNvPicPr>
      </xdr:nvPicPr>
      <xdr:blipFill>
        <a:blip xmlns:r="http://schemas.openxmlformats.org/officeDocument/2006/relationships" r:embed="rId48"/>
        <a:stretch>
          <a:fillRect/>
        </a:stretch>
      </xdr:blipFill>
      <xdr:spPr>
        <a:xfrm>
          <a:off x="13801725" y="8382000"/>
          <a:ext cx="8573696" cy="9240540"/>
        </a:xfrm>
        <a:prstGeom prst="rect">
          <a:avLst/>
        </a:prstGeom>
      </xdr:spPr>
    </xdr:pic>
    <xdr:clientData/>
  </xdr:twoCellAnchor>
  <xdr:twoCellAnchor editAs="oneCell">
    <xdr:from>
      <xdr:col>7</xdr:col>
      <xdr:colOff>495240</xdr:colOff>
      <xdr:row>86</xdr:row>
      <xdr:rowOff>47040</xdr:rowOff>
    </xdr:from>
    <xdr:to>
      <xdr:col>11</xdr:col>
      <xdr:colOff>307920</xdr:colOff>
      <xdr:row>86</xdr:row>
      <xdr:rowOff>86640</xdr:rowOff>
    </xdr:to>
    <mc:AlternateContent xmlns:mc="http://schemas.openxmlformats.org/markup-compatibility/2006" xmlns:xdr14="http://schemas.microsoft.com/office/excel/2010/spreadsheetDrawing">
      <mc:Choice Requires="xdr14">
        <xdr:contentPart xmlns:r="http://schemas.openxmlformats.org/officeDocument/2006/relationships" r:id="rId49">
          <xdr14:nvContentPartPr>
            <xdr14:cNvPr id="59" name="Ink 58">
              <a:extLst>
                <a:ext uri="{FF2B5EF4-FFF2-40B4-BE49-F238E27FC236}">
                  <a16:creationId xmlns:a16="http://schemas.microsoft.com/office/drawing/2014/main" id="{423B67F6-D42E-CEEE-F0B7-9135DBA1CB00}"/>
                </a:ext>
              </a:extLst>
            </xdr14:cNvPr>
            <xdr14:cNvContentPartPr/>
          </xdr14:nvContentPartPr>
          <xdr14:nvPr macro=""/>
          <xdr14:xfrm>
            <a:off x="14296965" y="16430040"/>
            <a:ext cx="2251080" cy="39600"/>
          </xdr14:xfrm>
        </xdr:contentPart>
      </mc:Choice>
      <mc:Fallback xmlns="">
        <xdr:pic>
          <xdr:nvPicPr>
            <xdr:cNvPr id="59" name="Ink 58">
              <a:extLst>
                <a:ext uri="{FF2B5EF4-FFF2-40B4-BE49-F238E27FC236}">
                  <a16:creationId xmlns:a16="http://schemas.microsoft.com/office/drawing/2014/main" id="{423B67F6-D42E-CEEE-F0B7-9135DBA1CB00}"/>
                </a:ext>
              </a:extLst>
            </xdr:cNvPr>
            <xdr:cNvPicPr/>
          </xdr:nvPicPr>
          <xdr:blipFill>
            <a:blip xmlns:r="http://schemas.openxmlformats.org/officeDocument/2006/relationships" r:embed="rId50"/>
            <a:stretch>
              <a:fillRect/>
            </a:stretch>
          </xdr:blipFill>
          <xdr:spPr>
            <a:xfrm>
              <a:off x="14242965" y="16322040"/>
              <a:ext cx="2358720" cy="255240"/>
            </a:xfrm>
            <a:prstGeom prst="rect">
              <a:avLst/>
            </a:prstGeom>
          </xdr:spPr>
        </xdr:pic>
      </mc:Fallback>
    </mc:AlternateContent>
    <xdr:clientData/>
  </xdr:twoCellAnchor>
  <xdr:twoCellAnchor editAs="oneCell">
    <xdr:from>
      <xdr:col>10</xdr:col>
      <xdr:colOff>418200</xdr:colOff>
      <xdr:row>63</xdr:row>
      <xdr:rowOff>47520</xdr:rowOff>
    </xdr:from>
    <xdr:to>
      <xdr:col>11</xdr:col>
      <xdr:colOff>352920</xdr:colOff>
      <xdr:row>63</xdr:row>
      <xdr:rowOff>67320</xdr:rowOff>
    </xdr:to>
    <mc:AlternateContent xmlns:mc="http://schemas.openxmlformats.org/markup-compatibility/2006" xmlns:xdr14="http://schemas.microsoft.com/office/excel/2010/spreadsheetDrawing">
      <mc:Choice Requires="xdr14">
        <xdr:contentPart xmlns:r="http://schemas.openxmlformats.org/officeDocument/2006/relationships" r:id="rId51">
          <xdr14:nvContentPartPr>
            <xdr14:cNvPr id="60" name="Ink 59">
              <a:extLst>
                <a:ext uri="{FF2B5EF4-FFF2-40B4-BE49-F238E27FC236}">
                  <a16:creationId xmlns:a16="http://schemas.microsoft.com/office/drawing/2014/main" id="{8AA21484-DE06-32FD-E210-F55861F3E6E8}"/>
                </a:ext>
              </a:extLst>
            </xdr14:cNvPr>
            <xdr14:cNvContentPartPr/>
          </xdr14:nvContentPartPr>
          <xdr14:nvPr macro=""/>
          <xdr14:xfrm>
            <a:off x="16048725" y="12049020"/>
            <a:ext cx="544320" cy="19800"/>
          </xdr14:xfrm>
        </xdr:contentPart>
      </mc:Choice>
      <mc:Fallback xmlns="">
        <xdr:pic>
          <xdr:nvPicPr>
            <xdr:cNvPr id="60" name="Ink 59">
              <a:extLst>
                <a:ext uri="{FF2B5EF4-FFF2-40B4-BE49-F238E27FC236}">
                  <a16:creationId xmlns:a16="http://schemas.microsoft.com/office/drawing/2014/main" id="{8AA21484-DE06-32FD-E210-F55861F3E6E8}"/>
                </a:ext>
              </a:extLst>
            </xdr:cNvPr>
            <xdr:cNvPicPr/>
          </xdr:nvPicPr>
          <xdr:blipFill>
            <a:blip xmlns:r="http://schemas.openxmlformats.org/officeDocument/2006/relationships" r:embed="rId52"/>
            <a:stretch>
              <a:fillRect/>
            </a:stretch>
          </xdr:blipFill>
          <xdr:spPr>
            <a:xfrm>
              <a:off x="15994725" y="11941020"/>
              <a:ext cx="651960" cy="235440"/>
            </a:xfrm>
            <a:prstGeom prst="rect">
              <a:avLst/>
            </a:prstGeom>
          </xdr:spPr>
        </xdr:pic>
      </mc:Fallback>
    </mc:AlternateContent>
    <xdr:clientData/>
  </xdr:twoCellAnchor>
  <xdr:twoCellAnchor editAs="oneCell">
    <xdr:from>
      <xdr:col>16</xdr:col>
      <xdr:colOff>248640</xdr:colOff>
      <xdr:row>86</xdr:row>
      <xdr:rowOff>28500</xdr:rowOff>
    </xdr:from>
    <xdr:to>
      <xdr:col>17</xdr:col>
      <xdr:colOff>171840</xdr:colOff>
      <xdr:row>86</xdr:row>
      <xdr:rowOff>77460</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61" name="Ink 60">
              <a:extLst>
                <a:ext uri="{FF2B5EF4-FFF2-40B4-BE49-F238E27FC236}">
                  <a16:creationId xmlns:a16="http://schemas.microsoft.com/office/drawing/2014/main" id="{93222DBF-3505-776C-07E9-56419AAC333C}"/>
                </a:ext>
              </a:extLst>
            </xdr14:cNvPr>
            <xdr14:cNvContentPartPr/>
          </xdr14:nvContentPartPr>
          <xdr14:nvPr macro=""/>
          <xdr14:xfrm>
            <a:off x="19536765" y="16411500"/>
            <a:ext cx="532800" cy="48960"/>
          </xdr14:xfrm>
        </xdr:contentPart>
      </mc:Choice>
      <mc:Fallback xmlns="">
        <xdr:pic>
          <xdr:nvPicPr>
            <xdr:cNvPr id="61" name="Ink 60">
              <a:extLst>
                <a:ext uri="{FF2B5EF4-FFF2-40B4-BE49-F238E27FC236}">
                  <a16:creationId xmlns:a16="http://schemas.microsoft.com/office/drawing/2014/main" id="{93222DBF-3505-776C-07E9-56419AAC333C}"/>
                </a:ext>
              </a:extLst>
            </xdr:cNvPr>
            <xdr:cNvPicPr/>
          </xdr:nvPicPr>
          <xdr:blipFill>
            <a:blip xmlns:r="http://schemas.openxmlformats.org/officeDocument/2006/relationships" r:embed="rId54"/>
            <a:stretch>
              <a:fillRect/>
            </a:stretch>
          </xdr:blipFill>
          <xdr:spPr>
            <a:xfrm>
              <a:off x="19482765" y="16303500"/>
              <a:ext cx="640440" cy="264600"/>
            </a:xfrm>
            <a:prstGeom prst="rect">
              <a:avLst/>
            </a:prstGeom>
          </xdr:spPr>
        </xdr:pic>
      </mc:Fallback>
    </mc:AlternateContent>
    <xdr:clientData/>
  </xdr:twoCellAnchor>
  <xdr:twoCellAnchor editAs="oneCell">
    <xdr:from>
      <xdr:col>9</xdr:col>
      <xdr:colOff>152640</xdr:colOff>
      <xdr:row>53</xdr:row>
      <xdr:rowOff>179880</xdr:rowOff>
    </xdr:from>
    <xdr:to>
      <xdr:col>11</xdr:col>
      <xdr:colOff>333480</xdr:colOff>
      <xdr:row>54</xdr:row>
      <xdr:rowOff>66780</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62" name="Ink 61">
              <a:extLst>
                <a:ext uri="{FF2B5EF4-FFF2-40B4-BE49-F238E27FC236}">
                  <a16:creationId xmlns:a16="http://schemas.microsoft.com/office/drawing/2014/main" id="{DEFE07F2-26CE-F7E6-0709-742E3F0DE54B}"/>
                </a:ext>
              </a:extLst>
            </xdr14:cNvPr>
            <xdr14:cNvContentPartPr/>
          </xdr14:nvContentPartPr>
          <xdr14:nvPr macro=""/>
          <xdr14:xfrm>
            <a:off x="15173565" y="10276380"/>
            <a:ext cx="1400040" cy="77400"/>
          </xdr14:xfrm>
        </xdr:contentPart>
      </mc:Choice>
      <mc:Fallback xmlns="">
        <xdr:pic>
          <xdr:nvPicPr>
            <xdr:cNvPr id="62" name="Ink 61">
              <a:extLst>
                <a:ext uri="{FF2B5EF4-FFF2-40B4-BE49-F238E27FC236}">
                  <a16:creationId xmlns:a16="http://schemas.microsoft.com/office/drawing/2014/main" id="{DEFE07F2-26CE-F7E6-0709-742E3F0DE54B}"/>
                </a:ext>
              </a:extLst>
            </xdr:cNvPr>
            <xdr:cNvPicPr/>
          </xdr:nvPicPr>
          <xdr:blipFill>
            <a:blip xmlns:r="http://schemas.openxmlformats.org/officeDocument/2006/relationships" r:embed="rId56"/>
            <a:stretch>
              <a:fillRect/>
            </a:stretch>
          </xdr:blipFill>
          <xdr:spPr>
            <a:xfrm>
              <a:off x="15119925" y="10168380"/>
              <a:ext cx="1507680" cy="293040"/>
            </a:xfrm>
            <a:prstGeom prst="rect">
              <a:avLst/>
            </a:prstGeom>
          </xdr:spPr>
        </xdr:pic>
      </mc:Fallback>
    </mc:AlternateContent>
    <xdr:clientData/>
  </xdr:twoCellAnchor>
  <xdr:twoCellAnchor editAs="oneCell">
    <xdr:from>
      <xdr:col>15</xdr:col>
      <xdr:colOff>86040</xdr:colOff>
      <xdr:row>63</xdr:row>
      <xdr:rowOff>55440</xdr:rowOff>
    </xdr:from>
    <xdr:to>
      <xdr:col>17</xdr:col>
      <xdr:colOff>209640</xdr:colOff>
      <xdr:row>63</xdr:row>
      <xdr:rowOff>95760</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63" name="Ink 62">
              <a:extLst>
                <a:ext uri="{FF2B5EF4-FFF2-40B4-BE49-F238E27FC236}">
                  <a16:creationId xmlns:a16="http://schemas.microsoft.com/office/drawing/2014/main" id="{431AC3AE-00CC-FB6F-3A31-7A29321F7B1A}"/>
                </a:ext>
              </a:extLst>
            </xdr14:cNvPr>
            <xdr14:cNvContentPartPr/>
          </xdr14:nvContentPartPr>
          <xdr14:nvPr macro=""/>
          <xdr14:xfrm>
            <a:off x="18764565" y="12056940"/>
            <a:ext cx="1342800" cy="40320"/>
          </xdr14:xfrm>
        </xdr:contentPart>
      </mc:Choice>
      <mc:Fallback xmlns="">
        <xdr:pic>
          <xdr:nvPicPr>
            <xdr:cNvPr id="63" name="Ink 62">
              <a:extLst>
                <a:ext uri="{FF2B5EF4-FFF2-40B4-BE49-F238E27FC236}">
                  <a16:creationId xmlns:a16="http://schemas.microsoft.com/office/drawing/2014/main" id="{431AC3AE-00CC-FB6F-3A31-7A29321F7B1A}"/>
                </a:ext>
              </a:extLst>
            </xdr:cNvPr>
            <xdr:cNvPicPr/>
          </xdr:nvPicPr>
          <xdr:blipFill>
            <a:blip xmlns:r="http://schemas.openxmlformats.org/officeDocument/2006/relationships" r:embed="rId58"/>
            <a:stretch>
              <a:fillRect/>
            </a:stretch>
          </xdr:blipFill>
          <xdr:spPr>
            <a:xfrm>
              <a:off x="18710925" y="11949300"/>
              <a:ext cx="1450440" cy="255960"/>
            </a:xfrm>
            <a:prstGeom prst="rect">
              <a:avLst/>
            </a:prstGeom>
          </xdr:spPr>
        </xdr:pic>
      </mc:Fallback>
    </mc:AlternateContent>
    <xdr:clientData/>
  </xdr:twoCellAnchor>
  <xdr:twoCellAnchor editAs="oneCell">
    <xdr:from>
      <xdr:col>17</xdr:col>
      <xdr:colOff>524280</xdr:colOff>
      <xdr:row>54</xdr:row>
      <xdr:rowOff>18900</xdr:rowOff>
    </xdr:from>
    <xdr:to>
      <xdr:col>18</xdr:col>
      <xdr:colOff>561960</xdr:colOff>
      <xdr:row>54</xdr:row>
      <xdr:rowOff>48060</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5360" name="Ink 15359">
              <a:extLst>
                <a:ext uri="{FF2B5EF4-FFF2-40B4-BE49-F238E27FC236}">
                  <a16:creationId xmlns:a16="http://schemas.microsoft.com/office/drawing/2014/main" id="{A9819D72-7863-47F5-5E36-CA92080EFF60}"/>
                </a:ext>
              </a:extLst>
            </xdr14:cNvPr>
            <xdr14:cNvContentPartPr/>
          </xdr14:nvContentPartPr>
          <xdr14:nvPr macro=""/>
          <xdr14:xfrm>
            <a:off x="20422005" y="10305900"/>
            <a:ext cx="647280" cy="29160"/>
          </xdr14:xfrm>
        </xdr:contentPart>
      </mc:Choice>
      <mc:Fallback xmlns="">
        <xdr:pic>
          <xdr:nvPicPr>
            <xdr:cNvPr id="15360" name="Ink 15359">
              <a:extLst>
                <a:ext uri="{FF2B5EF4-FFF2-40B4-BE49-F238E27FC236}">
                  <a16:creationId xmlns:a16="http://schemas.microsoft.com/office/drawing/2014/main" id="{A9819D72-7863-47F5-5E36-CA92080EFF60}"/>
                </a:ext>
              </a:extLst>
            </xdr:cNvPr>
            <xdr:cNvPicPr/>
          </xdr:nvPicPr>
          <xdr:blipFill>
            <a:blip xmlns:r="http://schemas.openxmlformats.org/officeDocument/2006/relationships" r:embed="rId60"/>
            <a:stretch>
              <a:fillRect/>
            </a:stretch>
          </xdr:blipFill>
          <xdr:spPr>
            <a:xfrm>
              <a:off x="20368365" y="10197900"/>
              <a:ext cx="754920" cy="244800"/>
            </a:xfrm>
            <a:prstGeom prst="rect">
              <a:avLst/>
            </a:prstGeom>
          </xdr:spPr>
        </xdr:pic>
      </mc:Fallback>
    </mc:AlternateContent>
    <xdr:clientData/>
  </xdr:twoCellAnchor>
  <xdr:twoCellAnchor editAs="oneCell">
    <xdr:from>
      <xdr:col>17</xdr:col>
      <xdr:colOff>555960</xdr:colOff>
      <xdr:row>51</xdr:row>
      <xdr:rowOff>18900</xdr:rowOff>
    </xdr:from>
    <xdr:to>
      <xdr:col>18</xdr:col>
      <xdr:colOff>512640</xdr:colOff>
      <xdr:row>53</xdr:row>
      <xdr:rowOff>177180</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5365" name="Ink 15364">
              <a:extLst>
                <a:ext uri="{FF2B5EF4-FFF2-40B4-BE49-F238E27FC236}">
                  <a16:creationId xmlns:a16="http://schemas.microsoft.com/office/drawing/2014/main" id="{29ABE066-B3CD-3224-A980-F52EAB8D95FB}"/>
                </a:ext>
              </a:extLst>
            </xdr14:cNvPr>
            <xdr14:cNvContentPartPr/>
          </xdr14:nvContentPartPr>
          <xdr14:nvPr macro=""/>
          <xdr14:xfrm>
            <a:off x="20453685" y="9734400"/>
            <a:ext cx="566280" cy="539280"/>
          </xdr14:xfrm>
        </xdr:contentPart>
      </mc:Choice>
      <mc:Fallback xmlns="">
        <xdr:pic>
          <xdr:nvPicPr>
            <xdr:cNvPr id="15365" name="Ink 15364">
              <a:extLst>
                <a:ext uri="{FF2B5EF4-FFF2-40B4-BE49-F238E27FC236}">
                  <a16:creationId xmlns:a16="http://schemas.microsoft.com/office/drawing/2014/main" id="{29ABE066-B3CD-3224-A980-F52EAB8D95FB}"/>
                </a:ext>
              </a:extLst>
            </xdr:cNvPr>
            <xdr:cNvPicPr/>
          </xdr:nvPicPr>
          <xdr:blipFill>
            <a:blip xmlns:r="http://schemas.openxmlformats.org/officeDocument/2006/relationships" r:embed="rId62"/>
            <a:stretch>
              <a:fillRect/>
            </a:stretch>
          </xdr:blipFill>
          <xdr:spPr>
            <a:xfrm>
              <a:off x="20445045" y="9725400"/>
              <a:ext cx="583920" cy="556920"/>
            </a:xfrm>
            <a:prstGeom prst="rect">
              <a:avLst/>
            </a:prstGeom>
          </xdr:spPr>
        </xdr:pic>
      </mc:Fallback>
    </mc:AlternateContent>
    <xdr:clientData/>
  </xdr:twoCellAnchor>
  <xdr:twoCellAnchor editAs="oneCell">
    <xdr:from>
      <xdr:col>13</xdr:col>
      <xdr:colOff>85560</xdr:colOff>
      <xdr:row>16</xdr:row>
      <xdr:rowOff>161580</xdr:rowOff>
    </xdr:from>
    <xdr:to>
      <xdr:col>13</xdr:col>
      <xdr:colOff>367080</xdr:colOff>
      <xdr:row>17</xdr:row>
      <xdr:rowOff>117240</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5368" name="Ink 15367">
              <a:extLst>
                <a:ext uri="{FF2B5EF4-FFF2-40B4-BE49-F238E27FC236}">
                  <a16:creationId xmlns:a16="http://schemas.microsoft.com/office/drawing/2014/main" id="{32A26B94-5580-5A0A-3335-148DF1DE1FAF}"/>
                </a:ext>
              </a:extLst>
            </xdr14:cNvPr>
            <xdr14:cNvContentPartPr/>
          </xdr14:nvContentPartPr>
          <xdr14:nvPr macro=""/>
          <xdr14:xfrm>
            <a:off x="17544885" y="3209580"/>
            <a:ext cx="281520" cy="146160"/>
          </xdr14:xfrm>
        </xdr:contentPart>
      </mc:Choice>
      <mc:Fallback xmlns="">
        <xdr:pic>
          <xdr:nvPicPr>
            <xdr:cNvPr id="15368" name="Ink 15367">
              <a:extLst>
                <a:ext uri="{FF2B5EF4-FFF2-40B4-BE49-F238E27FC236}">
                  <a16:creationId xmlns:a16="http://schemas.microsoft.com/office/drawing/2014/main" id="{32A26B94-5580-5A0A-3335-148DF1DE1FAF}"/>
                </a:ext>
              </a:extLst>
            </xdr:cNvPr>
            <xdr:cNvPicPr/>
          </xdr:nvPicPr>
          <xdr:blipFill>
            <a:blip xmlns:r="http://schemas.openxmlformats.org/officeDocument/2006/relationships" r:embed="rId64"/>
            <a:stretch>
              <a:fillRect/>
            </a:stretch>
          </xdr:blipFill>
          <xdr:spPr>
            <a:xfrm>
              <a:off x="17535885" y="3200940"/>
              <a:ext cx="299160" cy="163800"/>
            </a:xfrm>
            <a:prstGeom prst="rect">
              <a:avLst/>
            </a:prstGeom>
          </xdr:spPr>
        </xdr:pic>
      </mc:Fallback>
    </mc:AlternateContent>
    <xdr:clientData/>
  </xdr:twoCellAnchor>
  <xdr:twoCellAnchor editAs="oneCell">
    <xdr:from>
      <xdr:col>10</xdr:col>
      <xdr:colOff>561840</xdr:colOff>
      <xdr:row>60</xdr:row>
      <xdr:rowOff>133200</xdr:rowOff>
    </xdr:from>
    <xdr:to>
      <xdr:col>11</xdr:col>
      <xdr:colOff>466680</xdr:colOff>
      <xdr:row>63</xdr:row>
      <xdr:rowOff>59220</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5371" name="Ink 15370">
              <a:extLst>
                <a:ext uri="{FF2B5EF4-FFF2-40B4-BE49-F238E27FC236}">
                  <a16:creationId xmlns:a16="http://schemas.microsoft.com/office/drawing/2014/main" id="{6E09DDFF-F0A7-A000-E5F7-804BDFAD148A}"/>
                </a:ext>
              </a:extLst>
            </xdr14:cNvPr>
            <xdr14:cNvContentPartPr/>
          </xdr14:nvContentPartPr>
          <xdr14:nvPr macro=""/>
          <xdr14:xfrm>
            <a:off x="16192365" y="11563200"/>
            <a:ext cx="514440" cy="497520"/>
          </xdr14:xfrm>
        </xdr:contentPart>
      </mc:Choice>
      <mc:Fallback xmlns="">
        <xdr:pic>
          <xdr:nvPicPr>
            <xdr:cNvPr id="15371" name="Ink 15370">
              <a:extLst>
                <a:ext uri="{FF2B5EF4-FFF2-40B4-BE49-F238E27FC236}">
                  <a16:creationId xmlns:a16="http://schemas.microsoft.com/office/drawing/2014/main" id="{6E09DDFF-F0A7-A000-E5F7-804BDFAD148A}"/>
                </a:ext>
              </a:extLst>
            </xdr:cNvPr>
            <xdr:cNvPicPr/>
          </xdr:nvPicPr>
          <xdr:blipFill>
            <a:blip xmlns:r="http://schemas.openxmlformats.org/officeDocument/2006/relationships" r:embed="rId66"/>
            <a:stretch>
              <a:fillRect/>
            </a:stretch>
          </xdr:blipFill>
          <xdr:spPr>
            <a:xfrm>
              <a:off x="16183371" y="11554200"/>
              <a:ext cx="532068" cy="515160"/>
            </a:xfrm>
            <a:prstGeom prst="rect">
              <a:avLst/>
            </a:prstGeom>
          </xdr:spPr>
        </xdr:pic>
      </mc:Fallback>
    </mc:AlternateContent>
    <xdr:clientData/>
  </xdr:twoCellAnchor>
  <xdr:twoCellAnchor editAs="oneCell">
    <xdr:from>
      <xdr:col>18</xdr:col>
      <xdr:colOff>333360</xdr:colOff>
      <xdr:row>11</xdr:row>
      <xdr:rowOff>75660</xdr:rowOff>
    </xdr:from>
    <xdr:to>
      <xdr:col>18</xdr:col>
      <xdr:colOff>591480</xdr:colOff>
      <xdr:row>12</xdr:row>
      <xdr:rowOff>72360</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5374" name="Ink 15373">
              <a:extLst>
                <a:ext uri="{FF2B5EF4-FFF2-40B4-BE49-F238E27FC236}">
                  <a16:creationId xmlns:a16="http://schemas.microsoft.com/office/drawing/2014/main" id="{E0C586BB-197E-8EA6-100D-EE34A4E89F50}"/>
                </a:ext>
              </a:extLst>
            </xdr14:cNvPr>
            <xdr14:cNvContentPartPr/>
          </xdr14:nvContentPartPr>
          <xdr14:nvPr macro=""/>
          <xdr14:xfrm>
            <a:off x="20840685" y="2171160"/>
            <a:ext cx="258120" cy="187200"/>
          </xdr14:xfrm>
        </xdr:contentPart>
      </mc:Choice>
      <mc:Fallback xmlns="">
        <xdr:pic>
          <xdr:nvPicPr>
            <xdr:cNvPr id="15374" name="Ink 15373">
              <a:extLst>
                <a:ext uri="{FF2B5EF4-FFF2-40B4-BE49-F238E27FC236}">
                  <a16:creationId xmlns:a16="http://schemas.microsoft.com/office/drawing/2014/main" id="{E0C586BB-197E-8EA6-100D-EE34A4E89F50}"/>
                </a:ext>
              </a:extLst>
            </xdr:cNvPr>
            <xdr:cNvPicPr/>
          </xdr:nvPicPr>
          <xdr:blipFill>
            <a:blip xmlns:r="http://schemas.openxmlformats.org/officeDocument/2006/relationships" r:embed="rId68"/>
            <a:stretch>
              <a:fillRect/>
            </a:stretch>
          </xdr:blipFill>
          <xdr:spPr>
            <a:xfrm>
              <a:off x="20831685" y="2162160"/>
              <a:ext cx="275760" cy="204840"/>
            </a:xfrm>
            <a:prstGeom prst="rect">
              <a:avLst/>
            </a:prstGeom>
          </xdr:spPr>
        </xdr:pic>
      </mc:Fallback>
    </mc:AlternateContent>
    <xdr:clientData/>
  </xdr:twoCellAnchor>
  <xdr:twoCellAnchor editAs="oneCell">
    <xdr:from>
      <xdr:col>15</xdr:col>
      <xdr:colOff>87480</xdr:colOff>
      <xdr:row>60</xdr:row>
      <xdr:rowOff>142560</xdr:rowOff>
    </xdr:from>
    <xdr:to>
      <xdr:col>15</xdr:col>
      <xdr:colOff>501480</xdr:colOff>
      <xdr:row>62</xdr:row>
      <xdr:rowOff>152160</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5377" name="Ink 15376">
              <a:extLst>
                <a:ext uri="{FF2B5EF4-FFF2-40B4-BE49-F238E27FC236}">
                  <a16:creationId xmlns:a16="http://schemas.microsoft.com/office/drawing/2014/main" id="{160FC139-1AB1-6AF3-1977-B7CE290544EE}"/>
                </a:ext>
              </a:extLst>
            </xdr14:cNvPr>
            <xdr14:cNvContentPartPr/>
          </xdr14:nvContentPartPr>
          <xdr14:nvPr macro=""/>
          <xdr14:xfrm>
            <a:off x="18766005" y="11572560"/>
            <a:ext cx="414000" cy="390600"/>
          </xdr14:xfrm>
        </xdr:contentPart>
      </mc:Choice>
      <mc:Fallback xmlns="">
        <xdr:pic>
          <xdr:nvPicPr>
            <xdr:cNvPr id="15377" name="Ink 15376">
              <a:extLst>
                <a:ext uri="{FF2B5EF4-FFF2-40B4-BE49-F238E27FC236}">
                  <a16:creationId xmlns:a16="http://schemas.microsoft.com/office/drawing/2014/main" id="{160FC139-1AB1-6AF3-1977-B7CE290544EE}"/>
                </a:ext>
              </a:extLst>
            </xdr:cNvPr>
            <xdr:cNvPicPr/>
          </xdr:nvPicPr>
          <xdr:blipFill>
            <a:blip xmlns:r="http://schemas.openxmlformats.org/officeDocument/2006/relationships" r:embed="rId70"/>
            <a:stretch>
              <a:fillRect/>
            </a:stretch>
          </xdr:blipFill>
          <xdr:spPr>
            <a:xfrm>
              <a:off x="18757005" y="11563920"/>
              <a:ext cx="431640" cy="408240"/>
            </a:xfrm>
            <a:prstGeom prst="rect">
              <a:avLst/>
            </a:prstGeom>
          </xdr:spPr>
        </xdr:pic>
      </mc:Fallback>
    </mc:AlternateContent>
    <xdr:clientData/>
  </xdr:twoCellAnchor>
  <xdr:twoCellAnchor editAs="oneCell">
    <xdr:from>
      <xdr:col>19</xdr:col>
      <xdr:colOff>276000</xdr:colOff>
      <xdr:row>11</xdr:row>
      <xdr:rowOff>75480</xdr:rowOff>
    </xdr:from>
    <xdr:to>
      <xdr:col>19</xdr:col>
      <xdr:colOff>518640</xdr:colOff>
      <xdr:row>12</xdr:row>
      <xdr:rowOff>66060</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5380" name="Ink 15379">
              <a:extLst>
                <a:ext uri="{FF2B5EF4-FFF2-40B4-BE49-F238E27FC236}">
                  <a16:creationId xmlns:a16="http://schemas.microsoft.com/office/drawing/2014/main" id="{A4BE3A0D-C7CE-1A1B-AB88-4386CD747649}"/>
                </a:ext>
              </a:extLst>
            </xdr14:cNvPr>
            <xdr14:cNvContentPartPr/>
          </xdr14:nvContentPartPr>
          <xdr14:nvPr macro=""/>
          <xdr14:xfrm>
            <a:off x="21392925" y="2170980"/>
            <a:ext cx="242640" cy="181080"/>
          </xdr14:xfrm>
        </xdr:contentPart>
      </mc:Choice>
      <mc:Fallback xmlns="">
        <xdr:pic>
          <xdr:nvPicPr>
            <xdr:cNvPr id="15380" name="Ink 15379">
              <a:extLst>
                <a:ext uri="{FF2B5EF4-FFF2-40B4-BE49-F238E27FC236}">
                  <a16:creationId xmlns:a16="http://schemas.microsoft.com/office/drawing/2014/main" id="{A4BE3A0D-C7CE-1A1B-AB88-4386CD747649}"/>
                </a:ext>
              </a:extLst>
            </xdr:cNvPr>
            <xdr:cNvPicPr/>
          </xdr:nvPicPr>
          <xdr:blipFill>
            <a:blip xmlns:r="http://schemas.openxmlformats.org/officeDocument/2006/relationships" r:embed="rId72"/>
            <a:stretch>
              <a:fillRect/>
            </a:stretch>
          </xdr:blipFill>
          <xdr:spPr>
            <a:xfrm>
              <a:off x="21384285" y="2162340"/>
              <a:ext cx="260280" cy="198720"/>
            </a:xfrm>
            <a:prstGeom prst="rect">
              <a:avLst/>
            </a:prstGeom>
          </xdr:spPr>
        </xdr:pic>
      </mc:Fallback>
    </mc:AlternateContent>
    <xdr:clientData/>
  </xdr:twoCellAnchor>
  <xdr:twoCellAnchor editAs="oneCell">
    <xdr:from>
      <xdr:col>16</xdr:col>
      <xdr:colOff>342600</xdr:colOff>
      <xdr:row>60</xdr:row>
      <xdr:rowOff>133200</xdr:rowOff>
    </xdr:from>
    <xdr:to>
      <xdr:col>17</xdr:col>
      <xdr:colOff>123960</xdr:colOff>
      <xdr:row>62</xdr:row>
      <xdr:rowOff>118680</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5383" name="Ink 15382">
              <a:extLst>
                <a:ext uri="{FF2B5EF4-FFF2-40B4-BE49-F238E27FC236}">
                  <a16:creationId xmlns:a16="http://schemas.microsoft.com/office/drawing/2014/main" id="{8435E758-47EC-DA39-722F-A2E157495B26}"/>
                </a:ext>
              </a:extLst>
            </xdr14:cNvPr>
            <xdr14:cNvContentPartPr/>
          </xdr14:nvContentPartPr>
          <xdr14:nvPr macro=""/>
          <xdr14:xfrm>
            <a:off x="19630725" y="11563200"/>
            <a:ext cx="390960" cy="366480"/>
          </xdr14:xfrm>
        </xdr:contentPart>
      </mc:Choice>
      <mc:Fallback xmlns="">
        <xdr:pic>
          <xdr:nvPicPr>
            <xdr:cNvPr id="15383" name="Ink 15382">
              <a:extLst>
                <a:ext uri="{FF2B5EF4-FFF2-40B4-BE49-F238E27FC236}">
                  <a16:creationId xmlns:a16="http://schemas.microsoft.com/office/drawing/2014/main" id="{8435E758-47EC-DA39-722F-A2E157495B26}"/>
                </a:ext>
              </a:extLst>
            </xdr:cNvPr>
            <xdr:cNvPicPr/>
          </xdr:nvPicPr>
          <xdr:blipFill>
            <a:blip xmlns:r="http://schemas.openxmlformats.org/officeDocument/2006/relationships" r:embed="rId74"/>
            <a:stretch>
              <a:fillRect/>
            </a:stretch>
          </xdr:blipFill>
          <xdr:spPr>
            <a:xfrm>
              <a:off x="19622085" y="11554191"/>
              <a:ext cx="408600" cy="384137"/>
            </a:xfrm>
            <a:prstGeom prst="rect">
              <a:avLst/>
            </a:prstGeom>
          </xdr:spPr>
        </xdr:pic>
      </mc:Fallback>
    </mc:AlternateContent>
    <xdr:clientData/>
  </xdr:twoCellAnchor>
  <xdr:twoCellAnchor editAs="oneCell">
    <xdr:from>
      <xdr:col>22</xdr:col>
      <xdr:colOff>371400</xdr:colOff>
      <xdr:row>24</xdr:row>
      <xdr:rowOff>8100</xdr:rowOff>
    </xdr:from>
    <xdr:to>
      <xdr:col>23</xdr:col>
      <xdr:colOff>12000</xdr:colOff>
      <xdr:row>25</xdr:row>
      <xdr:rowOff>0</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5387" name="Ink 15386">
              <a:extLst>
                <a:ext uri="{FF2B5EF4-FFF2-40B4-BE49-F238E27FC236}">
                  <a16:creationId xmlns:a16="http://schemas.microsoft.com/office/drawing/2014/main" id="{54C042C4-A234-5D42-BB88-67E4152379CF}"/>
                </a:ext>
              </a:extLst>
            </xdr14:cNvPr>
            <xdr14:cNvContentPartPr/>
          </xdr14:nvContentPartPr>
          <xdr14:nvPr macro=""/>
          <xdr14:xfrm>
            <a:off x="23317125" y="4580100"/>
            <a:ext cx="250200" cy="190440"/>
          </xdr14:xfrm>
        </xdr:contentPart>
      </mc:Choice>
      <mc:Fallback xmlns="">
        <xdr:pic>
          <xdr:nvPicPr>
            <xdr:cNvPr id="15387" name="Ink 15386">
              <a:extLst>
                <a:ext uri="{FF2B5EF4-FFF2-40B4-BE49-F238E27FC236}">
                  <a16:creationId xmlns:a16="http://schemas.microsoft.com/office/drawing/2014/main" id="{54C042C4-A234-5D42-BB88-67E4152379CF}"/>
                </a:ext>
              </a:extLst>
            </xdr:cNvPr>
            <xdr:cNvPicPr/>
          </xdr:nvPicPr>
          <xdr:blipFill>
            <a:blip xmlns:r="http://schemas.openxmlformats.org/officeDocument/2006/relationships" r:embed="rId76"/>
            <a:stretch>
              <a:fillRect/>
            </a:stretch>
          </xdr:blipFill>
          <xdr:spPr>
            <a:xfrm>
              <a:off x="23308125" y="4571460"/>
              <a:ext cx="267840" cy="208080"/>
            </a:xfrm>
            <a:prstGeom prst="rect">
              <a:avLst/>
            </a:prstGeom>
          </xdr:spPr>
        </xdr:pic>
      </mc:Fallback>
    </mc:AlternateContent>
    <xdr:clientData/>
  </xdr:twoCellAnchor>
  <xdr:twoCellAnchor editAs="oneCell">
    <xdr:from>
      <xdr:col>10</xdr:col>
      <xdr:colOff>559680</xdr:colOff>
      <xdr:row>51</xdr:row>
      <xdr:rowOff>104760</xdr:rowOff>
    </xdr:from>
    <xdr:to>
      <xdr:col>11</xdr:col>
      <xdr:colOff>400080</xdr:colOff>
      <xdr:row>53</xdr:row>
      <xdr:rowOff>180960</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5390" name="Ink 15389">
              <a:extLst>
                <a:ext uri="{FF2B5EF4-FFF2-40B4-BE49-F238E27FC236}">
                  <a16:creationId xmlns:a16="http://schemas.microsoft.com/office/drawing/2014/main" id="{FBE6EAC2-A603-4055-4393-50E938E09755}"/>
                </a:ext>
              </a:extLst>
            </xdr14:cNvPr>
            <xdr14:cNvContentPartPr/>
          </xdr14:nvContentPartPr>
          <xdr14:nvPr macro=""/>
          <xdr14:xfrm>
            <a:off x="16190205" y="9820260"/>
            <a:ext cx="450000" cy="457200"/>
          </xdr14:xfrm>
        </xdr:contentPart>
      </mc:Choice>
      <mc:Fallback xmlns="">
        <xdr:pic>
          <xdr:nvPicPr>
            <xdr:cNvPr id="15390" name="Ink 15389">
              <a:extLst>
                <a:ext uri="{FF2B5EF4-FFF2-40B4-BE49-F238E27FC236}">
                  <a16:creationId xmlns:a16="http://schemas.microsoft.com/office/drawing/2014/main" id="{FBE6EAC2-A603-4055-4393-50E938E09755}"/>
                </a:ext>
              </a:extLst>
            </xdr:cNvPr>
            <xdr:cNvPicPr/>
          </xdr:nvPicPr>
          <xdr:blipFill>
            <a:blip xmlns:r="http://schemas.openxmlformats.org/officeDocument/2006/relationships" r:embed="rId78"/>
            <a:stretch>
              <a:fillRect/>
            </a:stretch>
          </xdr:blipFill>
          <xdr:spPr>
            <a:xfrm>
              <a:off x="16181565" y="9811260"/>
              <a:ext cx="467640" cy="474840"/>
            </a:xfrm>
            <a:prstGeom prst="rect">
              <a:avLst/>
            </a:prstGeom>
          </xdr:spPr>
        </xdr:pic>
      </mc:Fallback>
    </mc:AlternateContent>
    <xdr:clientData/>
  </xdr:twoCellAnchor>
  <xdr:twoCellAnchor editAs="oneCell">
    <xdr:from>
      <xdr:col>12</xdr:col>
      <xdr:colOff>256320</xdr:colOff>
      <xdr:row>8</xdr:row>
      <xdr:rowOff>133080</xdr:rowOff>
    </xdr:from>
    <xdr:to>
      <xdr:col>12</xdr:col>
      <xdr:colOff>384120</xdr:colOff>
      <xdr:row>10</xdr:row>
      <xdr:rowOff>480</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5391" name="Ink 15390">
              <a:extLst>
                <a:ext uri="{FF2B5EF4-FFF2-40B4-BE49-F238E27FC236}">
                  <a16:creationId xmlns:a16="http://schemas.microsoft.com/office/drawing/2014/main" id="{98905C2E-32FB-AA5C-3B6C-3220C2ED4A42}"/>
                </a:ext>
              </a:extLst>
            </xdr14:cNvPr>
            <xdr14:cNvContentPartPr/>
          </xdr14:nvContentPartPr>
          <xdr14:nvPr macro=""/>
          <xdr14:xfrm>
            <a:off x="17106045" y="1657080"/>
            <a:ext cx="127800" cy="248400"/>
          </xdr14:xfrm>
        </xdr:contentPart>
      </mc:Choice>
      <mc:Fallback xmlns="">
        <xdr:pic>
          <xdr:nvPicPr>
            <xdr:cNvPr id="15391" name="Ink 15390">
              <a:extLst>
                <a:ext uri="{FF2B5EF4-FFF2-40B4-BE49-F238E27FC236}">
                  <a16:creationId xmlns:a16="http://schemas.microsoft.com/office/drawing/2014/main" id="{98905C2E-32FB-AA5C-3B6C-3220C2ED4A42}"/>
                </a:ext>
              </a:extLst>
            </xdr:cNvPr>
            <xdr:cNvPicPr/>
          </xdr:nvPicPr>
          <xdr:blipFill>
            <a:blip xmlns:r="http://schemas.openxmlformats.org/officeDocument/2006/relationships" r:embed="rId80"/>
            <a:stretch>
              <a:fillRect/>
            </a:stretch>
          </xdr:blipFill>
          <xdr:spPr>
            <a:xfrm>
              <a:off x="17097405" y="1648440"/>
              <a:ext cx="145440" cy="266040"/>
            </a:xfrm>
            <a:prstGeom prst="rect">
              <a:avLst/>
            </a:prstGeom>
          </xdr:spPr>
        </xdr:pic>
      </mc:Fallback>
    </mc:AlternateContent>
    <xdr:clientData/>
  </xdr:twoCellAnchor>
  <xdr:twoCellAnchor editAs="oneCell">
    <xdr:from>
      <xdr:col>16</xdr:col>
      <xdr:colOff>304080</xdr:colOff>
      <xdr:row>83</xdr:row>
      <xdr:rowOff>114000</xdr:rowOff>
    </xdr:from>
    <xdr:to>
      <xdr:col>17</xdr:col>
      <xdr:colOff>323760</xdr:colOff>
      <xdr:row>86</xdr:row>
      <xdr:rowOff>19140</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5392" name="Ink 15391">
              <a:extLst>
                <a:ext uri="{FF2B5EF4-FFF2-40B4-BE49-F238E27FC236}">
                  <a16:creationId xmlns:a16="http://schemas.microsoft.com/office/drawing/2014/main" id="{EEE1AF8D-085C-ECC4-4242-AAE2CF9CF78C}"/>
                </a:ext>
              </a:extLst>
            </xdr14:cNvPr>
            <xdr14:cNvContentPartPr/>
          </xdr14:nvContentPartPr>
          <xdr14:nvPr macro=""/>
          <xdr14:xfrm>
            <a:off x="19592205" y="15925500"/>
            <a:ext cx="629280" cy="476640"/>
          </xdr14:xfrm>
        </xdr:contentPart>
      </mc:Choice>
      <mc:Fallback xmlns="">
        <xdr:pic>
          <xdr:nvPicPr>
            <xdr:cNvPr id="15392" name="Ink 15391">
              <a:extLst>
                <a:ext uri="{FF2B5EF4-FFF2-40B4-BE49-F238E27FC236}">
                  <a16:creationId xmlns:a16="http://schemas.microsoft.com/office/drawing/2014/main" id="{EEE1AF8D-085C-ECC4-4242-AAE2CF9CF78C}"/>
                </a:ext>
              </a:extLst>
            </xdr:cNvPr>
            <xdr:cNvPicPr/>
          </xdr:nvPicPr>
          <xdr:blipFill>
            <a:blip xmlns:r="http://schemas.openxmlformats.org/officeDocument/2006/relationships" r:embed="rId82"/>
            <a:stretch>
              <a:fillRect/>
            </a:stretch>
          </xdr:blipFill>
          <xdr:spPr>
            <a:xfrm>
              <a:off x="19583565" y="15916860"/>
              <a:ext cx="646920" cy="494280"/>
            </a:xfrm>
            <a:prstGeom prst="rect">
              <a:avLst/>
            </a:prstGeom>
          </xdr:spPr>
        </xdr:pic>
      </mc:Fallback>
    </mc:AlternateContent>
    <xdr:clientData/>
  </xdr:twoCellAnchor>
  <xdr:twoCellAnchor editAs="oneCell">
    <xdr:from>
      <xdr:col>23</xdr:col>
      <xdr:colOff>311160</xdr:colOff>
      <xdr:row>24</xdr:row>
      <xdr:rowOff>10620</xdr:rowOff>
    </xdr:from>
    <xdr:to>
      <xdr:col>24</xdr:col>
      <xdr:colOff>21600</xdr:colOff>
      <xdr:row>25</xdr:row>
      <xdr:rowOff>10620</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5397" name="Ink 15396">
              <a:extLst>
                <a:ext uri="{FF2B5EF4-FFF2-40B4-BE49-F238E27FC236}">
                  <a16:creationId xmlns:a16="http://schemas.microsoft.com/office/drawing/2014/main" id="{E4D5AA2D-F670-86DE-F515-96CF7CA72AEF}"/>
                </a:ext>
              </a:extLst>
            </xdr14:cNvPr>
            <xdr14:cNvContentPartPr/>
          </xdr14:nvContentPartPr>
          <xdr14:nvPr macro=""/>
          <xdr14:xfrm>
            <a:off x="23866485" y="4582620"/>
            <a:ext cx="320040" cy="197640"/>
          </xdr14:xfrm>
        </xdr:contentPart>
      </mc:Choice>
      <mc:Fallback xmlns="">
        <xdr:pic>
          <xdr:nvPicPr>
            <xdr:cNvPr id="15397" name="Ink 15396">
              <a:extLst>
                <a:ext uri="{FF2B5EF4-FFF2-40B4-BE49-F238E27FC236}">
                  <a16:creationId xmlns:a16="http://schemas.microsoft.com/office/drawing/2014/main" id="{E4D5AA2D-F670-86DE-F515-96CF7CA72AEF}"/>
                </a:ext>
              </a:extLst>
            </xdr:cNvPr>
            <xdr:cNvPicPr/>
          </xdr:nvPicPr>
          <xdr:blipFill>
            <a:blip xmlns:r="http://schemas.openxmlformats.org/officeDocument/2006/relationships" r:embed="rId84"/>
            <a:stretch>
              <a:fillRect/>
            </a:stretch>
          </xdr:blipFill>
          <xdr:spPr>
            <a:xfrm>
              <a:off x="23857835" y="4573620"/>
              <a:ext cx="337700" cy="215280"/>
            </a:xfrm>
            <a:prstGeom prst="rect">
              <a:avLst/>
            </a:prstGeom>
          </xdr:spPr>
        </xdr:pic>
      </mc:Fallback>
    </mc:AlternateContent>
    <xdr:clientData/>
  </xdr:twoCellAnchor>
  <xdr:twoCellAnchor editAs="oneCell">
    <xdr:from>
      <xdr:col>9</xdr:col>
      <xdr:colOff>324720</xdr:colOff>
      <xdr:row>51</xdr:row>
      <xdr:rowOff>57060</xdr:rowOff>
    </xdr:from>
    <xdr:to>
      <xdr:col>10</xdr:col>
      <xdr:colOff>149640</xdr:colOff>
      <xdr:row>53</xdr:row>
      <xdr:rowOff>182580</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5400" name="Ink 15399">
              <a:extLst>
                <a:ext uri="{FF2B5EF4-FFF2-40B4-BE49-F238E27FC236}">
                  <a16:creationId xmlns:a16="http://schemas.microsoft.com/office/drawing/2014/main" id="{92B30790-D3F9-8070-85E7-BF5D67EC0DDF}"/>
                </a:ext>
              </a:extLst>
            </xdr14:cNvPr>
            <xdr14:cNvContentPartPr/>
          </xdr14:nvContentPartPr>
          <xdr14:nvPr macro=""/>
          <xdr14:xfrm>
            <a:off x="15345645" y="9772560"/>
            <a:ext cx="434520" cy="506520"/>
          </xdr14:xfrm>
        </xdr:contentPart>
      </mc:Choice>
      <mc:Fallback xmlns="">
        <xdr:pic>
          <xdr:nvPicPr>
            <xdr:cNvPr id="15400" name="Ink 15399">
              <a:extLst>
                <a:ext uri="{FF2B5EF4-FFF2-40B4-BE49-F238E27FC236}">
                  <a16:creationId xmlns:a16="http://schemas.microsoft.com/office/drawing/2014/main" id="{92B30790-D3F9-8070-85E7-BF5D67EC0DDF}"/>
                </a:ext>
              </a:extLst>
            </xdr:cNvPr>
            <xdr:cNvPicPr/>
          </xdr:nvPicPr>
          <xdr:blipFill>
            <a:blip xmlns:r="http://schemas.openxmlformats.org/officeDocument/2006/relationships" r:embed="rId86"/>
            <a:stretch>
              <a:fillRect/>
            </a:stretch>
          </xdr:blipFill>
          <xdr:spPr>
            <a:xfrm>
              <a:off x="15336645" y="9763560"/>
              <a:ext cx="452160" cy="524160"/>
            </a:xfrm>
            <a:prstGeom prst="rect">
              <a:avLst/>
            </a:prstGeom>
          </xdr:spPr>
        </xdr:pic>
      </mc:Fallback>
    </mc:AlternateContent>
    <xdr:clientData/>
  </xdr:twoCellAnchor>
  <xdr:twoCellAnchor editAs="oneCell">
    <xdr:from>
      <xdr:col>14</xdr:col>
      <xdr:colOff>48000</xdr:colOff>
      <xdr:row>32</xdr:row>
      <xdr:rowOff>18960</xdr:rowOff>
    </xdr:from>
    <xdr:to>
      <xdr:col>14</xdr:col>
      <xdr:colOff>163560</xdr:colOff>
      <xdr:row>33</xdr:row>
      <xdr:rowOff>161460</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5401" name="Ink 15400">
              <a:extLst>
                <a:ext uri="{FF2B5EF4-FFF2-40B4-BE49-F238E27FC236}">
                  <a16:creationId xmlns:a16="http://schemas.microsoft.com/office/drawing/2014/main" id="{AEC4F45F-D057-3486-6878-C5EB8F31F301}"/>
                </a:ext>
              </a:extLst>
            </xdr14:cNvPr>
            <xdr14:cNvContentPartPr/>
          </xdr14:nvContentPartPr>
          <xdr14:nvPr macro=""/>
          <xdr14:xfrm>
            <a:off x="18116925" y="6114960"/>
            <a:ext cx="115560" cy="333000"/>
          </xdr14:xfrm>
        </xdr:contentPart>
      </mc:Choice>
      <mc:Fallback xmlns="">
        <xdr:pic>
          <xdr:nvPicPr>
            <xdr:cNvPr id="15401" name="Ink 15400">
              <a:extLst>
                <a:ext uri="{FF2B5EF4-FFF2-40B4-BE49-F238E27FC236}">
                  <a16:creationId xmlns:a16="http://schemas.microsoft.com/office/drawing/2014/main" id="{AEC4F45F-D057-3486-6878-C5EB8F31F301}"/>
                </a:ext>
              </a:extLst>
            </xdr:cNvPr>
            <xdr:cNvPicPr/>
          </xdr:nvPicPr>
          <xdr:blipFill>
            <a:blip xmlns:r="http://schemas.openxmlformats.org/officeDocument/2006/relationships" r:embed="rId88"/>
            <a:stretch>
              <a:fillRect/>
            </a:stretch>
          </xdr:blipFill>
          <xdr:spPr>
            <a:xfrm>
              <a:off x="18108285" y="6105960"/>
              <a:ext cx="133200" cy="350640"/>
            </a:xfrm>
            <a:prstGeom prst="rect">
              <a:avLst/>
            </a:prstGeom>
          </xdr:spPr>
        </xdr:pic>
      </mc:Fallback>
    </mc:AlternateContent>
    <xdr:clientData/>
  </xdr:twoCellAnchor>
  <xdr:twoCellAnchor editAs="oneCell">
    <xdr:from>
      <xdr:col>10</xdr:col>
      <xdr:colOff>523320</xdr:colOff>
      <xdr:row>84</xdr:row>
      <xdr:rowOff>95040</xdr:rowOff>
    </xdr:from>
    <xdr:to>
      <xdr:col>11</xdr:col>
      <xdr:colOff>390720</xdr:colOff>
      <xdr:row>86</xdr:row>
      <xdr:rowOff>83760</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5404" name="Ink 15403">
              <a:extLst>
                <a:ext uri="{FF2B5EF4-FFF2-40B4-BE49-F238E27FC236}">
                  <a16:creationId xmlns:a16="http://schemas.microsoft.com/office/drawing/2014/main" id="{BBD8C2C6-59FE-0A4D-6253-961D492E5647}"/>
                </a:ext>
              </a:extLst>
            </xdr14:cNvPr>
            <xdr14:cNvContentPartPr/>
          </xdr14:nvContentPartPr>
          <xdr14:nvPr macro=""/>
          <xdr14:xfrm>
            <a:off x="16153845" y="16097040"/>
            <a:ext cx="477000" cy="369720"/>
          </xdr14:xfrm>
        </xdr:contentPart>
      </mc:Choice>
      <mc:Fallback xmlns="">
        <xdr:pic>
          <xdr:nvPicPr>
            <xdr:cNvPr id="15404" name="Ink 15403">
              <a:extLst>
                <a:ext uri="{FF2B5EF4-FFF2-40B4-BE49-F238E27FC236}">
                  <a16:creationId xmlns:a16="http://schemas.microsoft.com/office/drawing/2014/main" id="{BBD8C2C6-59FE-0A4D-6253-961D492E5647}"/>
                </a:ext>
              </a:extLst>
            </xdr:cNvPr>
            <xdr:cNvPicPr/>
          </xdr:nvPicPr>
          <xdr:blipFill>
            <a:blip xmlns:r="http://schemas.openxmlformats.org/officeDocument/2006/relationships" r:embed="rId90"/>
            <a:stretch>
              <a:fillRect/>
            </a:stretch>
          </xdr:blipFill>
          <xdr:spPr>
            <a:xfrm>
              <a:off x="16145205" y="16088400"/>
              <a:ext cx="494640" cy="387360"/>
            </a:xfrm>
            <a:prstGeom prst="rect">
              <a:avLst/>
            </a:prstGeom>
          </xdr:spPr>
        </xdr:pic>
      </mc:Fallback>
    </mc:AlternateContent>
    <xdr:clientData/>
  </xdr:twoCellAnchor>
  <xdr:twoCellAnchor editAs="oneCell">
    <xdr:from>
      <xdr:col>13</xdr:col>
      <xdr:colOff>123720</xdr:colOff>
      <xdr:row>32</xdr:row>
      <xdr:rowOff>18960</xdr:rowOff>
    </xdr:from>
    <xdr:to>
      <xdr:col>13</xdr:col>
      <xdr:colOff>289680</xdr:colOff>
      <xdr:row>33</xdr:row>
      <xdr:rowOff>118980</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5407" name="Ink 15406">
              <a:extLst>
                <a:ext uri="{FF2B5EF4-FFF2-40B4-BE49-F238E27FC236}">
                  <a16:creationId xmlns:a16="http://schemas.microsoft.com/office/drawing/2014/main" id="{1518381B-C480-E5B6-8497-75A5B00279D0}"/>
                </a:ext>
              </a:extLst>
            </xdr14:cNvPr>
            <xdr14:cNvContentPartPr/>
          </xdr14:nvContentPartPr>
          <xdr14:nvPr macro=""/>
          <xdr14:xfrm>
            <a:off x="17583045" y="6114960"/>
            <a:ext cx="165960" cy="290520"/>
          </xdr14:xfrm>
        </xdr:contentPart>
      </mc:Choice>
      <mc:Fallback xmlns="">
        <xdr:pic>
          <xdr:nvPicPr>
            <xdr:cNvPr id="15407" name="Ink 15406">
              <a:extLst>
                <a:ext uri="{FF2B5EF4-FFF2-40B4-BE49-F238E27FC236}">
                  <a16:creationId xmlns:a16="http://schemas.microsoft.com/office/drawing/2014/main" id="{1518381B-C480-E5B6-8497-75A5B00279D0}"/>
                </a:ext>
              </a:extLst>
            </xdr:cNvPr>
            <xdr:cNvPicPr/>
          </xdr:nvPicPr>
          <xdr:blipFill>
            <a:blip xmlns:r="http://schemas.openxmlformats.org/officeDocument/2006/relationships" r:embed="rId92"/>
            <a:stretch>
              <a:fillRect/>
            </a:stretch>
          </xdr:blipFill>
          <xdr:spPr>
            <a:xfrm>
              <a:off x="17574045" y="6105960"/>
              <a:ext cx="183600" cy="308160"/>
            </a:xfrm>
            <a:prstGeom prst="rect">
              <a:avLst/>
            </a:prstGeom>
          </xdr:spPr>
        </xdr:pic>
      </mc:Fallback>
    </mc:AlternateContent>
    <xdr:clientData/>
  </xdr:twoCellAnchor>
  <xdr:twoCellAnchor editAs="oneCell">
    <xdr:from>
      <xdr:col>9</xdr:col>
      <xdr:colOff>314280</xdr:colOff>
      <xdr:row>83</xdr:row>
      <xdr:rowOff>142800</xdr:rowOff>
    </xdr:from>
    <xdr:to>
      <xdr:col>10</xdr:col>
      <xdr:colOff>142800</xdr:colOff>
      <xdr:row>86</xdr:row>
      <xdr:rowOff>71340</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5410" name="Ink 15409">
              <a:extLst>
                <a:ext uri="{FF2B5EF4-FFF2-40B4-BE49-F238E27FC236}">
                  <a16:creationId xmlns:a16="http://schemas.microsoft.com/office/drawing/2014/main" id="{D701C848-B90B-EB70-BB52-988C037578CD}"/>
                </a:ext>
              </a:extLst>
            </xdr14:cNvPr>
            <xdr14:cNvContentPartPr/>
          </xdr14:nvContentPartPr>
          <xdr14:nvPr macro=""/>
          <xdr14:xfrm>
            <a:off x="15335205" y="15954300"/>
            <a:ext cx="438120" cy="500040"/>
          </xdr14:xfrm>
        </xdr:contentPart>
      </mc:Choice>
      <mc:Fallback xmlns="">
        <xdr:pic>
          <xdr:nvPicPr>
            <xdr:cNvPr id="15410" name="Ink 15409">
              <a:extLst>
                <a:ext uri="{FF2B5EF4-FFF2-40B4-BE49-F238E27FC236}">
                  <a16:creationId xmlns:a16="http://schemas.microsoft.com/office/drawing/2014/main" id="{D701C848-B90B-EB70-BB52-988C037578CD}"/>
                </a:ext>
              </a:extLst>
            </xdr:cNvPr>
            <xdr:cNvPicPr/>
          </xdr:nvPicPr>
          <xdr:blipFill>
            <a:blip xmlns:r="http://schemas.openxmlformats.org/officeDocument/2006/relationships" r:embed="rId94"/>
            <a:stretch>
              <a:fillRect/>
            </a:stretch>
          </xdr:blipFill>
          <xdr:spPr>
            <a:xfrm>
              <a:off x="15326212" y="15945300"/>
              <a:ext cx="455746" cy="517680"/>
            </a:xfrm>
            <a:prstGeom prst="rect">
              <a:avLst/>
            </a:prstGeom>
          </xdr:spPr>
        </xdr:pic>
      </mc:Fallback>
    </mc:AlternateContent>
    <xdr:clientData/>
  </xdr:twoCellAnchor>
  <xdr:twoCellAnchor editAs="oneCell">
    <xdr:from>
      <xdr:col>12</xdr:col>
      <xdr:colOff>167040</xdr:colOff>
      <xdr:row>32</xdr:row>
      <xdr:rowOff>28320</xdr:rowOff>
    </xdr:from>
    <xdr:to>
      <xdr:col>12</xdr:col>
      <xdr:colOff>343080</xdr:colOff>
      <xdr:row>33</xdr:row>
      <xdr:rowOff>82620</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5411" name="Ink 15410">
              <a:extLst>
                <a:ext uri="{FF2B5EF4-FFF2-40B4-BE49-F238E27FC236}">
                  <a16:creationId xmlns:a16="http://schemas.microsoft.com/office/drawing/2014/main" id="{608B0D02-8F34-1CA9-F68C-7E1C9430F531}"/>
                </a:ext>
              </a:extLst>
            </xdr14:cNvPr>
            <xdr14:cNvContentPartPr/>
          </xdr14:nvContentPartPr>
          <xdr14:nvPr macro=""/>
          <xdr14:xfrm>
            <a:off x="17016765" y="6124320"/>
            <a:ext cx="176040" cy="244800"/>
          </xdr14:xfrm>
        </xdr:contentPart>
      </mc:Choice>
      <mc:Fallback xmlns="">
        <xdr:pic>
          <xdr:nvPicPr>
            <xdr:cNvPr id="15411" name="Ink 15410">
              <a:extLst>
                <a:ext uri="{FF2B5EF4-FFF2-40B4-BE49-F238E27FC236}">
                  <a16:creationId xmlns:a16="http://schemas.microsoft.com/office/drawing/2014/main" id="{608B0D02-8F34-1CA9-F68C-7E1C9430F531}"/>
                </a:ext>
              </a:extLst>
            </xdr:cNvPr>
            <xdr:cNvPicPr/>
          </xdr:nvPicPr>
          <xdr:blipFill>
            <a:blip xmlns:r="http://schemas.openxmlformats.org/officeDocument/2006/relationships" r:embed="rId96"/>
            <a:stretch>
              <a:fillRect/>
            </a:stretch>
          </xdr:blipFill>
          <xdr:spPr>
            <a:xfrm>
              <a:off x="17008125" y="6115680"/>
              <a:ext cx="193680" cy="262440"/>
            </a:xfrm>
            <a:prstGeom prst="rect">
              <a:avLst/>
            </a:prstGeom>
          </xdr:spPr>
        </xdr:pic>
      </mc:Fallback>
    </mc:AlternateContent>
    <xdr:clientData/>
  </xdr:twoCellAnchor>
  <xdr:twoCellAnchor editAs="oneCell">
    <xdr:from>
      <xdr:col>8</xdr:col>
      <xdr:colOff>72840</xdr:colOff>
      <xdr:row>83</xdr:row>
      <xdr:rowOff>171420</xdr:rowOff>
    </xdr:from>
    <xdr:to>
      <xdr:col>8</xdr:col>
      <xdr:colOff>514560</xdr:colOff>
      <xdr:row>86</xdr:row>
      <xdr:rowOff>3480</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5414" name="Ink 15413">
              <a:extLst>
                <a:ext uri="{FF2B5EF4-FFF2-40B4-BE49-F238E27FC236}">
                  <a16:creationId xmlns:a16="http://schemas.microsoft.com/office/drawing/2014/main" id="{7E1CACF4-625E-8280-8EBB-7C6053343924}"/>
                </a:ext>
              </a:extLst>
            </xdr14:cNvPr>
            <xdr14:cNvContentPartPr/>
          </xdr14:nvContentPartPr>
          <xdr14:nvPr macro=""/>
          <xdr14:xfrm>
            <a:off x="14484165" y="15982920"/>
            <a:ext cx="441720" cy="403560"/>
          </xdr14:xfrm>
        </xdr:contentPart>
      </mc:Choice>
      <mc:Fallback xmlns="">
        <xdr:pic>
          <xdr:nvPicPr>
            <xdr:cNvPr id="15414" name="Ink 15413">
              <a:extLst>
                <a:ext uri="{FF2B5EF4-FFF2-40B4-BE49-F238E27FC236}">
                  <a16:creationId xmlns:a16="http://schemas.microsoft.com/office/drawing/2014/main" id="{7E1CACF4-625E-8280-8EBB-7C6053343924}"/>
                </a:ext>
              </a:extLst>
            </xdr:cNvPr>
            <xdr:cNvPicPr/>
          </xdr:nvPicPr>
          <xdr:blipFill>
            <a:blip xmlns:r="http://schemas.openxmlformats.org/officeDocument/2006/relationships" r:embed="rId98"/>
            <a:stretch>
              <a:fillRect/>
            </a:stretch>
          </xdr:blipFill>
          <xdr:spPr>
            <a:xfrm>
              <a:off x="14475165" y="15973920"/>
              <a:ext cx="459360" cy="421200"/>
            </a:xfrm>
            <a:prstGeom prst="rect">
              <a:avLst/>
            </a:prstGeom>
          </xdr:spPr>
        </xdr:pic>
      </mc:Fallback>
    </mc:AlternateContent>
    <xdr:clientData/>
  </xdr:twoCellAnchor>
  <xdr:twoCellAnchor editAs="oneCell">
    <xdr:from>
      <xdr:col>15</xdr:col>
      <xdr:colOff>199800</xdr:colOff>
      <xdr:row>79</xdr:row>
      <xdr:rowOff>57000</xdr:rowOff>
    </xdr:from>
    <xdr:to>
      <xdr:col>18</xdr:col>
      <xdr:colOff>450360</xdr:colOff>
      <xdr:row>81</xdr:row>
      <xdr:rowOff>90000</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5425" name="Ink 15424">
              <a:extLst>
                <a:ext uri="{FF2B5EF4-FFF2-40B4-BE49-F238E27FC236}">
                  <a16:creationId xmlns:a16="http://schemas.microsoft.com/office/drawing/2014/main" id="{3AC79A73-0227-0C33-5370-9E306798FF90}"/>
                </a:ext>
              </a:extLst>
            </xdr14:cNvPr>
            <xdr14:cNvContentPartPr/>
          </xdr14:nvContentPartPr>
          <xdr14:nvPr macro=""/>
          <xdr14:xfrm>
            <a:off x="18878325" y="15106500"/>
            <a:ext cx="2079360" cy="414000"/>
          </xdr14:xfrm>
        </xdr:contentPart>
      </mc:Choice>
      <mc:Fallback xmlns="">
        <xdr:pic>
          <xdr:nvPicPr>
            <xdr:cNvPr id="15425" name="Ink 15424">
              <a:extLst>
                <a:ext uri="{FF2B5EF4-FFF2-40B4-BE49-F238E27FC236}">
                  <a16:creationId xmlns:a16="http://schemas.microsoft.com/office/drawing/2014/main" id="{3AC79A73-0227-0C33-5370-9E306798FF90}"/>
                </a:ext>
              </a:extLst>
            </xdr:cNvPr>
            <xdr:cNvPicPr/>
          </xdr:nvPicPr>
          <xdr:blipFill>
            <a:blip xmlns:r="http://schemas.openxmlformats.org/officeDocument/2006/relationships" r:embed="rId100"/>
            <a:stretch>
              <a:fillRect/>
            </a:stretch>
          </xdr:blipFill>
          <xdr:spPr>
            <a:xfrm>
              <a:off x="18869685" y="15097500"/>
              <a:ext cx="2097000" cy="431640"/>
            </a:xfrm>
            <a:prstGeom prst="rect">
              <a:avLst/>
            </a:prstGeom>
          </xdr:spPr>
        </xdr:pic>
      </mc:Fallback>
    </mc:AlternateContent>
    <xdr:clientData/>
  </xdr:twoCellAnchor>
  <xdr:twoCellAnchor editAs="oneCell">
    <xdr:from>
      <xdr:col>13</xdr:col>
      <xdr:colOff>287520</xdr:colOff>
      <xdr:row>83</xdr:row>
      <xdr:rowOff>57120</xdr:rowOff>
    </xdr:from>
    <xdr:to>
      <xdr:col>15</xdr:col>
      <xdr:colOff>456480</xdr:colOff>
      <xdr:row>85</xdr:row>
      <xdr:rowOff>105240</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5426" name="Ink 15425">
              <a:extLst>
                <a:ext uri="{FF2B5EF4-FFF2-40B4-BE49-F238E27FC236}">
                  <a16:creationId xmlns:a16="http://schemas.microsoft.com/office/drawing/2014/main" id="{5AA7178C-C746-5C5C-8B71-137E75A2E9CA}"/>
                </a:ext>
              </a:extLst>
            </xdr14:cNvPr>
            <xdr14:cNvContentPartPr/>
          </xdr14:nvContentPartPr>
          <xdr14:nvPr macro=""/>
          <xdr14:xfrm>
            <a:off x="17746845" y="15868620"/>
            <a:ext cx="1388160" cy="429120"/>
          </xdr14:xfrm>
        </xdr:contentPart>
      </mc:Choice>
      <mc:Fallback xmlns="">
        <xdr:pic>
          <xdr:nvPicPr>
            <xdr:cNvPr id="15426" name="Ink 15425">
              <a:extLst>
                <a:ext uri="{FF2B5EF4-FFF2-40B4-BE49-F238E27FC236}">
                  <a16:creationId xmlns:a16="http://schemas.microsoft.com/office/drawing/2014/main" id="{5AA7178C-C746-5C5C-8B71-137E75A2E9CA}"/>
                </a:ext>
              </a:extLst>
            </xdr:cNvPr>
            <xdr:cNvPicPr/>
          </xdr:nvPicPr>
          <xdr:blipFill>
            <a:blip xmlns:r="http://schemas.openxmlformats.org/officeDocument/2006/relationships" r:embed="rId102"/>
            <a:stretch>
              <a:fillRect/>
            </a:stretch>
          </xdr:blipFill>
          <xdr:spPr>
            <a:xfrm>
              <a:off x="17737843" y="15859628"/>
              <a:ext cx="1405805" cy="446745"/>
            </a:xfrm>
            <a:prstGeom prst="rect">
              <a:avLst/>
            </a:prstGeom>
          </xdr:spPr>
        </xdr:pic>
      </mc:Fallback>
    </mc:AlternateContent>
    <xdr:clientData/>
  </xdr:twoCellAnchor>
  <xdr:twoCellAnchor editAs="oneCell">
    <xdr:from>
      <xdr:col>12</xdr:col>
      <xdr:colOff>209520</xdr:colOff>
      <xdr:row>84</xdr:row>
      <xdr:rowOff>76140</xdr:rowOff>
    </xdr:from>
    <xdr:to>
      <xdr:col>12</xdr:col>
      <xdr:colOff>577800</xdr:colOff>
      <xdr:row>86</xdr:row>
      <xdr:rowOff>16260</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5437" name="Ink 15436">
              <a:extLst>
                <a:ext uri="{FF2B5EF4-FFF2-40B4-BE49-F238E27FC236}">
                  <a16:creationId xmlns:a16="http://schemas.microsoft.com/office/drawing/2014/main" id="{A3E8251C-60A0-F043-B080-189BF53B8F5D}"/>
                </a:ext>
              </a:extLst>
            </xdr14:cNvPr>
            <xdr14:cNvContentPartPr/>
          </xdr14:nvContentPartPr>
          <xdr14:nvPr macro=""/>
          <xdr14:xfrm>
            <a:off x="17059245" y="16078140"/>
            <a:ext cx="368280" cy="321120"/>
          </xdr14:xfrm>
        </xdr:contentPart>
      </mc:Choice>
      <mc:Fallback xmlns="">
        <xdr:pic>
          <xdr:nvPicPr>
            <xdr:cNvPr id="15437" name="Ink 15436">
              <a:extLst>
                <a:ext uri="{FF2B5EF4-FFF2-40B4-BE49-F238E27FC236}">
                  <a16:creationId xmlns:a16="http://schemas.microsoft.com/office/drawing/2014/main" id="{A3E8251C-60A0-F043-B080-189BF53B8F5D}"/>
                </a:ext>
              </a:extLst>
            </xdr:cNvPr>
            <xdr:cNvPicPr/>
          </xdr:nvPicPr>
          <xdr:blipFill>
            <a:blip xmlns:r="http://schemas.openxmlformats.org/officeDocument/2006/relationships" r:embed="rId104"/>
            <a:stretch>
              <a:fillRect/>
            </a:stretch>
          </xdr:blipFill>
          <xdr:spPr>
            <a:xfrm>
              <a:off x="17050245" y="16069140"/>
              <a:ext cx="385920" cy="338760"/>
            </a:xfrm>
            <a:prstGeom prst="rect">
              <a:avLst/>
            </a:prstGeom>
          </xdr:spPr>
        </xdr:pic>
      </mc:Fallback>
    </mc:AlternateContent>
    <xdr:clientData/>
  </xdr:twoCellAnchor>
  <xdr:twoCellAnchor editAs="oneCell">
    <xdr:from>
      <xdr:col>13</xdr:col>
      <xdr:colOff>495240</xdr:colOff>
      <xdr:row>78</xdr:row>
      <xdr:rowOff>171360</xdr:rowOff>
    </xdr:from>
    <xdr:to>
      <xdr:col>14</xdr:col>
      <xdr:colOff>210000</xdr:colOff>
      <xdr:row>80</xdr:row>
      <xdr:rowOff>89160</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5445" name="Ink 15444">
              <a:extLst>
                <a:ext uri="{FF2B5EF4-FFF2-40B4-BE49-F238E27FC236}">
                  <a16:creationId xmlns:a16="http://schemas.microsoft.com/office/drawing/2014/main" id="{3B13A3D8-F33A-AC6A-D7A1-90BB1BD16A90}"/>
                </a:ext>
              </a:extLst>
            </xdr14:cNvPr>
            <xdr14:cNvContentPartPr/>
          </xdr14:nvContentPartPr>
          <xdr14:nvPr macro=""/>
          <xdr14:xfrm>
            <a:off x="17954565" y="15030360"/>
            <a:ext cx="324360" cy="298800"/>
          </xdr14:xfrm>
        </xdr:contentPart>
      </mc:Choice>
      <mc:Fallback xmlns="">
        <xdr:pic>
          <xdr:nvPicPr>
            <xdr:cNvPr id="15445" name="Ink 15444">
              <a:extLst>
                <a:ext uri="{FF2B5EF4-FFF2-40B4-BE49-F238E27FC236}">
                  <a16:creationId xmlns:a16="http://schemas.microsoft.com/office/drawing/2014/main" id="{3B13A3D8-F33A-AC6A-D7A1-90BB1BD16A90}"/>
                </a:ext>
              </a:extLst>
            </xdr:cNvPr>
            <xdr:cNvPicPr/>
          </xdr:nvPicPr>
          <xdr:blipFill>
            <a:blip xmlns:r="http://schemas.openxmlformats.org/officeDocument/2006/relationships" r:embed="rId106"/>
            <a:stretch>
              <a:fillRect/>
            </a:stretch>
          </xdr:blipFill>
          <xdr:spPr>
            <a:xfrm>
              <a:off x="17945575" y="15021360"/>
              <a:ext cx="341980" cy="316440"/>
            </a:xfrm>
            <a:prstGeom prst="rect">
              <a:avLst/>
            </a:prstGeom>
          </xdr:spPr>
        </xdr:pic>
      </mc:Fallback>
    </mc:AlternateContent>
    <xdr:clientData/>
  </xdr:twoCellAnchor>
  <xdr:twoCellAnchor editAs="oneCell">
    <xdr:from>
      <xdr:col>13</xdr:col>
      <xdr:colOff>395160</xdr:colOff>
      <xdr:row>69</xdr:row>
      <xdr:rowOff>28260</xdr:rowOff>
    </xdr:from>
    <xdr:to>
      <xdr:col>14</xdr:col>
      <xdr:colOff>247800</xdr:colOff>
      <xdr:row>72</xdr:row>
      <xdr:rowOff>141120</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5450" name="Ink 15449">
              <a:extLst>
                <a:ext uri="{FF2B5EF4-FFF2-40B4-BE49-F238E27FC236}">
                  <a16:creationId xmlns:a16="http://schemas.microsoft.com/office/drawing/2014/main" id="{20B8DCC6-9116-5C9B-0A36-125E825BA430}"/>
                </a:ext>
              </a:extLst>
            </xdr14:cNvPr>
            <xdr14:cNvContentPartPr/>
          </xdr14:nvContentPartPr>
          <xdr14:nvPr macro=""/>
          <xdr14:xfrm>
            <a:off x="17854485" y="13172760"/>
            <a:ext cx="462240" cy="684360"/>
          </xdr14:xfrm>
        </xdr:contentPart>
      </mc:Choice>
      <mc:Fallback xmlns="">
        <xdr:pic>
          <xdr:nvPicPr>
            <xdr:cNvPr id="15450" name="Ink 15449">
              <a:extLst>
                <a:ext uri="{FF2B5EF4-FFF2-40B4-BE49-F238E27FC236}">
                  <a16:creationId xmlns:a16="http://schemas.microsoft.com/office/drawing/2014/main" id="{20B8DCC6-9116-5C9B-0A36-125E825BA430}"/>
                </a:ext>
              </a:extLst>
            </xdr:cNvPr>
            <xdr:cNvPicPr/>
          </xdr:nvPicPr>
          <xdr:blipFill>
            <a:blip xmlns:r="http://schemas.openxmlformats.org/officeDocument/2006/relationships" r:embed="rId108"/>
            <a:stretch>
              <a:fillRect/>
            </a:stretch>
          </xdr:blipFill>
          <xdr:spPr>
            <a:xfrm>
              <a:off x="17845845" y="13164115"/>
              <a:ext cx="479880" cy="702009"/>
            </a:xfrm>
            <a:prstGeom prst="rect">
              <a:avLst/>
            </a:prstGeom>
          </xdr:spPr>
        </xdr:pic>
      </mc:Fallback>
    </mc:AlternateContent>
    <xdr:clientData/>
  </xdr:twoCellAnchor>
  <xdr:twoCellAnchor editAs="oneCell">
    <xdr:from>
      <xdr:col>13</xdr:col>
      <xdr:colOff>447360</xdr:colOff>
      <xdr:row>74</xdr:row>
      <xdr:rowOff>180960</xdr:rowOff>
    </xdr:from>
    <xdr:to>
      <xdr:col>14</xdr:col>
      <xdr:colOff>295680</xdr:colOff>
      <xdr:row>76</xdr:row>
      <xdr:rowOff>152760</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5451" name="Ink 15450">
              <a:extLst>
                <a:ext uri="{FF2B5EF4-FFF2-40B4-BE49-F238E27FC236}">
                  <a16:creationId xmlns:a16="http://schemas.microsoft.com/office/drawing/2014/main" id="{C415F5A3-0003-9789-68C3-529693DCB639}"/>
                </a:ext>
              </a:extLst>
            </xdr14:cNvPr>
            <xdr14:cNvContentPartPr/>
          </xdr14:nvContentPartPr>
          <xdr14:nvPr macro=""/>
          <xdr14:xfrm>
            <a:off x="17906685" y="14277960"/>
            <a:ext cx="457920" cy="352800"/>
          </xdr14:xfrm>
        </xdr:contentPart>
      </mc:Choice>
      <mc:Fallback xmlns="">
        <xdr:pic>
          <xdr:nvPicPr>
            <xdr:cNvPr id="15451" name="Ink 15450">
              <a:extLst>
                <a:ext uri="{FF2B5EF4-FFF2-40B4-BE49-F238E27FC236}">
                  <a16:creationId xmlns:a16="http://schemas.microsoft.com/office/drawing/2014/main" id="{C415F5A3-0003-9789-68C3-529693DCB639}"/>
                </a:ext>
              </a:extLst>
            </xdr:cNvPr>
            <xdr:cNvPicPr/>
          </xdr:nvPicPr>
          <xdr:blipFill>
            <a:blip xmlns:r="http://schemas.openxmlformats.org/officeDocument/2006/relationships" r:embed="rId110"/>
            <a:stretch>
              <a:fillRect/>
            </a:stretch>
          </xdr:blipFill>
          <xdr:spPr>
            <a:xfrm>
              <a:off x="17898038" y="14268960"/>
              <a:ext cx="475574" cy="370440"/>
            </a:xfrm>
            <a:prstGeom prst="rect">
              <a:avLst/>
            </a:prstGeom>
          </xdr:spPr>
        </xdr:pic>
      </mc:Fallback>
    </mc:AlternateContent>
    <xdr:clientData/>
  </xdr:twoCellAnchor>
  <xdr:twoCellAnchor editAs="oneCell">
    <xdr:from>
      <xdr:col>10</xdr:col>
      <xdr:colOff>495240</xdr:colOff>
      <xdr:row>74</xdr:row>
      <xdr:rowOff>47580</xdr:rowOff>
    </xdr:from>
    <xdr:to>
      <xdr:col>11</xdr:col>
      <xdr:colOff>352560</xdr:colOff>
      <xdr:row>76</xdr:row>
      <xdr:rowOff>127740</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5454" name="Ink 15453">
              <a:extLst>
                <a:ext uri="{FF2B5EF4-FFF2-40B4-BE49-F238E27FC236}">
                  <a16:creationId xmlns:a16="http://schemas.microsoft.com/office/drawing/2014/main" id="{2C55BA46-D65E-DB7E-F736-7895F169E56F}"/>
                </a:ext>
              </a:extLst>
            </xdr14:cNvPr>
            <xdr14:cNvContentPartPr/>
          </xdr14:nvContentPartPr>
          <xdr14:nvPr macro=""/>
          <xdr14:xfrm>
            <a:off x="16125765" y="14144580"/>
            <a:ext cx="466920" cy="461160"/>
          </xdr14:xfrm>
        </xdr:contentPart>
      </mc:Choice>
      <mc:Fallback xmlns="">
        <xdr:pic>
          <xdr:nvPicPr>
            <xdr:cNvPr id="15454" name="Ink 15453">
              <a:extLst>
                <a:ext uri="{FF2B5EF4-FFF2-40B4-BE49-F238E27FC236}">
                  <a16:creationId xmlns:a16="http://schemas.microsoft.com/office/drawing/2014/main" id="{2C55BA46-D65E-DB7E-F736-7895F169E56F}"/>
                </a:ext>
              </a:extLst>
            </xdr:cNvPr>
            <xdr:cNvPicPr/>
          </xdr:nvPicPr>
          <xdr:blipFill>
            <a:blip xmlns:r="http://schemas.openxmlformats.org/officeDocument/2006/relationships" r:embed="rId112"/>
            <a:stretch>
              <a:fillRect/>
            </a:stretch>
          </xdr:blipFill>
          <xdr:spPr>
            <a:xfrm>
              <a:off x="16116765" y="14135587"/>
              <a:ext cx="484560" cy="478786"/>
            </a:xfrm>
            <a:prstGeom prst="rect">
              <a:avLst/>
            </a:prstGeom>
          </xdr:spPr>
        </xdr:pic>
      </mc:Fallback>
    </mc:AlternateContent>
    <xdr:clientData/>
  </xdr:twoCellAnchor>
  <xdr:twoCellAnchor editAs="oneCell">
    <xdr:from>
      <xdr:col>15</xdr:col>
      <xdr:colOff>133200</xdr:colOff>
      <xdr:row>74</xdr:row>
      <xdr:rowOff>180780</xdr:rowOff>
    </xdr:from>
    <xdr:to>
      <xdr:col>15</xdr:col>
      <xdr:colOff>488160</xdr:colOff>
      <xdr:row>76</xdr:row>
      <xdr:rowOff>109740</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5457" name="Ink 15456">
              <a:extLst>
                <a:ext uri="{FF2B5EF4-FFF2-40B4-BE49-F238E27FC236}">
                  <a16:creationId xmlns:a16="http://schemas.microsoft.com/office/drawing/2014/main" id="{B4829131-866D-4113-6DC5-4D97BC16931B}"/>
                </a:ext>
              </a:extLst>
            </xdr14:cNvPr>
            <xdr14:cNvContentPartPr/>
          </xdr14:nvContentPartPr>
          <xdr14:nvPr macro=""/>
          <xdr14:xfrm>
            <a:off x="18811725" y="14277780"/>
            <a:ext cx="354960" cy="309960"/>
          </xdr14:xfrm>
        </xdr:contentPart>
      </mc:Choice>
      <mc:Fallback xmlns="">
        <xdr:pic>
          <xdr:nvPicPr>
            <xdr:cNvPr id="15457" name="Ink 15456">
              <a:extLst>
                <a:ext uri="{FF2B5EF4-FFF2-40B4-BE49-F238E27FC236}">
                  <a16:creationId xmlns:a16="http://schemas.microsoft.com/office/drawing/2014/main" id="{B4829131-866D-4113-6DC5-4D97BC16931B}"/>
                </a:ext>
              </a:extLst>
            </xdr:cNvPr>
            <xdr:cNvPicPr/>
          </xdr:nvPicPr>
          <xdr:blipFill>
            <a:blip xmlns:r="http://schemas.openxmlformats.org/officeDocument/2006/relationships" r:embed="rId114"/>
            <a:stretch>
              <a:fillRect/>
            </a:stretch>
          </xdr:blipFill>
          <xdr:spPr>
            <a:xfrm>
              <a:off x="18802725" y="14269140"/>
              <a:ext cx="372600" cy="327600"/>
            </a:xfrm>
            <a:prstGeom prst="rect">
              <a:avLst/>
            </a:prstGeom>
          </xdr:spPr>
        </xdr:pic>
      </mc:Fallback>
    </mc:AlternateContent>
    <xdr:clientData/>
  </xdr:twoCellAnchor>
  <xdr:twoCellAnchor editAs="oneCell">
    <xdr:from>
      <xdr:col>16</xdr:col>
      <xdr:colOff>220560</xdr:colOff>
      <xdr:row>51</xdr:row>
      <xdr:rowOff>85680</xdr:rowOff>
    </xdr:from>
    <xdr:to>
      <xdr:col>17</xdr:col>
      <xdr:colOff>230160</xdr:colOff>
      <xdr:row>53</xdr:row>
      <xdr:rowOff>124080</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15460" name="Ink 15459">
              <a:extLst>
                <a:ext uri="{FF2B5EF4-FFF2-40B4-BE49-F238E27FC236}">
                  <a16:creationId xmlns:a16="http://schemas.microsoft.com/office/drawing/2014/main" id="{5ABFE545-EEA2-F8B2-C277-8C8F20C76226}"/>
                </a:ext>
              </a:extLst>
            </xdr14:cNvPr>
            <xdr14:cNvContentPartPr/>
          </xdr14:nvContentPartPr>
          <xdr14:nvPr macro=""/>
          <xdr14:xfrm>
            <a:off x="19508685" y="9801180"/>
            <a:ext cx="619200" cy="419400"/>
          </xdr14:xfrm>
        </xdr:contentPart>
      </mc:Choice>
      <mc:Fallback xmlns="">
        <xdr:pic>
          <xdr:nvPicPr>
            <xdr:cNvPr id="15460" name="Ink 15459">
              <a:extLst>
                <a:ext uri="{FF2B5EF4-FFF2-40B4-BE49-F238E27FC236}">
                  <a16:creationId xmlns:a16="http://schemas.microsoft.com/office/drawing/2014/main" id="{5ABFE545-EEA2-F8B2-C277-8C8F20C76226}"/>
                </a:ext>
              </a:extLst>
            </xdr:cNvPr>
            <xdr:cNvPicPr/>
          </xdr:nvPicPr>
          <xdr:blipFill>
            <a:blip xmlns:r="http://schemas.openxmlformats.org/officeDocument/2006/relationships" r:embed="rId116"/>
            <a:stretch>
              <a:fillRect/>
            </a:stretch>
          </xdr:blipFill>
          <xdr:spPr>
            <a:xfrm>
              <a:off x="19500050" y="9792188"/>
              <a:ext cx="636830" cy="437025"/>
            </a:xfrm>
            <a:prstGeom prst="rect">
              <a:avLst/>
            </a:prstGeom>
          </xdr:spPr>
        </xdr:pic>
      </mc:Fallback>
    </mc:AlternateContent>
    <xdr:clientData/>
  </xdr:twoCellAnchor>
  <xdr:twoCellAnchor editAs="oneCell">
    <xdr:from>
      <xdr:col>11</xdr:col>
      <xdr:colOff>230880</xdr:colOff>
      <xdr:row>11</xdr:row>
      <xdr:rowOff>8700</xdr:rowOff>
    </xdr:from>
    <xdr:to>
      <xdr:col>11</xdr:col>
      <xdr:colOff>523920</xdr:colOff>
      <xdr:row>11</xdr:row>
      <xdr:rowOff>164580</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15461" name="Ink 15460">
              <a:extLst>
                <a:ext uri="{FF2B5EF4-FFF2-40B4-BE49-F238E27FC236}">
                  <a16:creationId xmlns:a16="http://schemas.microsoft.com/office/drawing/2014/main" id="{E6FB8771-0F62-65CE-61D7-3ADF1232DC3B}"/>
                </a:ext>
              </a:extLst>
            </xdr14:cNvPr>
            <xdr14:cNvContentPartPr/>
          </xdr14:nvContentPartPr>
          <xdr14:nvPr macro=""/>
          <xdr14:xfrm>
            <a:off x="16471005" y="2104200"/>
            <a:ext cx="293040" cy="155880"/>
          </xdr14:xfrm>
        </xdr:contentPart>
      </mc:Choice>
      <mc:Fallback xmlns="">
        <xdr:pic>
          <xdr:nvPicPr>
            <xdr:cNvPr id="15461" name="Ink 15460">
              <a:extLst>
                <a:ext uri="{FF2B5EF4-FFF2-40B4-BE49-F238E27FC236}">
                  <a16:creationId xmlns:a16="http://schemas.microsoft.com/office/drawing/2014/main" id="{E6FB8771-0F62-65CE-61D7-3ADF1232DC3B}"/>
                </a:ext>
              </a:extLst>
            </xdr:cNvPr>
            <xdr:cNvPicPr/>
          </xdr:nvPicPr>
          <xdr:blipFill>
            <a:blip xmlns:r="http://schemas.openxmlformats.org/officeDocument/2006/relationships" r:embed="rId118"/>
            <a:stretch>
              <a:fillRect/>
            </a:stretch>
          </xdr:blipFill>
          <xdr:spPr>
            <a:xfrm>
              <a:off x="16462365" y="2095560"/>
              <a:ext cx="310680" cy="173520"/>
            </a:xfrm>
            <a:prstGeom prst="rect">
              <a:avLst/>
            </a:prstGeom>
          </xdr:spPr>
        </xdr:pic>
      </mc:Fallback>
    </mc:AlternateContent>
    <xdr:clientData/>
  </xdr:twoCellAnchor>
  <xdr:twoCellAnchor editAs="oneCell">
    <xdr:from>
      <xdr:col>11</xdr:col>
      <xdr:colOff>318720</xdr:colOff>
      <xdr:row>29</xdr:row>
      <xdr:rowOff>171060</xdr:rowOff>
    </xdr:from>
    <xdr:to>
      <xdr:col>11</xdr:col>
      <xdr:colOff>535440</xdr:colOff>
      <xdr:row>30</xdr:row>
      <xdr:rowOff>171060</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5462" name="Ink 15461">
              <a:extLst>
                <a:ext uri="{FF2B5EF4-FFF2-40B4-BE49-F238E27FC236}">
                  <a16:creationId xmlns:a16="http://schemas.microsoft.com/office/drawing/2014/main" id="{3E248CE7-D7E5-886D-E024-1D1C615242FA}"/>
                </a:ext>
              </a:extLst>
            </xdr14:cNvPr>
            <xdr14:cNvContentPartPr/>
          </xdr14:nvContentPartPr>
          <xdr14:nvPr macro=""/>
          <xdr14:xfrm>
            <a:off x="16558845" y="5695560"/>
            <a:ext cx="216720" cy="191880"/>
          </xdr14:xfrm>
        </xdr:contentPart>
      </mc:Choice>
      <mc:Fallback xmlns="">
        <xdr:pic>
          <xdr:nvPicPr>
            <xdr:cNvPr id="15462" name="Ink 15461">
              <a:extLst>
                <a:ext uri="{FF2B5EF4-FFF2-40B4-BE49-F238E27FC236}">
                  <a16:creationId xmlns:a16="http://schemas.microsoft.com/office/drawing/2014/main" id="{3E248CE7-D7E5-886D-E024-1D1C615242FA}"/>
                </a:ext>
              </a:extLst>
            </xdr:cNvPr>
            <xdr:cNvPicPr/>
          </xdr:nvPicPr>
          <xdr:blipFill>
            <a:blip xmlns:r="http://schemas.openxmlformats.org/officeDocument/2006/relationships" r:embed="rId120"/>
            <a:stretch>
              <a:fillRect/>
            </a:stretch>
          </xdr:blipFill>
          <xdr:spPr>
            <a:xfrm>
              <a:off x="16549845" y="5686560"/>
              <a:ext cx="234360" cy="209520"/>
            </a:xfrm>
            <a:prstGeom prst="rect">
              <a:avLst/>
            </a:prstGeom>
          </xdr:spPr>
        </xdr:pic>
      </mc:Fallback>
    </mc:AlternateContent>
    <xdr:clientData/>
  </xdr:twoCellAnchor>
  <xdr:twoCellAnchor editAs="oneCell">
    <xdr:from>
      <xdr:col>7</xdr:col>
      <xdr:colOff>543480</xdr:colOff>
      <xdr:row>78</xdr:row>
      <xdr:rowOff>133020</xdr:rowOff>
    </xdr:from>
    <xdr:to>
      <xdr:col>12</xdr:col>
      <xdr:colOff>609480</xdr:colOff>
      <xdr:row>81</xdr:row>
      <xdr:rowOff>171000</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15465" name="Ink 15464">
              <a:extLst>
                <a:ext uri="{FF2B5EF4-FFF2-40B4-BE49-F238E27FC236}">
                  <a16:creationId xmlns:a16="http://schemas.microsoft.com/office/drawing/2014/main" id="{5068541B-590B-D77B-F1FD-5031495FE27D}"/>
                </a:ext>
              </a:extLst>
            </xdr14:cNvPr>
            <xdr14:cNvContentPartPr/>
          </xdr14:nvContentPartPr>
          <xdr14:nvPr macro=""/>
          <xdr14:xfrm>
            <a:off x="14345205" y="14992020"/>
            <a:ext cx="3114000" cy="609480"/>
          </xdr14:xfrm>
        </xdr:contentPart>
      </mc:Choice>
      <mc:Fallback xmlns="">
        <xdr:pic>
          <xdr:nvPicPr>
            <xdr:cNvPr id="15465" name="Ink 15464">
              <a:extLst>
                <a:ext uri="{FF2B5EF4-FFF2-40B4-BE49-F238E27FC236}">
                  <a16:creationId xmlns:a16="http://schemas.microsoft.com/office/drawing/2014/main" id="{5068541B-590B-D77B-F1FD-5031495FE27D}"/>
                </a:ext>
              </a:extLst>
            </xdr:cNvPr>
            <xdr:cNvPicPr/>
          </xdr:nvPicPr>
          <xdr:blipFill>
            <a:blip xmlns:r="http://schemas.openxmlformats.org/officeDocument/2006/relationships" r:embed="rId122"/>
            <a:stretch>
              <a:fillRect/>
            </a:stretch>
          </xdr:blipFill>
          <xdr:spPr>
            <a:xfrm>
              <a:off x="14336564" y="14983380"/>
              <a:ext cx="3131642" cy="627120"/>
            </a:xfrm>
            <a:prstGeom prst="rect">
              <a:avLst/>
            </a:prstGeom>
          </xdr:spPr>
        </xdr:pic>
      </mc:Fallback>
    </mc:AlternateContent>
    <xdr:clientData/>
  </xdr:twoCellAnchor>
  <xdr:twoCellAnchor editAs="oneCell">
    <xdr:from>
      <xdr:col>17</xdr:col>
      <xdr:colOff>561720</xdr:colOff>
      <xdr:row>83</xdr:row>
      <xdr:rowOff>104640</xdr:rowOff>
    </xdr:from>
    <xdr:to>
      <xdr:col>18</xdr:col>
      <xdr:colOff>352440</xdr:colOff>
      <xdr:row>86</xdr:row>
      <xdr:rowOff>24180</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5468" name="Ink 15467">
              <a:extLst>
                <a:ext uri="{FF2B5EF4-FFF2-40B4-BE49-F238E27FC236}">
                  <a16:creationId xmlns:a16="http://schemas.microsoft.com/office/drawing/2014/main" id="{B9034095-6BFF-EB35-DF75-B01CEECC93F5}"/>
                </a:ext>
              </a:extLst>
            </xdr14:cNvPr>
            <xdr14:cNvContentPartPr/>
          </xdr14:nvContentPartPr>
          <xdr14:nvPr macro=""/>
          <xdr14:xfrm>
            <a:off x="20459445" y="15916140"/>
            <a:ext cx="400320" cy="491040"/>
          </xdr14:xfrm>
        </xdr:contentPart>
      </mc:Choice>
      <mc:Fallback xmlns="">
        <xdr:pic>
          <xdr:nvPicPr>
            <xdr:cNvPr id="15468" name="Ink 15467">
              <a:extLst>
                <a:ext uri="{FF2B5EF4-FFF2-40B4-BE49-F238E27FC236}">
                  <a16:creationId xmlns:a16="http://schemas.microsoft.com/office/drawing/2014/main" id="{B9034095-6BFF-EB35-DF75-B01CEECC93F5}"/>
                </a:ext>
              </a:extLst>
            </xdr:cNvPr>
            <xdr:cNvPicPr/>
          </xdr:nvPicPr>
          <xdr:blipFill>
            <a:blip xmlns:r="http://schemas.openxmlformats.org/officeDocument/2006/relationships" r:embed="rId124"/>
            <a:stretch>
              <a:fillRect/>
            </a:stretch>
          </xdr:blipFill>
          <xdr:spPr>
            <a:xfrm>
              <a:off x="20450805" y="15907140"/>
              <a:ext cx="417960" cy="508680"/>
            </a:xfrm>
            <a:prstGeom prst="rect">
              <a:avLst/>
            </a:prstGeom>
          </xdr:spPr>
        </xdr:pic>
      </mc:Fallback>
    </mc:AlternateContent>
    <xdr:clientData/>
  </xdr:twoCellAnchor>
  <xdr:twoCellAnchor editAs="oneCell">
    <xdr:from>
      <xdr:col>10</xdr:col>
      <xdr:colOff>512520</xdr:colOff>
      <xdr:row>18</xdr:row>
      <xdr:rowOff>161640</xdr:rowOff>
    </xdr:from>
    <xdr:to>
      <xdr:col>11</xdr:col>
      <xdr:colOff>8040</xdr:colOff>
      <xdr:row>20</xdr:row>
      <xdr:rowOff>107160</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5469" name="Ink 15468">
              <a:extLst>
                <a:ext uri="{FF2B5EF4-FFF2-40B4-BE49-F238E27FC236}">
                  <a16:creationId xmlns:a16="http://schemas.microsoft.com/office/drawing/2014/main" id="{166FFDD5-9782-0331-1368-91678BB1D5D0}"/>
                </a:ext>
              </a:extLst>
            </xdr14:cNvPr>
            <xdr14:cNvContentPartPr/>
          </xdr14:nvContentPartPr>
          <xdr14:nvPr macro=""/>
          <xdr14:xfrm>
            <a:off x="16143045" y="3590640"/>
            <a:ext cx="105120" cy="326520"/>
          </xdr14:xfrm>
        </xdr:contentPart>
      </mc:Choice>
      <mc:Fallback xmlns="">
        <xdr:pic>
          <xdr:nvPicPr>
            <xdr:cNvPr id="15469" name="Ink 15468">
              <a:extLst>
                <a:ext uri="{FF2B5EF4-FFF2-40B4-BE49-F238E27FC236}">
                  <a16:creationId xmlns:a16="http://schemas.microsoft.com/office/drawing/2014/main" id="{166FFDD5-9782-0331-1368-91678BB1D5D0}"/>
                </a:ext>
              </a:extLst>
            </xdr:cNvPr>
            <xdr:cNvPicPr/>
          </xdr:nvPicPr>
          <xdr:blipFill>
            <a:blip xmlns:r="http://schemas.openxmlformats.org/officeDocument/2006/relationships" r:embed="rId126"/>
            <a:stretch>
              <a:fillRect/>
            </a:stretch>
          </xdr:blipFill>
          <xdr:spPr>
            <a:xfrm>
              <a:off x="16134405" y="3582000"/>
              <a:ext cx="122760" cy="344160"/>
            </a:xfrm>
            <a:prstGeom prst="rect">
              <a:avLst/>
            </a:prstGeom>
          </xdr:spPr>
        </xdr:pic>
      </mc:Fallback>
    </mc:AlternateContent>
    <xdr:clientData/>
  </xdr:twoCellAnchor>
  <xdr:twoCellAnchor editAs="oneCell">
    <xdr:from>
      <xdr:col>12</xdr:col>
      <xdr:colOff>132030</xdr:colOff>
      <xdr:row>18</xdr:row>
      <xdr:rowOff>66420</xdr:rowOff>
    </xdr:from>
    <xdr:to>
      <xdr:col>12</xdr:col>
      <xdr:colOff>352710</xdr:colOff>
      <xdr:row>20</xdr:row>
      <xdr:rowOff>20940</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5473" name="Ink 15472">
              <a:extLst>
                <a:ext uri="{FF2B5EF4-FFF2-40B4-BE49-F238E27FC236}">
                  <a16:creationId xmlns:a16="http://schemas.microsoft.com/office/drawing/2014/main" id="{9999E930-7884-9117-2F11-31870F51E919}"/>
                </a:ext>
              </a:extLst>
            </xdr14:cNvPr>
            <xdr14:cNvContentPartPr/>
          </xdr14:nvContentPartPr>
          <xdr14:nvPr macro=""/>
          <xdr14:xfrm>
            <a:off x="16981755" y="3495420"/>
            <a:ext cx="220680" cy="335520"/>
          </xdr14:xfrm>
        </xdr:contentPart>
      </mc:Choice>
      <mc:Fallback xmlns="">
        <xdr:pic>
          <xdr:nvPicPr>
            <xdr:cNvPr id="15473" name="Ink 15472">
              <a:extLst>
                <a:ext uri="{FF2B5EF4-FFF2-40B4-BE49-F238E27FC236}">
                  <a16:creationId xmlns:a16="http://schemas.microsoft.com/office/drawing/2014/main" id="{9999E930-7884-9117-2F11-31870F51E919}"/>
                </a:ext>
              </a:extLst>
            </xdr:cNvPr>
            <xdr:cNvPicPr/>
          </xdr:nvPicPr>
          <xdr:blipFill>
            <a:blip xmlns:r="http://schemas.openxmlformats.org/officeDocument/2006/relationships" r:embed="rId128"/>
            <a:stretch>
              <a:fillRect/>
            </a:stretch>
          </xdr:blipFill>
          <xdr:spPr>
            <a:xfrm>
              <a:off x="16972755" y="3486780"/>
              <a:ext cx="238320" cy="353160"/>
            </a:xfrm>
            <a:prstGeom prst="rect">
              <a:avLst/>
            </a:prstGeom>
          </xdr:spPr>
        </xdr:pic>
      </mc:Fallback>
    </mc:AlternateContent>
    <xdr:clientData/>
  </xdr:twoCellAnchor>
  <xdr:twoCellAnchor editAs="oneCell">
    <xdr:from>
      <xdr:col>12</xdr:col>
      <xdr:colOff>152190</xdr:colOff>
      <xdr:row>60</xdr:row>
      <xdr:rowOff>142740</xdr:rowOff>
    </xdr:from>
    <xdr:to>
      <xdr:col>13</xdr:col>
      <xdr:colOff>51990</xdr:colOff>
      <xdr:row>63</xdr:row>
      <xdr:rowOff>97920</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5476" name="Ink 15475">
              <a:extLst>
                <a:ext uri="{FF2B5EF4-FFF2-40B4-BE49-F238E27FC236}">
                  <a16:creationId xmlns:a16="http://schemas.microsoft.com/office/drawing/2014/main" id="{1DF4BEAB-F90D-6E18-38A8-6C88E85346D5}"/>
                </a:ext>
              </a:extLst>
            </xdr14:cNvPr>
            <xdr14:cNvContentPartPr/>
          </xdr14:nvContentPartPr>
          <xdr14:nvPr macro=""/>
          <xdr14:xfrm>
            <a:off x="17001915" y="11572740"/>
            <a:ext cx="509400" cy="526680"/>
          </xdr14:xfrm>
        </xdr:contentPart>
      </mc:Choice>
      <mc:Fallback xmlns="">
        <xdr:pic>
          <xdr:nvPicPr>
            <xdr:cNvPr id="15476" name="Ink 15475">
              <a:extLst>
                <a:ext uri="{FF2B5EF4-FFF2-40B4-BE49-F238E27FC236}">
                  <a16:creationId xmlns:a16="http://schemas.microsoft.com/office/drawing/2014/main" id="{1DF4BEAB-F90D-6E18-38A8-6C88E85346D5}"/>
                </a:ext>
              </a:extLst>
            </xdr:cNvPr>
            <xdr:cNvPicPr/>
          </xdr:nvPicPr>
          <xdr:blipFill>
            <a:blip xmlns:r="http://schemas.openxmlformats.org/officeDocument/2006/relationships" r:embed="rId130"/>
            <a:stretch>
              <a:fillRect/>
            </a:stretch>
          </xdr:blipFill>
          <xdr:spPr>
            <a:xfrm>
              <a:off x="16993275" y="11563740"/>
              <a:ext cx="527040" cy="544320"/>
            </a:xfrm>
            <a:prstGeom prst="rect">
              <a:avLst/>
            </a:prstGeom>
          </xdr:spPr>
        </xdr:pic>
      </mc:Fallback>
    </mc:AlternateContent>
    <xdr:clientData/>
  </xdr:twoCellAnchor>
  <xdr:twoCellAnchor editAs="oneCell">
    <xdr:from>
      <xdr:col>13</xdr:col>
      <xdr:colOff>76110</xdr:colOff>
      <xdr:row>27</xdr:row>
      <xdr:rowOff>113760</xdr:rowOff>
    </xdr:from>
    <xdr:to>
      <xdr:col>13</xdr:col>
      <xdr:colOff>416670</xdr:colOff>
      <xdr:row>28</xdr:row>
      <xdr:rowOff>134580</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5479" name="Ink 15478">
              <a:extLst>
                <a:ext uri="{FF2B5EF4-FFF2-40B4-BE49-F238E27FC236}">
                  <a16:creationId xmlns:a16="http://schemas.microsoft.com/office/drawing/2014/main" id="{E4EC72AF-D56D-8B37-9B5A-B6FBB4D20E9A}"/>
                </a:ext>
              </a:extLst>
            </xdr14:cNvPr>
            <xdr14:cNvContentPartPr/>
          </xdr14:nvContentPartPr>
          <xdr14:nvPr macro=""/>
          <xdr14:xfrm>
            <a:off x="17535435" y="5257260"/>
            <a:ext cx="340560" cy="211320"/>
          </xdr14:xfrm>
        </xdr:contentPart>
      </mc:Choice>
      <mc:Fallback xmlns="">
        <xdr:pic>
          <xdr:nvPicPr>
            <xdr:cNvPr id="15479" name="Ink 15478">
              <a:extLst>
                <a:ext uri="{FF2B5EF4-FFF2-40B4-BE49-F238E27FC236}">
                  <a16:creationId xmlns:a16="http://schemas.microsoft.com/office/drawing/2014/main" id="{E4EC72AF-D56D-8B37-9B5A-B6FBB4D20E9A}"/>
                </a:ext>
              </a:extLst>
            </xdr:cNvPr>
            <xdr:cNvPicPr/>
          </xdr:nvPicPr>
          <xdr:blipFill>
            <a:blip xmlns:r="http://schemas.openxmlformats.org/officeDocument/2006/relationships" r:embed="rId132"/>
            <a:stretch>
              <a:fillRect/>
            </a:stretch>
          </xdr:blipFill>
          <xdr:spPr>
            <a:xfrm>
              <a:off x="17526435" y="5248260"/>
              <a:ext cx="358200" cy="228960"/>
            </a:xfrm>
            <a:prstGeom prst="rect">
              <a:avLst/>
            </a:prstGeom>
          </xdr:spPr>
        </xdr:pic>
      </mc:Fallback>
    </mc:AlternateContent>
    <xdr:clientData/>
  </xdr:twoCellAnchor>
  <xdr:twoCellAnchor editAs="oneCell">
    <xdr:from>
      <xdr:col>9</xdr:col>
      <xdr:colOff>333360</xdr:colOff>
      <xdr:row>69</xdr:row>
      <xdr:rowOff>180720</xdr:rowOff>
    </xdr:from>
    <xdr:to>
      <xdr:col>10</xdr:col>
      <xdr:colOff>120840</xdr:colOff>
      <xdr:row>76</xdr:row>
      <xdr:rowOff>147540</xdr:rowOff>
    </xdr:to>
    <mc:AlternateContent xmlns:mc="http://schemas.openxmlformats.org/markup-compatibility/2006" xmlns:xdr14="http://schemas.microsoft.com/office/excel/2010/spreadsheetDrawing">
      <mc:Choice Requires="xdr14">
        <xdr:contentPart xmlns:r="http://schemas.openxmlformats.org/officeDocument/2006/relationships" r:id="rId133">
          <xdr14:nvContentPartPr>
            <xdr14:cNvPr id="15482" name="Ink 15481">
              <a:extLst>
                <a:ext uri="{FF2B5EF4-FFF2-40B4-BE49-F238E27FC236}">
                  <a16:creationId xmlns:a16="http://schemas.microsoft.com/office/drawing/2014/main" id="{88E473A6-26A6-E8FE-2A4D-064364FF6E9D}"/>
                </a:ext>
              </a:extLst>
            </xdr14:cNvPr>
            <xdr14:cNvContentPartPr/>
          </xdr14:nvContentPartPr>
          <xdr14:nvPr macro=""/>
          <xdr14:xfrm>
            <a:off x="15354285" y="13325220"/>
            <a:ext cx="397080" cy="1300320"/>
          </xdr14:xfrm>
        </xdr:contentPart>
      </mc:Choice>
      <mc:Fallback xmlns="">
        <xdr:pic>
          <xdr:nvPicPr>
            <xdr:cNvPr id="15482" name="Ink 15481">
              <a:extLst>
                <a:ext uri="{FF2B5EF4-FFF2-40B4-BE49-F238E27FC236}">
                  <a16:creationId xmlns:a16="http://schemas.microsoft.com/office/drawing/2014/main" id="{88E473A6-26A6-E8FE-2A4D-064364FF6E9D}"/>
                </a:ext>
              </a:extLst>
            </xdr:cNvPr>
            <xdr:cNvPicPr/>
          </xdr:nvPicPr>
          <xdr:blipFill>
            <a:blip xmlns:r="http://schemas.openxmlformats.org/officeDocument/2006/relationships" r:embed="rId134"/>
            <a:stretch>
              <a:fillRect/>
            </a:stretch>
          </xdr:blipFill>
          <xdr:spPr>
            <a:xfrm>
              <a:off x="15345285" y="13316580"/>
              <a:ext cx="414720" cy="1317960"/>
            </a:xfrm>
            <a:prstGeom prst="rect">
              <a:avLst/>
            </a:prstGeom>
          </xdr:spPr>
        </xdr:pic>
      </mc:Fallback>
    </mc:AlternateContent>
    <xdr:clientData/>
  </xdr:twoCellAnchor>
  <xdr:twoCellAnchor editAs="oneCell">
    <xdr:from>
      <xdr:col>11</xdr:col>
      <xdr:colOff>333840</xdr:colOff>
      <xdr:row>18</xdr:row>
      <xdr:rowOff>131400</xdr:rowOff>
    </xdr:from>
    <xdr:to>
      <xdr:col>11</xdr:col>
      <xdr:colOff>510240</xdr:colOff>
      <xdr:row>19</xdr:row>
      <xdr:rowOff>174180</xdr:rowOff>
    </xdr:to>
    <mc:AlternateContent xmlns:mc="http://schemas.openxmlformats.org/markup-compatibility/2006" xmlns:xdr14="http://schemas.microsoft.com/office/excel/2010/spreadsheetDrawing">
      <mc:Choice Requires="xdr14">
        <xdr:contentPart xmlns:r="http://schemas.openxmlformats.org/officeDocument/2006/relationships" r:id="rId135">
          <xdr14:nvContentPartPr>
            <xdr14:cNvPr id="15483" name="Ink 15482">
              <a:extLst>
                <a:ext uri="{FF2B5EF4-FFF2-40B4-BE49-F238E27FC236}">
                  <a16:creationId xmlns:a16="http://schemas.microsoft.com/office/drawing/2014/main" id="{67E704C9-4616-61BC-4E9B-D640E1304969}"/>
                </a:ext>
              </a:extLst>
            </xdr14:cNvPr>
            <xdr14:cNvContentPartPr/>
          </xdr14:nvContentPartPr>
          <xdr14:nvPr macro=""/>
          <xdr14:xfrm>
            <a:off x="16573965" y="3560400"/>
            <a:ext cx="176400" cy="233280"/>
          </xdr14:xfrm>
        </xdr:contentPart>
      </mc:Choice>
      <mc:Fallback xmlns="">
        <xdr:pic>
          <xdr:nvPicPr>
            <xdr:cNvPr id="15483" name="Ink 15482">
              <a:extLst>
                <a:ext uri="{FF2B5EF4-FFF2-40B4-BE49-F238E27FC236}">
                  <a16:creationId xmlns:a16="http://schemas.microsoft.com/office/drawing/2014/main" id="{67E704C9-4616-61BC-4E9B-D640E1304969}"/>
                </a:ext>
              </a:extLst>
            </xdr:cNvPr>
            <xdr:cNvPicPr/>
          </xdr:nvPicPr>
          <xdr:blipFill>
            <a:blip xmlns:r="http://schemas.openxmlformats.org/officeDocument/2006/relationships" r:embed="rId136"/>
            <a:stretch>
              <a:fillRect/>
            </a:stretch>
          </xdr:blipFill>
          <xdr:spPr>
            <a:xfrm>
              <a:off x="16565325" y="3551760"/>
              <a:ext cx="194040" cy="250920"/>
            </a:xfrm>
            <a:prstGeom prst="rect">
              <a:avLst/>
            </a:prstGeom>
          </xdr:spPr>
        </xdr:pic>
      </mc:Fallback>
    </mc:AlternateContent>
    <xdr:clientData/>
  </xdr:twoCellAnchor>
  <xdr:twoCellAnchor editAs="oneCell">
    <xdr:from>
      <xdr:col>13</xdr:col>
      <xdr:colOff>380760</xdr:colOff>
      <xdr:row>60</xdr:row>
      <xdr:rowOff>76140</xdr:rowOff>
    </xdr:from>
    <xdr:to>
      <xdr:col>14</xdr:col>
      <xdr:colOff>323040</xdr:colOff>
      <xdr:row>62</xdr:row>
      <xdr:rowOff>181500</xdr:rowOff>
    </xdr:to>
    <mc:AlternateContent xmlns:mc="http://schemas.openxmlformats.org/markup-compatibility/2006" xmlns:xdr14="http://schemas.microsoft.com/office/excel/2010/spreadsheetDrawing">
      <mc:Choice Requires="xdr14">
        <xdr:contentPart xmlns:r="http://schemas.openxmlformats.org/officeDocument/2006/relationships" r:id="rId137">
          <xdr14:nvContentPartPr>
            <xdr14:cNvPr id="15486" name="Ink 15485">
              <a:extLst>
                <a:ext uri="{FF2B5EF4-FFF2-40B4-BE49-F238E27FC236}">
                  <a16:creationId xmlns:a16="http://schemas.microsoft.com/office/drawing/2014/main" id="{C5BAD42E-CB83-941A-3874-6F666E101F21}"/>
                </a:ext>
              </a:extLst>
            </xdr14:cNvPr>
            <xdr14:cNvContentPartPr/>
          </xdr14:nvContentPartPr>
          <xdr14:nvPr macro=""/>
          <xdr14:xfrm>
            <a:off x="17840085" y="11506140"/>
            <a:ext cx="551880" cy="486360"/>
          </xdr14:xfrm>
        </xdr:contentPart>
      </mc:Choice>
      <mc:Fallback xmlns="">
        <xdr:pic>
          <xdr:nvPicPr>
            <xdr:cNvPr id="15486" name="Ink 15485">
              <a:extLst>
                <a:ext uri="{FF2B5EF4-FFF2-40B4-BE49-F238E27FC236}">
                  <a16:creationId xmlns:a16="http://schemas.microsoft.com/office/drawing/2014/main" id="{C5BAD42E-CB83-941A-3874-6F666E101F21}"/>
                </a:ext>
              </a:extLst>
            </xdr:cNvPr>
            <xdr:cNvPicPr/>
          </xdr:nvPicPr>
          <xdr:blipFill>
            <a:blip xmlns:r="http://schemas.openxmlformats.org/officeDocument/2006/relationships" r:embed="rId138"/>
            <a:stretch>
              <a:fillRect/>
            </a:stretch>
          </xdr:blipFill>
          <xdr:spPr>
            <a:xfrm>
              <a:off x="17831445" y="11497147"/>
              <a:ext cx="569520" cy="503987"/>
            </a:xfrm>
            <a:prstGeom prst="rect">
              <a:avLst/>
            </a:prstGeom>
          </xdr:spPr>
        </xdr:pic>
      </mc:Fallback>
    </mc:AlternateContent>
    <xdr:clientData/>
  </xdr:twoCellAnchor>
  <xdr:twoCellAnchor editAs="oneCell">
    <xdr:from>
      <xdr:col>12</xdr:col>
      <xdr:colOff>178560</xdr:colOff>
      <xdr:row>27</xdr:row>
      <xdr:rowOff>37980</xdr:rowOff>
    </xdr:from>
    <xdr:to>
      <xdr:col>12</xdr:col>
      <xdr:colOff>333720</xdr:colOff>
      <xdr:row>28</xdr:row>
      <xdr:rowOff>97680</xdr:rowOff>
    </xdr:to>
    <mc:AlternateContent xmlns:mc="http://schemas.openxmlformats.org/markup-compatibility/2006" xmlns:xdr14="http://schemas.microsoft.com/office/excel/2010/spreadsheetDrawing">
      <mc:Choice Requires="xdr14">
        <xdr:contentPart xmlns:r="http://schemas.openxmlformats.org/officeDocument/2006/relationships" r:id="rId139">
          <xdr14:nvContentPartPr>
            <xdr14:cNvPr id="15487" name="Ink 15486">
              <a:extLst>
                <a:ext uri="{FF2B5EF4-FFF2-40B4-BE49-F238E27FC236}">
                  <a16:creationId xmlns:a16="http://schemas.microsoft.com/office/drawing/2014/main" id="{4D8A39BD-7DE1-4831-2C8A-EAC9CBD645CB}"/>
                </a:ext>
              </a:extLst>
            </xdr14:cNvPr>
            <xdr14:cNvContentPartPr/>
          </xdr14:nvContentPartPr>
          <xdr14:nvPr macro=""/>
          <xdr14:xfrm>
            <a:off x="17028285" y="5181480"/>
            <a:ext cx="155160" cy="250200"/>
          </xdr14:xfrm>
        </xdr:contentPart>
      </mc:Choice>
      <mc:Fallback xmlns="">
        <xdr:pic>
          <xdr:nvPicPr>
            <xdr:cNvPr id="15487" name="Ink 15486">
              <a:extLst>
                <a:ext uri="{FF2B5EF4-FFF2-40B4-BE49-F238E27FC236}">
                  <a16:creationId xmlns:a16="http://schemas.microsoft.com/office/drawing/2014/main" id="{4D8A39BD-7DE1-4831-2C8A-EAC9CBD645CB}"/>
                </a:ext>
              </a:extLst>
            </xdr:cNvPr>
            <xdr:cNvPicPr/>
          </xdr:nvPicPr>
          <xdr:blipFill>
            <a:blip xmlns:r="http://schemas.openxmlformats.org/officeDocument/2006/relationships" r:embed="rId140"/>
            <a:stretch>
              <a:fillRect/>
            </a:stretch>
          </xdr:blipFill>
          <xdr:spPr>
            <a:xfrm>
              <a:off x="17019285" y="5172480"/>
              <a:ext cx="172800" cy="267840"/>
            </a:xfrm>
            <a:prstGeom prst="rect">
              <a:avLst/>
            </a:prstGeom>
          </xdr:spPr>
        </xdr:pic>
      </mc:Fallback>
    </mc:AlternateContent>
    <xdr:clientData/>
  </xdr:twoCellAnchor>
  <xdr:twoCellAnchor editAs="oneCell">
    <xdr:from>
      <xdr:col>7</xdr:col>
      <xdr:colOff>599640</xdr:colOff>
      <xdr:row>74</xdr:row>
      <xdr:rowOff>123720</xdr:rowOff>
    </xdr:from>
    <xdr:to>
      <xdr:col>8</xdr:col>
      <xdr:colOff>437160</xdr:colOff>
      <xdr:row>76</xdr:row>
      <xdr:rowOff>122520</xdr:rowOff>
    </xdr:to>
    <mc:AlternateContent xmlns:mc="http://schemas.openxmlformats.org/markup-compatibility/2006" xmlns:xdr14="http://schemas.microsoft.com/office/excel/2010/spreadsheetDrawing">
      <mc:Choice Requires="xdr14">
        <xdr:contentPart xmlns:r="http://schemas.openxmlformats.org/officeDocument/2006/relationships" r:id="rId141">
          <xdr14:nvContentPartPr>
            <xdr14:cNvPr id="15488" name="Ink 15487">
              <a:extLst>
                <a:ext uri="{FF2B5EF4-FFF2-40B4-BE49-F238E27FC236}">
                  <a16:creationId xmlns:a16="http://schemas.microsoft.com/office/drawing/2014/main" id="{F3C4A8D0-53B2-2409-FE2D-231CDA596345}"/>
                </a:ext>
              </a:extLst>
            </xdr14:cNvPr>
            <xdr14:cNvContentPartPr/>
          </xdr14:nvContentPartPr>
          <xdr14:nvPr macro=""/>
          <xdr14:xfrm>
            <a:off x="14401365" y="14220720"/>
            <a:ext cx="447120" cy="379800"/>
          </xdr14:xfrm>
        </xdr:contentPart>
      </mc:Choice>
      <mc:Fallback xmlns="">
        <xdr:pic>
          <xdr:nvPicPr>
            <xdr:cNvPr id="15488" name="Ink 15487">
              <a:extLst>
                <a:ext uri="{FF2B5EF4-FFF2-40B4-BE49-F238E27FC236}">
                  <a16:creationId xmlns:a16="http://schemas.microsoft.com/office/drawing/2014/main" id="{F3C4A8D0-53B2-2409-FE2D-231CDA596345}"/>
                </a:ext>
              </a:extLst>
            </xdr:cNvPr>
            <xdr:cNvPicPr/>
          </xdr:nvPicPr>
          <xdr:blipFill>
            <a:blip xmlns:r="http://schemas.openxmlformats.org/officeDocument/2006/relationships" r:embed="rId142"/>
            <a:stretch>
              <a:fillRect/>
            </a:stretch>
          </xdr:blipFill>
          <xdr:spPr>
            <a:xfrm>
              <a:off x="14392725" y="14211720"/>
              <a:ext cx="464760" cy="397440"/>
            </a:xfrm>
            <a:prstGeom prst="rect">
              <a:avLst/>
            </a:prstGeom>
          </xdr:spPr>
        </xdr:pic>
      </mc:Fallback>
    </mc:AlternateContent>
    <xdr:clientData/>
  </xdr:twoCellAnchor>
  <xdr:twoCellAnchor editAs="oneCell">
    <xdr:from>
      <xdr:col>14</xdr:col>
      <xdr:colOff>399360</xdr:colOff>
      <xdr:row>29</xdr:row>
      <xdr:rowOff>75480</xdr:rowOff>
    </xdr:from>
    <xdr:to>
      <xdr:col>15</xdr:col>
      <xdr:colOff>231840</xdr:colOff>
      <xdr:row>31</xdr:row>
      <xdr:rowOff>40440</xdr:rowOff>
    </xdr:to>
    <mc:AlternateContent xmlns:mc="http://schemas.openxmlformats.org/markup-compatibility/2006" xmlns:xdr14="http://schemas.microsoft.com/office/excel/2010/spreadsheetDrawing">
      <mc:Choice Requires="xdr14">
        <xdr:contentPart xmlns:r="http://schemas.openxmlformats.org/officeDocument/2006/relationships" r:id="rId143">
          <xdr14:nvContentPartPr>
            <xdr14:cNvPr id="15489" name="Ink 15488">
              <a:extLst>
                <a:ext uri="{FF2B5EF4-FFF2-40B4-BE49-F238E27FC236}">
                  <a16:creationId xmlns:a16="http://schemas.microsoft.com/office/drawing/2014/main" id="{885292F4-7EC7-9585-8060-C0ABD013EF71}"/>
                </a:ext>
              </a:extLst>
            </xdr14:cNvPr>
            <xdr14:cNvContentPartPr/>
          </xdr14:nvContentPartPr>
          <xdr14:nvPr macro=""/>
          <xdr14:xfrm>
            <a:off x="18468285" y="5599980"/>
            <a:ext cx="442080" cy="345960"/>
          </xdr14:xfrm>
        </xdr:contentPart>
      </mc:Choice>
      <mc:Fallback xmlns="">
        <xdr:pic>
          <xdr:nvPicPr>
            <xdr:cNvPr id="15489" name="Ink 15488">
              <a:extLst>
                <a:ext uri="{FF2B5EF4-FFF2-40B4-BE49-F238E27FC236}">
                  <a16:creationId xmlns:a16="http://schemas.microsoft.com/office/drawing/2014/main" id="{885292F4-7EC7-9585-8060-C0ABD013EF71}"/>
                </a:ext>
              </a:extLst>
            </xdr:cNvPr>
            <xdr:cNvPicPr/>
          </xdr:nvPicPr>
          <xdr:blipFill>
            <a:blip xmlns:r="http://schemas.openxmlformats.org/officeDocument/2006/relationships" r:embed="rId144"/>
            <a:stretch>
              <a:fillRect/>
            </a:stretch>
          </xdr:blipFill>
          <xdr:spPr>
            <a:xfrm>
              <a:off x="18459285" y="5591340"/>
              <a:ext cx="459720" cy="363600"/>
            </a:xfrm>
            <a:prstGeom prst="rect">
              <a:avLst/>
            </a:prstGeom>
          </xdr:spPr>
        </xdr:pic>
      </mc:Fallback>
    </mc:AlternateContent>
    <xdr:clientData/>
  </xdr:twoCellAnchor>
  <xdr:twoCellAnchor editAs="oneCell">
    <xdr:from>
      <xdr:col>15</xdr:col>
      <xdr:colOff>323640</xdr:colOff>
      <xdr:row>29</xdr:row>
      <xdr:rowOff>95280</xdr:rowOff>
    </xdr:from>
    <xdr:to>
      <xdr:col>15</xdr:col>
      <xdr:colOff>553320</xdr:colOff>
      <xdr:row>30</xdr:row>
      <xdr:rowOff>137700</xdr:rowOff>
    </xdr:to>
    <mc:AlternateContent xmlns:mc="http://schemas.openxmlformats.org/markup-compatibility/2006" xmlns:xdr14="http://schemas.microsoft.com/office/excel/2010/spreadsheetDrawing">
      <mc:Choice Requires="xdr14">
        <xdr:contentPart xmlns:r="http://schemas.openxmlformats.org/officeDocument/2006/relationships" r:id="rId145">
          <xdr14:nvContentPartPr>
            <xdr14:cNvPr id="15492" name="Ink 15491">
              <a:extLst>
                <a:ext uri="{FF2B5EF4-FFF2-40B4-BE49-F238E27FC236}">
                  <a16:creationId xmlns:a16="http://schemas.microsoft.com/office/drawing/2014/main" id="{7079F835-4628-E15C-73DB-8DE05A0E66BE}"/>
                </a:ext>
              </a:extLst>
            </xdr14:cNvPr>
            <xdr14:cNvContentPartPr/>
          </xdr14:nvContentPartPr>
          <xdr14:nvPr macro=""/>
          <xdr14:xfrm>
            <a:off x="19002165" y="5619780"/>
            <a:ext cx="229680" cy="232920"/>
          </xdr14:xfrm>
        </xdr:contentPart>
      </mc:Choice>
      <mc:Fallback xmlns="">
        <xdr:pic>
          <xdr:nvPicPr>
            <xdr:cNvPr id="15492" name="Ink 15491">
              <a:extLst>
                <a:ext uri="{FF2B5EF4-FFF2-40B4-BE49-F238E27FC236}">
                  <a16:creationId xmlns:a16="http://schemas.microsoft.com/office/drawing/2014/main" id="{7079F835-4628-E15C-73DB-8DE05A0E66BE}"/>
                </a:ext>
              </a:extLst>
            </xdr:cNvPr>
            <xdr:cNvPicPr/>
          </xdr:nvPicPr>
          <xdr:blipFill>
            <a:blip xmlns:r="http://schemas.openxmlformats.org/officeDocument/2006/relationships" r:embed="rId146"/>
            <a:stretch>
              <a:fillRect/>
            </a:stretch>
          </xdr:blipFill>
          <xdr:spPr>
            <a:xfrm>
              <a:off x="18993539" y="5610780"/>
              <a:ext cx="247292" cy="250560"/>
            </a:xfrm>
            <a:prstGeom prst="rect">
              <a:avLst/>
            </a:prstGeom>
          </xdr:spPr>
        </xdr:pic>
      </mc:Fallback>
    </mc:AlternateContent>
    <xdr:clientData/>
  </xdr:twoCellAnchor>
  <xdr:twoCellAnchor editAs="oneCell">
    <xdr:from>
      <xdr:col>16</xdr:col>
      <xdr:colOff>123720</xdr:colOff>
      <xdr:row>30</xdr:row>
      <xdr:rowOff>7380</xdr:rowOff>
    </xdr:from>
    <xdr:to>
      <xdr:col>16</xdr:col>
      <xdr:colOff>395160</xdr:colOff>
      <xdr:row>31</xdr:row>
      <xdr:rowOff>0</xdr:rowOff>
    </xdr:to>
    <mc:AlternateContent xmlns:mc="http://schemas.openxmlformats.org/markup-compatibility/2006" xmlns:xdr14="http://schemas.microsoft.com/office/excel/2010/spreadsheetDrawing">
      <mc:Choice Requires="xdr14">
        <xdr:contentPart xmlns:r="http://schemas.openxmlformats.org/officeDocument/2006/relationships" r:id="rId147">
          <xdr14:nvContentPartPr>
            <xdr14:cNvPr id="15495" name="Ink 15494">
              <a:extLst>
                <a:ext uri="{FF2B5EF4-FFF2-40B4-BE49-F238E27FC236}">
                  <a16:creationId xmlns:a16="http://schemas.microsoft.com/office/drawing/2014/main" id="{FED6B384-B531-96C0-99C6-644EA77BC68B}"/>
                </a:ext>
              </a:extLst>
            </xdr14:cNvPr>
            <xdr14:cNvContentPartPr/>
          </xdr14:nvContentPartPr>
          <xdr14:nvPr macro=""/>
          <xdr14:xfrm>
            <a:off x="19411845" y="5722380"/>
            <a:ext cx="271440" cy="190080"/>
          </xdr14:xfrm>
        </xdr:contentPart>
      </mc:Choice>
      <mc:Fallback xmlns="">
        <xdr:pic>
          <xdr:nvPicPr>
            <xdr:cNvPr id="15495" name="Ink 15494">
              <a:extLst>
                <a:ext uri="{FF2B5EF4-FFF2-40B4-BE49-F238E27FC236}">
                  <a16:creationId xmlns:a16="http://schemas.microsoft.com/office/drawing/2014/main" id="{FED6B384-B531-96C0-99C6-644EA77BC68B}"/>
                </a:ext>
              </a:extLst>
            </xdr:cNvPr>
            <xdr:cNvPicPr/>
          </xdr:nvPicPr>
          <xdr:blipFill>
            <a:blip xmlns:r="http://schemas.openxmlformats.org/officeDocument/2006/relationships" r:embed="rId148"/>
            <a:stretch>
              <a:fillRect/>
            </a:stretch>
          </xdr:blipFill>
          <xdr:spPr>
            <a:xfrm>
              <a:off x="19402845" y="5713380"/>
              <a:ext cx="289080" cy="207720"/>
            </a:xfrm>
            <a:prstGeom prst="rect">
              <a:avLst/>
            </a:prstGeom>
          </xdr:spPr>
        </xdr:pic>
      </mc:Fallback>
    </mc:AlternateContent>
    <xdr:clientData/>
  </xdr:twoCellAnchor>
  <xdr:twoCellAnchor editAs="oneCell">
    <xdr:from>
      <xdr:col>12</xdr:col>
      <xdr:colOff>104760</xdr:colOff>
      <xdr:row>73</xdr:row>
      <xdr:rowOff>133320</xdr:rowOff>
    </xdr:from>
    <xdr:to>
      <xdr:col>12</xdr:col>
      <xdr:colOff>550800</xdr:colOff>
      <xdr:row>76</xdr:row>
      <xdr:rowOff>185700</xdr:rowOff>
    </xdr:to>
    <mc:AlternateContent xmlns:mc="http://schemas.openxmlformats.org/markup-compatibility/2006" xmlns:xdr14="http://schemas.microsoft.com/office/excel/2010/spreadsheetDrawing">
      <mc:Choice Requires="xdr14">
        <xdr:contentPart xmlns:r="http://schemas.openxmlformats.org/officeDocument/2006/relationships" r:id="rId149">
          <xdr14:nvContentPartPr>
            <xdr14:cNvPr id="15502" name="Ink 15501">
              <a:extLst>
                <a:ext uri="{FF2B5EF4-FFF2-40B4-BE49-F238E27FC236}">
                  <a16:creationId xmlns:a16="http://schemas.microsoft.com/office/drawing/2014/main" id="{BF52DAA6-B2FC-A5F0-6F14-25E5E6F4D12F}"/>
                </a:ext>
              </a:extLst>
            </xdr14:cNvPr>
            <xdr14:cNvContentPartPr/>
          </xdr14:nvContentPartPr>
          <xdr14:nvPr macro=""/>
          <xdr14:xfrm>
            <a:off x="16954485" y="14039820"/>
            <a:ext cx="446040" cy="623880"/>
          </xdr14:xfrm>
        </xdr:contentPart>
      </mc:Choice>
      <mc:Fallback xmlns="">
        <xdr:pic>
          <xdr:nvPicPr>
            <xdr:cNvPr id="15502" name="Ink 15501">
              <a:extLst>
                <a:ext uri="{FF2B5EF4-FFF2-40B4-BE49-F238E27FC236}">
                  <a16:creationId xmlns:a16="http://schemas.microsoft.com/office/drawing/2014/main" id="{BF52DAA6-B2FC-A5F0-6F14-25E5E6F4D12F}"/>
                </a:ext>
              </a:extLst>
            </xdr:cNvPr>
            <xdr:cNvPicPr/>
          </xdr:nvPicPr>
          <xdr:blipFill>
            <a:blip xmlns:r="http://schemas.openxmlformats.org/officeDocument/2006/relationships" r:embed="rId150"/>
            <a:stretch>
              <a:fillRect/>
            </a:stretch>
          </xdr:blipFill>
          <xdr:spPr>
            <a:xfrm>
              <a:off x="16945838" y="14030820"/>
              <a:ext cx="463694" cy="641520"/>
            </a:xfrm>
            <a:prstGeom prst="rect">
              <a:avLst/>
            </a:prstGeom>
          </xdr:spPr>
        </xdr:pic>
      </mc:Fallback>
    </mc:AlternateContent>
    <xdr:clientData/>
  </xdr:twoCellAnchor>
  <xdr:twoCellAnchor editAs="oneCell">
    <xdr:from>
      <xdr:col>11</xdr:col>
      <xdr:colOff>95160</xdr:colOff>
      <xdr:row>69</xdr:row>
      <xdr:rowOff>152280</xdr:rowOff>
    </xdr:from>
    <xdr:to>
      <xdr:col>12</xdr:col>
      <xdr:colOff>486000</xdr:colOff>
      <xdr:row>72</xdr:row>
      <xdr:rowOff>45540</xdr:rowOff>
    </xdr:to>
    <mc:AlternateContent xmlns:mc="http://schemas.openxmlformats.org/markup-compatibility/2006" xmlns:xdr14="http://schemas.microsoft.com/office/excel/2010/spreadsheetDrawing">
      <mc:Choice Requires="xdr14">
        <xdr:contentPart xmlns:r="http://schemas.openxmlformats.org/officeDocument/2006/relationships" r:id="rId151">
          <xdr14:nvContentPartPr>
            <xdr14:cNvPr id="15503" name="Ink 15502">
              <a:extLst>
                <a:ext uri="{FF2B5EF4-FFF2-40B4-BE49-F238E27FC236}">
                  <a16:creationId xmlns:a16="http://schemas.microsoft.com/office/drawing/2014/main" id="{56676D3C-8DBC-6088-7035-8FCD0F7173F6}"/>
                </a:ext>
              </a:extLst>
            </xdr14:cNvPr>
            <xdr14:cNvContentPartPr/>
          </xdr14:nvContentPartPr>
          <xdr14:nvPr macro=""/>
          <xdr14:xfrm>
            <a:off x="16335285" y="13296780"/>
            <a:ext cx="1000440" cy="464760"/>
          </xdr14:xfrm>
        </xdr:contentPart>
      </mc:Choice>
      <mc:Fallback xmlns="">
        <xdr:pic>
          <xdr:nvPicPr>
            <xdr:cNvPr id="15503" name="Ink 15502">
              <a:extLst>
                <a:ext uri="{FF2B5EF4-FFF2-40B4-BE49-F238E27FC236}">
                  <a16:creationId xmlns:a16="http://schemas.microsoft.com/office/drawing/2014/main" id="{56676D3C-8DBC-6088-7035-8FCD0F7173F6}"/>
                </a:ext>
              </a:extLst>
            </xdr:cNvPr>
            <xdr:cNvPicPr/>
          </xdr:nvPicPr>
          <xdr:blipFill>
            <a:blip xmlns:r="http://schemas.openxmlformats.org/officeDocument/2006/relationships" r:embed="rId152"/>
            <a:stretch>
              <a:fillRect/>
            </a:stretch>
          </xdr:blipFill>
          <xdr:spPr>
            <a:xfrm>
              <a:off x="16326285" y="13287780"/>
              <a:ext cx="1018080" cy="482400"/>
            </a:xfrm>
            <a:prstGeom prst="rect">
              <a:avLst/>
            </a:prstGeom>
          </xdr:spPr>
        </xdr:pic>
      </mc:Fallback>
    </mc:AlternateContent>
    <xdr:clientData/>
  </xdr:twoCellAnchor>
  <xdr:twoCellAnchor editAs="oneCell">
    <xdr:from>
      <xdr:col>12</xdr:col>
      <xdr:colOff>191880</xdr:colOff>
      <xdr:row>12</xdr:row>
      <xdr:rowOff>142560</xdr:rowOff>
    </xdr:from>
    <xdr:to>
      <xdr:col>12</xdr:col>
      <xdr:colOff>285840</xdr:colOff>
      <xdr:row>13</xdr:row>
      <xdr:rowOff>165540</xdr:rowOff>
    </xdr:to>
    <mc:AlternateContent xmlns:mc="http://schemas.openxmlformats.org/markup-compatibility/2006" xmlns:xdr14="http://schemas.microsoft.com/office/excel/2010/spreadsheetDrawing">
      <mc:Choice Requires="xdr14">
        <xdr:contentPart xmlns:r="http://schemas.openxmlformats.org/officeDocument/2006/relationships" r:id="rId153">
          <xdr14:nvContentPartPr>
            <xdr14:cNvPr id="15504" name="Ink 15503">
              <a:extLst>
                <a:ext uri="{FF2B5EF4-FFF2-40B4-BE49-F238E27FC236}">
                  <a16:creationId xmlns:a16="http://schemas.microsoft.com/office/drawing/2014/main" id="{4D4593E6-2492-55A4-3356-B2FF7E535FFD}"/>
                </a:ext>
              </a:extLst>
            </xdr14:cNvPr>
            <xdr14:cNvContentPartPr/>
          </xdr14:nvContentPartPr>
          <xdr14:nvPr macro=""/>
          <xdr14:xfrm>
            <a:off x="17041605" y="2428560"/>
            <a:ext cx="93960" cy="213480"/>
          </xdr14:xfrm>
        </xdr:contentPart>
      </mc:Choice>
      <mc:Fallback xmlns="">
        <xdr:pic>
          <xdr:nvPicPr>
            <xdr:cNvPr id="15504" name="Ink 15503">
              <a:extLst>
                <a:ext uri="{FF2B5EF4-FFF2-40B4-BE49-F238E27FC236}">
                  <a16:creationId xmlns:a16="http://schemas.microsoft.com/office/drawing/2014/main" id="{4D4593E6-2492-55A4-3356-B2FF7E535FFD}"/>
                </a:ext>
              </a:extLst>
            </xdr:cNvPr>
            <xdr:cNvPicPr/>
          </xdr:nvPicPr>
          <xdr:blipFill>
            <a:blip xmlns:r="http://schemas.openxmlformats.org/officeDocument/2006/relationships" r:embed="rId154"/>
            <a:stretch>
              <a:fillRect/>
            </a:stretch>
          </xdr:blipFill>
          <xdr:spPr>
            <a:xfrm>
              <a:off x="17032605" y="2419920"/>
              <a:ext cx="111600" cy="231120"/>
            </a:xfrm>
            <a:prstGeom prst="rect">
              <a:avLst/>
            </a:prstGeom>
          </xdr:spPr>
        </xdr:pic>
      </mc:Fallback>
    </mc:AlternateContent>
    <xdr:clientData/>
  </xdr:twoCellAnchor>
  <xdr:twoCellAnchor editAs="oneCell">
    <xdr:from>
      <xdr:col>13</xdr:col>
      <xdr:colOff>57120</xdr:colOff>
      <xdr:row>12</xdr:row>
      <xdr:rowOff>190080</xdr:rowOff>
    </xdr:from>
    <xdr:to>
      <xdr:col>13</xdr:col>
      <xdr:colOff>256560</xdr:colOff>
      <xdr:row>13</xdr:row>
      <xdr:rowOff>190080</xdr:rowOff>
    </xdr:to>
    <mc:AlternateContent xmlns:mc="http://schemas.openxmlformats.org/markup-compatibility/2006" xmlns:xdr14="http://schemas.microsoft.com/office/excel/2010/spreadsheetDrawing">
      <mc:Choice Requires="xdr14">
        <xdr:contentPart xmlns:r="http://schemas.openxmlformats.org/officeDocument/2006/relationships" r:id="rId155">
          <xdr14:nvContentPartPr>
            <xdr14:cNvPr id="15507" name="Ink 15506">
              <a:extLst>
                <a:ext uri="{FF2B5EF4-FFF2-40B4-BE49-F238E27FC236}">
                  <a16:creationId xmlns:a16="http://schemas.microsoft.com/office/drawing/2014/main" id="{5D08567A-9ADF-1DA6-D45A-6E9CC301A141}"/>
                </a:ext>
              </a:extLst>
            </xdr14:cNvPr>
            <xdr14:cNvContentPartPr/>
          </xdr14:nvContentPartPr>
          <xdr14:nvPr macro=""/>
          <xdr14:xfrm>
            <a:off x="17516445" y="2476080"/>
            <a:ext cx="199440" cy="199440"/>
          </xdr14:xfrm>
        </xdr:contentPart>
      </mc:Choice>
      <mc:Fallback xmlns="">
        <xdr:pic>
          <xdr:nvPicPr>
            <xdr:cNvPr id="15507" name="Ink 15506">
              <a:extLst>
                <a:ext uri="{FF2B5EF4-FFF2-40B4-BE49-F238E27FC236}">
                  <a16:creationId xmlns:a16="http://schemas.microsoft.com/office/drawing/2014/main" id="{5D08567A-9ADF-1DA6-D45A-6E9CC301A141}"/>
                </a:ext>
              </a:extLst>
            </xdr:cNvPr>
            <xdr:cNvPicPr/>
          </xdr:nvPicPr>
          <xdr:blipFill>
            <a:blip xmlns:r="http://schemas.openxmlformats.org/officeDocument/2006/relationships" r:embed="rId156"/>
            <a:stretch>
              <a:fillRect/>
            </a:stretch>
          </xdr:blipFill>
          <xdr:spPr>
            <a:xfrm>
              <a:off x="17507461" y="2467080"/>
              <a:ext cx="217048" cy="217080"/>
            </a:xfrm>
            <a:prstGeom prst="rect">
              <a:avLst/>
            </a:prstGeom>
          </xdr:spPr>
        </xdr:pic>
      </mc:Fallback>
    </mc:AlternateContent>
    <xdr:clientData/>
  </xdr:twoCellAnchor>
  <xdr:twoCellAnchor editAs="oneCell">
    <xdr:from>
      <xdr:col>19</xdr:col>
      <xdr:colOff>390480</xdr:colOff>
      <xdr:row>79</xdr:row>
      <xdr:rowOff>104700</xdr:rowOff>
    </xdr:from>
    <xdr:to>
      <xdr:col>20</xdr:col>
      <xdr:colOff>112800</xdr:colOff>
      <xdr:row>81</xdr:row>
      <xdr:rowOff>63540</xdr:rowOff>
    </xdr:to>
    <mc:AlternateContent xmlns:mc="http://schemas.openxmlformats.org/markup-compatibility/2006" xmlns:xdr14="http://schemas.microsoft.com/office/excel/2010/spreadsheetDrawing">
      <mc:Choice Requires="xdr14">
        <xdr:contentPart xmlns:r="http://schemas.openxmlformats.org/officeDocument/2006/relationships" r:id="rId157">
          <xdr14:nvContentPartPr>
            <xdr14:cNvPr id="15512" name="Ink 15511">
              <a:extLst>
                <a:ext uri="{FF2B5EF4-FFF2-40B4-BE49-F238E27FC236}">
                  <a16:creationId xmlns:a16="http://schemas.microsoft.com/office/drawing/2014/main" id="{35DEA98B-7794-10F2-A059-71C933B49557}"/>
                </a:ext>
              </a:extLst>
            </xdr14:cNvPr>
            <xdr14:cNvContentPartPr/>
          </xdr14:nvContentPartPr>
          <xdr14:nvPr macro=""/>
          <xdr14:xfrm>
            <a:off x="21507405" y="15154200"/>
            <a:ext cx="331920" cy="339840"/>
          </xdr14:xfrm>
        </xdr:contentPart>
      </mc:Choice>
      <mc:Fallback xmlns="">
        <xdr:pic>
          <xdr:nvPicPr>
            <xdr:cNvPr id="15512" name="Ink 15511">
              <a:extLst>
                <a:ext uri="{FF2B5EF4-FFF2-40B4-BE49-F238E27FC236}">
                  <a16:creationId xmlns:a16="http://schemas.microsoft.com/office/drawing/2014/main" id="{35DEA98B-7794-10F2-A059-71C933B49557}"/>
                </a:ext>
              </a:extLst>
            </xdr:cNvPr>
            <xdr:cNvPicPr/>
          </xdr:nvPicPr>
          <xdr:blipFill>
            <a:blip xmlns:r="http://schemas.openxmlformats.org/officeDocument/2006/relationships" r:embed="rId158"/>
            <a:stretch>
              <a:fillRect/>
            </a:stretch>
          </xdr:blipFill>
          <xdr:spPr>
            <a:xfrm>
              <a:off x="21498405" y="15145200"/>
              <a:ext cx="349560" cy="357480"/>
            </a:xfrm>
            <a:prstGeom prst="rect">
              <a:avLst/>
            </a:prstGeom>
          </xdr:spPr>
        </xdr:pic>
      </mc:Fallback>
    </mc:AlternateContent>
    <xdr:clientData/>
  </xdr:twoCellAnchor>
  <xdr:twoCellAnchor editAs="oneCell">
    <xdr:from>
      <xdr:col>19</xdr:col>
      <xdr:colOff>284640</xdr:colOff>
      <xdr:row>83</xdr:row>
      <xdr:rowOff>142620</xdr:rowOff>
    </xdr:from>
    <xdr:to>
      <xdr:col>20</xdr:col>
      <xdr:colOff>120</xdr:colOff>
      <xdr:row>85</xdr:row>
      <xdr:rowOff>96420</xdr:rowOff>
    </xdr:to>
    <mc:AlternateContent xmlns:mc="http://schemas.openxmlformats.org/markup-compatibility/2006" xmlns:xdr14="http://schemas.microsoft.com/office/excel/2010/spreadsheetDrawing">
      <mc:Choice Requires="xdr14">
        <xdr:contentPart xmlns:r="http://schemas.openxmlformats.org/officeDocument/2006/relationships" r:id="rId159">
          <xdr14:nvContentPartPr>
            <xdr14:cNvPr id="15513" name="Ink 15512">
              <a:extLst>
                <a:ext uri="{FF2B5EF4-FFF2-40B4-BE49-F238E27FC236}">
                  <a16:creationId xmlns:a16="http://schemas.microsoft.com/office/drawing/2014/main" id="{8EDC4D0A-610E-E9A7-B196-ED941A365BB0}"/>
                </a:ext>
              </a:extLst>
            </xdr14:cNvPr>
            <xdr14:cNvContentPartPr/>
          </xdr14:nvContentPartPr>
          <xdr14:nvPr macro=""/>
          <xdr14:xfrm>
            <a:off x="21401565" y="15954120"/>
            <a:ext cx="325080" cy="334800"/>
          </xdr14:xfrm>
        </xdr:contentPart>
      </mc:Choice>
      <mc:Fallback xmlns="">
        <xdr:pic>
          <xdr:nvPicPr>
            <xdr:cNvPr id="15513" name="Ink 15512">
              <a:extLst>
                <a:ext uri="{FF2B5EF4-FFF2-40B4-BE49-F238E27FC236}">
                  <a16:creationId xmlns:a16="http://schemas.microsoft.com/office/drawing/2014/main" id="{8EDC4D0A-610E-E9A7-B196-ED941A365BB0}"/>
                </a:ext>
              </a:extLst>
            </xdr:cNvPr>
            <xdr:cNvPicPr/>
          </xdr:nvPicPr>
          <xdr:blipFill>
            <a:blip xmlns:r="http://schemas.openxmlformats.org/officeDocument/2006/relationships" r:embed="rId160"/>
            <a:stretch>
              <a:fillRect/>
            </a:stretch>
          </xdr:blipFill>
          <xdr:spPr>
            <a:xfrm>
              <a:off x="21392565" y="15945480"/>
              <a:ext cx="342720" cy="352440"/>
            </a:xfrm>
            <a:prstGeom prst="rect">
              <a:avLst/>
            </a:prstGeom>
          </xdr:spPr>
        </xdr:pic>
      </mc:Fallback>
    </mc:AlternateContent>
    <xdr:clientData/>
  </xdr:twoCellAnchor>
  <xdr:twoCellAnchor editAs="oneCell">
    <xdr:from>
      <xdr:col>13</xdr:col>
      <xdr:colOff>28320</xdr:colOff>
      <xdr:row>20</xdr:row>
      <xdr:rowOff>123720</xdr:rowOff>
    </xdr:from>
    <xdr:to>
      <xdr:col>13</xdr:col>
      <xdr:colOff>283560</xdr:colOff>
      <xdr:row>21</xdr:row>
      <xdr:rowOff>88020</xdr:rowOff>
    </xdr:to>
    <mc:AlternateContent xmlns:mc="http://schemas.openxmlformats.org/markup-compatibility/2006" xmlns:xdr14="http://schemas.microsoft.com/office/excel/2010/spreadsheetDrawing">
      <mc:Choice Requires="xdr14">
        <xdr:contentPart xmlns:r="http://schemas.openxmlformats.org/officeDocument/2006/relationships" r:id="rId161">
          <xdr14:nvContentPartPr>
            <xdr14:cNvPr id="15516" name="Ink 15515">
              <a:extLst>
                <a:ext uri="{FF2B5EF4-FFF2-40B4-BE49-F238E27FC236}">
                  <a16:creationId xmlns:a16="http://schemas.microsoft.com/office/drawing/2014/main" id="{8B619BFB-D7A5-2DE5-2C7C-61BCF39FB7A4}"/>
                </a:ext>
              </a:extLst>
            </xdr14:cNvPr>
            <xdr14:cNvContentPartPr/>
          </xdr14:nvContentPartPr>
          <xdr14:nvPr macro=""/>
          <xdr14:xfrm>
            <a:off x="17487645" y="3933720"/>
            <a:ext cx="255240" cy="154800"/>
          </xdr14:xfrm>
        </xdr:contentPart>
      </mc:Choice>
      <mc:Fallback xmlns="">
        <xdr:pic>
          <xdr:nvPicPr>
            <xdr:cNvPr id="15516" name="Ink 15515">
              <a:extLst>
                <a:ext uri="{FF2B5EF4-FFF2-40B4-BE49-F238E27FC236}">
                  <a16:creationId xmlns:a16="http://schemas.microsoft.com/office/drawing/2014/main" id="{8B619BFB-D7A5-2DE5-2C7C-61BCF39FB7A4}"/>
                </a:ext>
              </a:extLst>
            </xdr:cNvPr>
            <xdr:cNvPicPr/>
          </xdr:nvPicPr>
          <xdr:blipFill>
            <a:blip xmlns:r="http://schemas.openxmlformats.org/officeDocument/2006/relationships" r:embed="rId162"/>
            <a:stretch>
              <a:fillRect/>
            </a:stretch>
          </xdr:blipFill>
          <xdr:spPr>
            <a:xfrm>
              <a:off x="17479005" y="3924720"/>
              <a:ext cx="272880" cy="172440"/>
            </a:xfrm>
            <a:prstGeom prst="rect">
              <a:avLst/>
            </a:prstGeom>
          </xdr:spPr>
        </xdr:pic>
      </mc:Fallback>
    </mc:AlternateContent>
    <xdr:clientData/>
  </xdr:twoCellAnchor>
  <xdr:twoCellAnchor editAs="oneCell">
    <xdr:from>
      <xdr:col>13</xdr:col>
      <xdr:colOff>541680</xdr:colOff>
      <xdr:row>12</xdr:row>
      <xdr:rowOff>142560</xdr:rowOff>
    </xdr:from>
    <xdr:to>
      <xdr:col>14</xdr:col>
      <xdr:colOff>104520</xdr:colOff>
      <xdr:row>14</xdr:row>
      <xdr:rowOff>9240</xdr:rowOff>
    </xdr:to>
    <mc:AlternateContent xmlns:mc="http://schemas.openxmlformats.org/markup-compatibility/2006" xmlns:xdr14="http://schemas.microsoft.com/office/excel/2010/spreadsheetDrawing">
      <mc:Choice Requires="xdr14">
        <xdr:contentPart xmlns:r="http://schemas.openxmlformats.org/officeDocument/2006/relationships" r:id="rId163">
          <xdr14:nvContentPartPr>
            <xdr14:cNvPr id="15517" name="Ink 15516">
              <a:extLst>
                <a:ext uri="{FF2B5EF4-FFF2-40B4-BE49-F238E27FC236}">
                  <a16:creationId xmlns:a16="http://schemas.microsoft.com/office/drawing/2014/main" id="{7566D21C-E1AF-CD6F-EF2B-5F66F4D9709A}"/>
                </a:ext>
              </a:extLst>
            </xdr14:cNvPr>
            <xdr14:cNvContentPartPr/>
          </xdr14:nvContentPartPr>
          <xdr14:nvPr macro=""/>
          <xdr14:xfrm>
            <a:off x="18001005" y="2428560"/>
            <a:ext cx="172440" cy="247680"/>
          </xdr14:xfrm>
        </xdr:contentPart>
      </mc:Choice>
      <mc:Fallback xmlns="">
        <xdr:pic>
          <xdr:nvPicPr>
            <xdr:cNvPr id="15517" name="Ink 15516">
              <a:extLst>
                <a:ext uri="{FF2B5EF4-FFF2-40B4-BE49-F238E27FC236}">
                  <a16:creationId xmlns:a16="http://schemas.microsoft.com/office/drawing/2014/main" id="{7566D21C-E1AF-CD6F-EF2B-5F66F4D9709A}"/>
                </a:ext>
              </a:extLst>
            </xdr:cNvPr>
            <xdr:cNvPicPr/>
          </xdr:nvPicPr>
          <xdr:blipFill>
            <a:blip xmlns:r="http://schemas.openxmlformats.org/officeDocument/2006/relationships" r:embed="rId164"/>
            <a:stretch>
              <a:fillRect/>
            </a:stretch>
          </xdr:blipFill>
          <xdr:spPr>
            <a:xfrm>
              <a:off x="17992005" y="2419560"/>
              <a:ext cx="190080" cy="265320"/>
            </a:xfrm>
            <a:prstGeom prst="rect">
              <a:avLst/>
            </a:prstGeom>
          </xdr:spPr>
        </xdr:pic>
      </mc:Fallback>
    </mc:AlternateContent>
    <xdr:clientData/>
  </xdr:twoCellAnchor>
  <xdr:twoCellAnchor editAs="oneCell">
    <xdr:from>
      <xdr:col>12</xdr:col>
      <xdr:colOff>307080</xdr:colOff>
      <xdr:row>65</xdr:row>
      <xdr:rowOff>9240</xdr:rowOff>
    </xdr:from>
    <xdr:to>
      <xdr:col>14</xdr:col>
      <xdr:colOff>343200</xdr:colOff>
      <xdr:row>67</xdr:row>
      <xdr:rowOff>25680</xdr:rowOff>
    </xdr:to>
    <mc:AlternateContent xmlns:mc="http://schemas.openxmlformats.org/markup-compatibility/2006" xmlns:xdr14="http://schemas.microsoft.com/office/excel/2010/spreadsheetDrawing">
      <mc:Choice Requires="xdr14">
        <xdr:contentPart xmlns:r="http://schemas.openxmlformats.org/officeDocument/2006/relationships" r:id="rId165">
          <xdr14:nvContentPartPr>
            <xdr14:cNvPr id="15521" name="Ink 15520">
              <a:extLst>
                <a:ext uri="{FF2B5EF4-FFF2-40B4-BE49-F238E27FC236}">
                  <a16:creationId xmlns:a16="http://schemas.microsoft.com/office/drawing/2014/main" id="{7F75D0F9-8843-9942-601E-0AB108447E72}"/>
                </a:ext>
              </a:extLst>
            </xdr14:cNvPr>
            <xdr14:cNvContentPartPr/>
          </xdr14:nvContentPartPr>
          <xdr14:nvPr macro=""/>
          <xdr14:xfrm>
            <a:off x="17156805" y="12391740"/>
            <a:ext cx="1255320" cy="397440"/>
          </xdr14:xfrm>
        </xdr:contentPart>
      </mc:Choice>
      <mc:Fallback xmlns="">
        <xdr:pic>
          <xdr:nvPicPr>
            <xdr:cNvPr id="15521" name="Ink 15520">
              <a:extLst>
                <a:ext uri="{FF2B5EF4-FFF2-40B4-BE49-F238E27FC236}">
                  <a16:creationId xmlns:a16="http://schemas.microsoft.com/office/drawing/2014/main" id="{7F75D0F9-8843-9942-601E-0AB108447E72}"/>
                </a:ext>
              </a:extLst>
            </xdr:cNvPr>
            <xdr:cNvPicPr/>
          </xdr:nvPicPr>
          <xdr:blipFill>
            <a:blip xmlns:r="http://schemas.openxmlformats.org/officeDocument/2006/relationships" r:embed="rId166"/>
            <a:stretch>
              <a:fillRect/>
            </a:stretch>
          </xdr:blipFill>
          <xdr:spPr>
            <a:xfrm>
              <a:off x="17147805" y="12383100"/>
              <a:ext cx="1272960" cy="415080"/>
            </a:xfrm>
            <a:prstGeom prst="rect">
              <a:avLst/>
            </a:prstGeom>
          </xdr:spPr>
        </xdr:pic>
      </mc:Fallback>
    </mc:AlternateContent>
    <xdr:clientData/>
  </xdr:twoCellAnchor>
  <xdr:twoCellAnchor editAs="oneCell">
    <xdr:from>
      <xdr:col>19</xdr:col>
      <xdr:colOff>285720</xdr:colOff>
      <xdr:row>75</xdr:row>
      <xdr:rowOff>18720</xdr:rowOff>
    </xdr:from>
    <xdr:to>
      <xdr:col>20</xdr:col>
      <xdr:colOff>19200</xdr:colOff>
      <xdr:row>77</xdr:row>
      <xdr:rowOff>14640</xdr:rowOff>
    </xdr:to>
    <mc:AlternateContent xmlns:mc="http://schemas.openxmlformats.org/markup-compatibility/2006" xmlns:xdr14="http://schemas.microsoft.com/office/excel/2010/spreadsheetDrawing">
      <mc:Choice Requires="xdr14">
        <xdr:contentPart xmlns:r="http://schemas.openxmlformats.org/officeDocument/2006/relationships" r:id="rId167">
          <xdr14:nvContentPartPr>
            <xdr14:cNvPr id="15524" name="Ink 15523">
              <a:extLst>
                <a:ext uri="{FF2B5EF4-FFF2-40B4-BE49-F238E27FC236}">
                  <a16:creationId xmlns:a16="http://schemas.microsoft.com/office/drawing/2014/main" id="{279A8D39-F6C4-711B-BE31-0B1E5107A507}"/>
                </a:ext>
              </a:extLst>
            </xdr14:cNvPr>
            <xdr14:cNvContentPartPr/>
          </xdr14:nvContentPartPr>
          <xdr14:nvPr macro=""/>
          <xdr14:xfrm>
            <a:off x="21402645" y="14306220"/>
            <a:ext cx="343080" cy="376920"/>
          </xdr14:xfrm>
        </xdr:contentPart>
      </mc:Choice>
      <mc:Fallback xmlns="">
        <xdr:pic>
          <xdr:nvPicPr>
            <xdr:cNvPr id="15524" name="Ink 15523">
              <a:extLst>
                <a:ext uri="{FF2B5EF4-FFF2-40B4-BE49-F238E27FC236}">
                  <a16:creationId xmlns:a16="http://schemas.microsoft.com/office/drawing/2014/main" id="{279A8D39-F6C4-711B-BE31-0B1E5107A507}"/>
                </a:ext>
              </a:extLst>
            </xdr:cNvPr>
            <xdr:cNvPicPr/>
          </xdr:nvPicPr>
          <xdr:blipFill>
            <a:blip xmlns:r="http://schemas.openxmlformats.org/officeDocument/2006/relationships" r:embed="rId168"/>
            <a:stretch>
              <a:fillRect/>
            </a:stretch>
          </xdr:blipFill>
          <xdr:spPr>
            <a:xfrm>
              <a:off x="21393654" y="14297580"/>
              <a:ext cx="360702" cy="394560"/>
            </a:xfrm>
            <a:prstGeom prst="rect">
              <a:avLst/>
            </a:prstGeom>
          </xdr:spPr>
        </xdr:pic>
      </mc:Fallback>
    </mc:AlternateContent>
    <xdr:clientData/>
  </xdr:twoCellAnchor>
  <xdr:twoCellAnchor editAs="oneCell">
    <xdr:from>
      <xdr:col>13</xdr:col>
      <xdr:colOff>434040</xdr:colOff>
      <xdr:row>20</xdr:row>
      <xdr:rowOff>45960</xdr:rowOff>
    </xdr:from>
    <xdr:to>
      <xdr:col>14</xdr:col>
      <xdr:colOff>87960</xdr:colOff>
      <xdr:row>21</xdr:row>
      <xdr:rowOff>181260</xdr:rowOff>
    </xdr:to>
    <mc:AlternateContent xmlns:mc="http://schemas.openxmlformats.org/markup-compatibility/2006" xmlns:xdr14="http://schemas.microsoft.com/office/excel/2010/spreadsheetDrawing">
      <mc:Choice Requires="xdr14">
        <xdr:contentPart xmlns:r="http://schemas.openxmlformats.org/officeDocument/2006/relationships" r:id="rId169">
          <xdr14:nvContentPartPr>
            <xdr14:cNvPr id="15525" name="Ink 15524">
              <a:extLst>
                <a:ext uri="{FF2B5EF4-FFF2-40B4-BE49-F238E27FC236}">
                  <a16:creationId xmlns:a16="http://schemas.microsoft.com/office/drawing/2014/main" id="{84AA77D2-3BFA-48ED-5D69-1103D51979B3}"/>
                </a:ext>
              </a:extLst>
            </xdr14:cNvPr>
            <xdr14:cNvContentPartPr/>
          </xdr14:nvContentPartPr>
          <xdr14:nvPr macro=""/>
          <xdr14:xfrm>
            <a:off x="17893365" y="3855960"/>
            <a:ext cx="263520" cy="325800"/>
          </xdr14:xfrm>
        </xdr:contentPart>
      </mc:Choice>
      <mc:Fallback xmlns="">
        <xdr:pic>
          <xdr:nvPicPr>
            <xdr:cNvPr id="15525" name="Ink 15524">
              <a:extLst>
                <a:ext uri="{FF2B5EF4-FFF2-40B4-BE49-F238E27FC236}">
                  <a16:creationId xmlns:a16="http://schemas.microsoft.com/office/drawing/2014/main" id="{84AA77D2-3BFA-48ED-5D69-1103D51979B3}"/>
                </a:ext>
              </a:extLst>
            </xdr:cNvPr>
            <xdr:cNvPicPr/>
          </xdr:nvPicPr>
          <xdr:blipFill>
            <a:blip xmlns:r="http://schemas.openxmlformats.org/officeDocument/2006/relationships" r:embed="rId170"/>
            <a:stretch>
              <a:fillRect/>
            </a:stretch>
          </xdr:blipFill>
          <xdr:spPr>
            <a:xfrm>
              <a:off x="17884725" y="3846960"/>
              <a:ext cx="281160" cy="343440"/>
            </a:xfrm>
            <a:prstGeom prst="rect">
              <a:avLst/>
            </a:prstGeom>
          </xdr:spPr>
        </xdr:pic>
      </mc:Fallback>
    </mc:AlternateContent>
    <xdr:clientData/>
  </xdr:twoCellAnchor>
  <xdr:twoCellAnchor editAs="oneCell">
    <xdr:from>
      <xdr:col>14</xdr:col>
      <xdr:colOff>453360</xdr:colOff>
      <xdr:row>20</xdr:row>
      <xdr:rowOff>92040</xdr:rowOff>
    </xdr:from>
    <xdr:to>
      <xdr:col>15</xdr:col>
      <xdr:colOff>98640</xdr:colOff>
      <xdr:row>21</xdr:row>
      <xdr:rowOff>126900</xdr:rowOff>
    </xdr:to>
    <mc:AlternateContent xmlns:mc="http://schemas.openxmlformats.org/markup-compatibility/2006" xmlns:xdr14="http://schemas.microsoft.com/office/excel/2010/spreadsheetDrawing">
      <mc:Choice Requires="xdr14">
        <xdr:contentPart xmlns:r="http://schemas.openxmlformats.org/officeDocument/2006/relationships" r:id="rId171">
          <xdr14:nvContentPartPr>
            <xdr14:cNvPr id="15526" name="Ink 15525">
              <a:extLst>
                <a:ext uri="{FF2B5EF4-FFF2-40B4-BE49-F238E27FC236}">
                  <a16:creationId xmlns:a16="http://schemas.microsoft.com/office/drawing/2014/main" id="{7CB58F12-4AFA-3A92-9516-A2F71F479DEF}"/>
                </a:ext>
              </a:extLst>
            </xdr14:cNvPr>
            <xdr14:cNvContentPartPr/>
          </xdr14:nvContentPartPr>
          <xdr14:nvPr macro=""/>
          <xdr14:xfrm>
            <a:off x="18522285" y="3902040"/>
            <a:ext cx="254880" cy="225360"/>
          </xdr14:xfrm>
        </xdr:contentPart>
      </mc:Choice>
      <mc:Fallback xmlns="">
        <xdr:pic>
          <xdr:nvPicPr>
            <xdr:cNvPr id="15526" name="Ink 15525">
              <a:extLst>
                <a:ext uri="{FF2B5EF4-FFF2-40B4-BE49-F238E27FC236}">
                  <a16:creationId xmlns:a16="http://schemas.microsoft.com/office/drawing/2014/main" id="{7CB58F12-4AFA-3A92-9516-A2F71F479DEF}"/>
                </a:ext>
              </a:extLst>
            </xdr:cNvPr>
            <xdr:cNvPicPr/>
          </xdr:nvPicPr>
          <xdr:blipFill>
            <a:blip xmlns:r="http://schemas.openxmlformats.org/officeDocument/2006/relationships" r:embed="rId172"/>
            <a:stretch>
              <a:fillRect/>
            </a:stretch>
          </xdr:blipFill>
          <xdr:spPr>
            <a:xfrm>
              <a:off x="18513645" y="3893040"/>
              <a:ext cx="272520" cy="243000"/>
            </a:xfrm>
            <a:prstGeom prst="rect">
              <a:avLst/>
            </a:prstGeom>
          </xdr:spPr>
        </xdr:pic>
      </mc:Fallback>
    </mc:AlternateContent>
    <xdr:clientData/>
  </xdr:twoCellAnchor>
  <xdr:twoCellAnchor editAs="oneCell">
    <xdr:from>
      <xdr:col>10</xdr:col>
      <xdr:colOff>351240</xdr:colOff>
      <xdr:row>64</xdr:row>
      <xdr:rowOff>136200</xdr:rowOff>
    </xdr:from>
    <xdr:to>
      <xdr:col>11</xdr:col>
      <xdr:colOff>220440</xdr:colOff>
      <xdr:row>67</xdr:row>
      <xdr:rowOff>41340</xdr:rowOff>
    </xdr:to>
    <mc:AlternateContent xmlns:mc="http://schemas.openxmlformats.org/markup-compatibility/2006" xmlns:xdr14="http://schemas.microsoft.com/office/excel/2010/spreadsheetDrawing">
      <mc:Choice Requires="xdr14">
        <xdr:contentPart xmlns:r="http://schemas.openxmlformats.org/officeDocument/2006/relationships" r:id="rId173">
          <xdr14:nvContentPartPr>
            <xdr14:cNvPr id="15527" name="Ink 15526">
              <a:extLst>
                <a:ext uri="{FF2B5EF4-FFF2-40B4-BE49-F238E27FC236}">
                  <a16:creationId xmlns:a16="http://schemas.microsoft.com/office/drawing/2014/main" id="{6A1C5BE7-7101-4BBA-2D2F-4203FD0542A1}"/>
                </a:ext>
              </a:extLst>
            </xdr14:cNvPr>
            <xdr14:cNvContentPartPr/>
          </xdr14:nvContentPartPr>
          <xdr14:nvPr macro=""/>
          <xdr14:xfrm>
            <a:off x="15981765" y="12328200"/>
            <a:ext cx="478800" cy="476640"/>
          </xdr14:xfrm>
        </xdr:contentPart>
      </mc:Choice>
      <mc:Fallback xmlns="">
        <xdr:pic>
          <xdr:nvPicPr>
            <xdr:cNvPr id="15527" name="Ink 15526">
              <a:extLst>
                <a:ext uri="{FF2B5EF4-FFF2-40B4-BE49-F238E27FC236}">
                  <a16:creationId xmlns:a16="http://schemas.microsoft.com/office/drawing/2014/main" id="{6A1C5BE7-7101-4BBA-2D2F-4203FD0542A1}"/>
                </a:ext>
              </a:extLst>
            </xdr:cNvPr>
            <xdr:cNvPicPr/>
          </xdr:nvPicPr>
          <xdr:blipFill>
            <a:blip xmlns:r="http://schemas.openxmlformats.org/officeDocument/2006/relationships" r:embed="rId174"/>
            <a:stretch>
              <a:fillRect/>
            </a:stretch>
          </xdr:blipFill>
          <xdr:spPr>
            <a:xfrm>
              <a:off x="15972765" y="12319560"/>
              <a:ext cx="496440" cy="494280"/>
            </a:xfrm>
            <a:prstGeom prst="rect">
              <a:avLst/>
            </a:prstGeom>
          </xdr:spPr>
        </xdr:pic>
      </mc:Fallback>
    </mc:AlternateContent>
    <xdr:clientData/>
  </xdr:twoCellAnchor>
  <xdr:twoCellAnchor editAs="oneCell">
    <xdr:from>
      <xdr:col>9</xdr:col>
      <xdr:colOff>314280</xdr:colOff>
      <xdr:row>65</xdr:row>
      <xdr:rowOff>28500</xdr:rowOff>
    </xdr:from>
    <xdr:to>
      <xdr:col>9</xdr:col>
      <xdr:colOff>562320</xdr:colOff>
      <xdr:row>67</xdr:row>
      <xdr:rowOff>54300</xdr:rowOff>
    </xdr:to>
    <mc:AlternateContent xmlns:mc="http://schemas.openxmlformats.org/markup-compatibility/2006" xmlns:xdr14="http://schemas.microsoft.com/office/excel/2010/spreadsheetDrawing">
      <mc:Choice Requires="xdr14">
        <xdr:contentPart xmlns:r="http://schemas.openxmlformats.org/officeDocument/2006/relationships" r:id="rId175">
          <xdr14:nvContentPartPr>
            <xdr14:cNvPr id="15530" name="Ink 15529">
              <a:extLst>
                <a:ext uri="{FF2B5EF4-FFF2-40B4-BE49-F238E27FC236}">
                  <a16:creationId xmlns:a16="http://schemas.microsoft.com/office/drawing/2014/main" id="{9C4EC285-F93D-E312-4B26-907ACA8622A0}"/>
                </a:ext>
              </a:extLst>
            </xdr14:cNvPr>
            <xdr14:cNvContentPartPr/>
          </xdr14:nvContentPartPr>
          <xdr14:nvPr macro=""/>
          <xdr14:xfrm>
            <a:off x="15335205" y="12411000"/>
            <a:ext cx="248040" cy="406800"/>
          </xdr14:xfrm>
        </xdr:contentPart>
      </mc:Choice>
      <mc:Fallback xmlns="">
        <xdr:pic>
          <xdr:nvPicPr>
            <xdr:cNvPr id="15530" name="Ink 15529">
              <a:extLst>
                <a:ext uri="{FF2B5EF4-FFF2-40B4-BE49-F238E27FC236}">
                  <a16:creationId xmlns:a16="http://schemas.microsoft.com/office/drawing/2014/main" id="{9C4EC285-F93D-E312-4B26-907ACA8622A0}"/>
                </a:ext>
              </a:extLst>
            </xdr:cNvPr>
            <xdr:cNvPicPr/>
          </xdr:nvPicPr>
          <xdr:blipFill>
            <a:blip xmlns:r="http://schemas.openxmlformats.org/officeDocument/2006/relationships" r:embed="rId176"/>
            <a:stretch>
              <a:fillRect/>
            </a:stretch>
          </xdr:blipFill>
          <xdr:spPr>
            <a:xfrm>
              <a:off x="15326205" y="12402000"/>
              <a:ext cx="265680" cy="424440"/>
            </a:xfrm>
            <a:prstGeom prst="rect">
              <a:avLst/>
            </a:prstGeom>
          </xdr:spPr>
        </xdr:pic>
      </mc:Fallback>
    </mc:AlternateContent>
    <xdr:clientData/>
  </xdr:twoCellAnchor>
  <xdr:twoCellAnchor editAs="oneCell">
    <xdr:from>
      <xdr:col>15</xdr:col>
      <xdr:colOff>237960</xdr:colOff>
      <xdr:row>20</xdr:row>
      <xdr:rowOff>57120</xdr:rowOff>
    </xdr:from>
    <xdr:to>
      <xdr:col>15</xdr:col>
      <xdr:colOff>515520</xdr:colOff>
      <xdr:row>21</xdr:row>
      <xdr:rowOff>94500</xdr:rowOff>
    </xdr:to>
    <mc:AlternateContent xmlns:mc="http://schemas.openxmlformats.org/markup-compatibility/2006" xmlns:xdr14="http://schemas.microsoft.com/office/excel/2010/spreadsheetDrawing">
      <mc:Choice Requires="xdr14">
        <xdr:contentPart xmlns:r="http://schemas.openxmlformats.org/officeDocument/2006/relationships" r:id="rId177">
          <xdr14:nvContentPartPr>
            <xdr14:cNvPr id="15533" name="Ink 15532">
              <a:extLst>
                <a:ext uri="{FF2B5EF4-FFF2-40B4-BE49-F238E27FC236}">
                  <a16:creationId xmlns:a16="http://schemas.microsoft.com/office/drawing/2014/main" id="{5E2501CE-ABEC-39EC-DF95-14BD372958A4}"/>
                </a:ext>
              </a:extLst>
            </xdr14:cNvPr>
            <xdr14:cNvContentPartPr/>
          </xdr14:nvContentPartPr>
          <xdr14:nvPr macro=""/>
          <xdr14:xfrm>
            <a:off x="18916485" y="3867120"/>
            <a:ext cx="277560" cy="227880"/>
          </xdr14:xfrm>
        </xdr:contentPart>
      </mc:Choice>
      <mc:Fallback xmlns="">
        <xdr:pic>
          <xdr:nvPicPr>
            <xdr:cNvPr id="15533" name="Ink 15532">
              <a:extLst>
                <a:ext uri="{FF2B5EF4-FFF2-40B4-BE49-F238E27FC236}">
                  <a16:creationId xmlns:a16="http://schemas.microsoft.com/office/drawing/2014/main" id="{5E2501CE-ABEC-39EC-DF95-14BD372958A4}"/>
                </a:ext>
              </a:extLst>
            </xdr:cNvPr>
            <xdr:cNvPicPr/>
          </xdr:nvPicPr>
          <xdr:blipFill>
            <a:blip xmlns:r="http://schemas.openxmlformats.org/officeDocument/2006/relationships" r:embed="rId178"/>
            <a:stretch>
              <a:fillRect/>
            </a:stretch>
          </xdr:blipFill>
          <xdr:spPr>
            <a:xfrm>
              <a:off x="18907485" y="3858134"/>
              <a:ext cx="295200" cy="245492"/>
            </a:xfrm>
            <a:prstGeom prst="rect">
              <a:avLst/>
            </a:prstGeom>
          </xdr:spPr>
        </xdr:pic>
      </mc:Fallback>
    </mc:AlternateContent>
    <xdr:clientData/>
  </xdr:twoCellAnchor>
  <xdr:twoCellAnchor editAs="oneCell">
    <xdr:from>
      <xdr:col>14</xdr:col>
      <xdr:colOff>504120</xdr:colOff>
      <xdr:row>12</xdr:row>
      <xdr:rowOff>165240</xdr:rowOff>
    </xdr:from>
    <xdr:to>
      <xdr:col>15</xdr:col>
      <xdr:colOff>59760</xdr:colOff>
      <xdr:row>14</xdr:row>
      <xdr:rowOff>77280</xdr:rowOff>
    </xdr:to>
    <mc:AlternateContent xmlns:mc="http://schemas.openxmlformats.org/markup-compatibility/2006" xmlns:xdr14="http://schemas.microsoft.com/office/excel/2010/spreadsheetDrawing">
      <mc:Choice Requires="xdr14">
        <xdr:contentPart xmlns:r="http://schemas.openxmlformats.org/officeDocument/2006/relationships" r:id="rId179">
          <xdr14:nvContentPartPr>
            <xdr14:cNvPr id="15534" name="Ink 15533">
              <a:extLst>
                <a:ext uri="{FF2B5EF4-FFF2-40B4-BE49-F238E27FC236}">
                  <a16:creationId xmlns:a16="http://schemas.microsoft.com/office/drawing/2014/main" id="{D2AFF5ED-041D-6A84-13EF-E8CB755EC5CA}"/>
                </a:ext>
              </a:extLst>
            </xdr14:cNvPr>
            <xdr14:cNvContentPartPr/>
          </xdr14:nvContentPartPr>
          <xdr14:nvPr macro=""/>
          <xdr14:xfrm>
            <a:off x="18573045" y="2451240"/>
            <a:ext cx="165240" cy="293040"/>
          </xdr14:xfrm>
        </xdr:contentPart>
      </mc:Choice>
      <mc:Fallback xmlns="">
        <xdr:pic>
          <xdr:nvPicPr>
            <xdr:cNvPr id="15534" name="Ink 15533">
              <a:extLst>
                <a:ext uri="{FF2B5EF4-FFF2-40B4-BE49-F238E27FC236}">
                  <a16:creationId xmlns:a16="http://schemas.microsoft.com/office/drawing/2014/main" id="{D2AFF5ED-041D-6A84-13EF-E8CB755EC5CA}"/>
                </a:ext>
              </a:extLst>
            </xdr:cNvPr>
            <xdr:cNvPicPr/>
          </xdr:nvPicPr>
          <xdr:blipFill>
            <a:blip xmlns:r="http://schemas.openxmlformats.org/officeDocument/2006/relationships" r:embed="rId180"/>
            <a:stretch>
              <a:fillRect/>
            </a:stretch>
          </xdr:blipFill>
          <xdr:spPr>
            <a:xfrm>
              <a:off x="18564045" y="2442240"/>
              <a:ext cx="182880" cy="310680"/>
            </a:xfrm>
            <a:prstGeom prst="rect">
              <a:avLst/>
            </a:prstGeom>
          </xdr:spPr>
        </xdr:pic>
      </mc:Fallback>
    </mc:AlternateContent>
    <xdr:clientData/>
  </xdr:twoCellAnchor>
  <xdr:twoCellAnchor editAs="oneCell">
    <xdr:from>
      <xdr:col>14</xdr:col>
      <xdr:colOff>347160</xdr:colOff>
      <xdr:row>25</xdr:row>
      <xdr:rowOff>109020</xdr:rowOff>
    </xdr:from>
    <xdr:to>
      <xdr:col>14</xdr:col>
      <xdr:colOff>536160</xdr:colOff>
      <xdr:row>26</xdr:row>
      <xdr:rowOff>143520</xdr:rowOff>
    </xdr:to>
    <mc:AlternateContent xmlns:mc="http://schemas.openxmlformats.org/markup-compatibility/2006" xmlns:xdr14="http://schemas.microsoft.com/office/excel/2010/spreadsheetDrawing">
      <mc:Choice Requires="xdr14">
        <xdr:contentPart xmlns:r="http://schemas.openxmlformats.org/officeDocument/2006/relationships" r:id="rId181">
          <xdr14:nvContentPartPr>
            <xdr14:cNvPr id="15535" name="Ink 15534">
              <a:extLst>
                <a:ext uri="{FF2B5EF4-FFF2-40B4-BE49-F238E27FC236}">
                  <a16:creationId xmlns:a16="http://schemas.microsoft.com/office/drawing/2014/main" id="{32DE37D5-A943-B3EE-6B0C-FF9C2E301746}"/>
                </a:ext>
              </a:extLst>
            </xdr14:cNvPr>
            <xdr14:cNvContentPartPr/>
          </xdr14:nvContentPartPr>
          <xdr14:nvPr macro=""/>
          <xdr14:xfrm>
            <a:off x="18416085" y="4871520"/>
            <a:ext cx="189000" cy="225000"/>
          </xdr14:xfrm>
        </xdr:contentPart>
      </mc:Choice>
      <mc:Fallback xmlns="">
        <xdr:pic>
          <xdr:nvPicPr>
            <xdr:cNvPr id="15535" name="Ink 15534">
              <a:extLst>
                <a:ext uri="{FF2B5EF4-FFF2-40B4-BE49-F238E27FC236}">
                  <a16:creationId xmlns:a16="http://schemas.microsoft.com/office/drawing/2014/main" id="{32DE37D5-A943-B3EE-6B0C-FF9C2E301746}"/>
                </a:ext>
              </a:extLst>
            </xdr:cNvPr>
            <xdr:cNvPicPr/>
          </xdr:nvPicPr>
          <xdr:blipFill>
            <a:blip xmlns:r="http://schemas.openxmlformats.org/officeDocument/2006/relationships" r:embed="rId182"/>
            <a:stretch>
              <a:fillRect/>
            </a:stretch>
          </xdr:blipFill>
          <xdr:spPr>
            <a:xfrm>
              <a:off x="18407085" y="4862520"/>
              <a:ext cx="206640" cy="242640"/>
            </a:xfrm>
            <a:prstGeom prst="rect">
              <a:avLst/>
            </a:prstGeom>
          </xdr:spPr>
        </xdr:pic>
      </mc:Fallback>
    </mc:AlternateContent>
    <xdr:clientData/>
  </xdr:twoCellAnchor>
  <xdr:twoCellAnchor editAs="oneCell">
    <xdr:from>
      <xdr:col>15</xdr:col>
      <xdr:colOff>247320</xdr:colOff>
      <xdr:row>25</xdr:row>
      <xdr:rowOff>164820</xdr:rowOff>
    </xdr:from>
    <xdr:to>
      <xdr:col>15</xdr:col>
      <xdr:colOff>436320</xdr:colOff>
      <xdr:row>26</xdr:row>
      <xdr:rowOff>105000</xdr:rowOff>
    </xdr:to>
    <mc:AlternateContent xmlns:mc="http://schemas.openxmlformats.org/markup-compatibility/2006" xmlns:xdr14="http://schemas.microsoft.com/office/excel/2010/spreadsheetDrawing">
      <mc:Choice Requires="xdr14">
        <xdr:contentPart xmlns:r="http://schemas.openxmlformats.org/officeDocument/2006/relationships" r:id="rId183">
          <xdr14:nvContentPartPr>
            <xdr14:cNvPr id="15538" name="Ink 15537">
              <a:extLst>
                <a:ext uri="{FF2B5EF4-FFF2-40B4-BE49-F238E27FC236}">
                  <a16:creationId xmlns:a16="http://schemas.microsoft.com/office/drawing/2014/main" id="{AD253605-13D0-7670-6FEA-687E9BC13177}"/>
                </a:ext>
              </a:extLst>
            </xdr14:cNvPr>
            <xdr14:cNvContentPartPr/>
          </xdr14:nvContentPartPr>
          <xdr14:nvPr macro=""/>
          <xdr14:xfrm>
            <a:off x="18925845" y="4927320"/>
            <a:ext cx="189000" cy="130680"/>
          </xdr14:xfrm>
        </xdr:contentPart>
      </mc:Choice>
      <mc:Fallback xmlns="">
        <xdr:pic>
          <xdr:nvPicPr>
            <xdr:cNvPr id="15538" name="Ink 15537">
              <a:extLst>
                <a:ext uri="{FF2B5EF4-FFF2-40B4-BE49-F238E27FC236}">
                  <a16:creationId xmlns:a16="http://schemas.microsoft.com/office/drawing/2014/main" id="{AD253605-13D0-7670-6FEA-687E9BC13177}"/>
                </a:ext>
              </a:extLst>
            </xdr:cNvPr>
            <xdr:cNvPicPr/>
          </xdr:nvPicPr>
          <xdr:blipFill>
            <a:blip xmlns:r="http://schemas.openxmlformats.org/officeDocument/2006/relationships" r:embed="rId184"/>
            <a:stretch>
              <a:fillRect/>
            </a:stretch>
          </xdr:blipFill>
          <xdr:spPr>
            <a:xfrm>
              <a:off x="18917205" y="4918680"/>
              <a:ext cx="206640" cy="148320"/>
            </a:xfrm>
            <a:prstGeom prst="rect">
              <a:avLst/>
            </a:prstGeom>
          </xdr:spPr>
        </xdr:pic>
      </mc:Fallback>
    </mc:AlternateContent>
    <xdr:clientData/>
  </xdr:twoCellAnchor>
  <xdr:twoCellAnchor editAs="oneCell">
    <xdr:from>
      <xdr:col>16</xdr:col>
      <xdr:colOff>218760</xdr:colOff>
      <xdr:row>25</xdr:row>
      <xdr:rowOff>133140</xdr:rowOff>
    </xdr:from>
    <xdr:to>
      <xdr:col>16</xdr:col>
      <xdr:colOff>391200</xdr:colOff>
      <xdr:row>26</xdr:row>
      <xdr:rowOff>85560</xdr:rowOff>
    </xdr:to>
    <mc:AlternateContent xmlns:mc="http://schemas.openxmlformats.org/markup-compatibility/2006" xmlns:xdr14="http://schemas.microsoft.com/office/excel/2010/spreadsheetDrawing">
      <mc:Choice Requires="xdr14">
        <xdr:contentPart xmlns:r="http://schemas.openxmlformats.org/officeDocument/2006/relationships" r:id="rId185">
          <xdr14:nvContentPartPr>
            <xdr14:cNvPr id="15541" name="Ink 15540">
              <a:extLst>
                <a:ext uri="{FF2B5EF4-FFF2-40B4-BE49-F238E27FC236}">
                  <a16:creationId xmlns:a16="http://schemas.microsoft.com/office/drawing/2014/main" id="{EDF8640D-2CDD-26B1-07FB-FBB453BCC674}"/>
                </a:ext>
              </a:extLst>
            </xdr14:cNvPr>
            <xdr14:cNvContentPartPr/>
          </xdr14:nvContentPartPr>
          <xdr14:nvPr macro=""/>
          <xdr14:xfrm>
            <a:off x="19506885" y="4895640"/>
            <a:ext cx="172440" cy="142920"/>
          </xdr14:xfrm>
        </xdr:contentPart>
      </mc:Choice>
      <mc:Fallback xmlns="">
        <xdr:pic>
          <xdr:nvPicPr>
            <xdr:cNvPr id="15541" name="Ink 15540">
              <a:extLst>
                <a:ext uri="{FF2B5EF4-FFF2-40B4-BE49-F238E27FC236}">
                  <a16:creationId xmlns:a16="http://schemas.microsoft.com/office/drawing/2014/main" id="{EDF8640D-2CDD-26B1-07FB-FBB453BCC674}"/>
                </a:ext>
              </a:extLst>
            </xdr:cNvPr>
            <xdr:cNvPicPr/>
          </xdr:nvPicPr>
          <xdr:blipFill>
            <a:blip xmlns:r="http://schemas.openxmlformats.org/officeDocument/2006/relationships" r:embed="rId186"/>
            <a:stretch>
              <a:fillRect/>
            </a:stretch>
          </xdr:blipFill>
          <xdr:spPr>
            <a:xfrm>
              <a:off x="19498227" y="4887000"/>
              <a:ext cx="190117" cy="160560"/>
            </a:xfrm>
            <a:prstGeom prst="rect">
              <a:avLst/>
            </a:prstGeom>
          </xdr:spPr>
        </xdr:pic>
      </mc:Fallback>
    </mc:AlternateContent>
    <xdr:clientData/>
  </xdr:twoCellAnchor>
  <xdr:twoCellAnchor editAs="oneCell">
    <xdr:from>
      <xdr:col>16</xdr:col>
      <xdr:colOff>180960</xdr:colOff>
      <xdr:row>20</xdr:row>
      <xdr:rowOff>104640</xdr:rowOff>
    </xdr:from>
    <xdr:to>
      <xdr:col>16</xdr:col>
      <xdr:colOff>351240</xdr:colOff>
      <xdr:row>21</xdr:row>
      <xdr:rowOff>139500</xdr:rowOff>
    </xdr:to>
    <mc:AlternateContent xmlns:mc="http://schemas.openxmlformats.org/markup-compatibility/2006" xmlns:xdr14="http://schemas.microsoft.com/office/excel/2010/spreadsheetDrawing">
      <mc:Choice Requires="xdr14">
        <xdr:contentPart xmlns:r="http://schemas.openxmlformats.org/officeDocument/2006/relationships" r:id="rId187">
          <xdr14:nvContentPartPr>
            <xdr14:cNvPr id="15544" name="Ink 15543">
              <a:extLst>
                <a:ext uri="{FF2B5EF4-FFF2-40B4-BE49-F238E27FC236}">
                  <a16:creationId xmlns:a16="http://schemas.microsoft.com/office/drawing/2014/main" id="{FBC5B9E6-070A-AE7F-646C-4ADC9D228854}"/>
                </a:ext>
              </a:extLst>
            </xdr14:cNvPr>
            <xdr14:cNvContentPartPr/>
          </xdr14:nvContentPartPr>
          <xdr14:nvPr macro=""/>
          <xdr14:xfrm>
            <a:off x="19469085" y="3914640"/>
            <a:ext cx="170280" cy="225360"/>
          </xdr14:xfrm>
        </xdr:contentPart>
      </mc:Choice>
      <mc:Fallback xmlns="">
        <xdr:pic>
          <xdr:nvPicPr>
            <xdr:cNvPr id="15544" name="Ink 15543">
              <a:extLst>
                <a:ext uri="{FF2B5EF4-FFF2-40B4-BE49-F238E27FC236}">
                  <a16:creationId xmlns:a16="http://schemas.microsoft.com/office/drawing/2014/main" id="{FBC5B9E6-070A-AE7F-646C-4ADC9D228854}"/>
                </a:ext>
              </a:extLst>
            </xdr:cNvPr>
            <xdr:cNvPicPr/>
          </xdr:nvPicPr>
          <xdr:blipFill>
            <a:blip xmlns:r="http://schemas.openxmlformats.org/officeDocument/2006/relationships" r:embed="rId188"/>
            <a:stretch>
              <a:fillRect/>
            </a:stretch>
          </xdr:blipFill>
          <xdr:spPr>
            <a:xfrm>
              <a:off x="19460104" y="3905654"/>
              <a:ext cx="187883" cy="242972"/>
            </a:xfrm>
            <a:prstGeom prst="rect">
              <a:avLst/>
            </a:prstGeom>
          </xdr:spPr>
        </xdr:pic>
      </mc:Fallback>
    </mc:AlternateContent>
    <xdr:clientData/>
  </xdr:twoCellAnchor>
  <xdr:twoCellAnchor editAs="oneCell">
    <xdr:from>
      <xdr:col>16</xdr:col>
      <xdr:colOff>160800</xdr:colOff>
      <xdr:row>13</xdr:row>
      <xdr:rowOff>75900</xdr:rowOff>
    </xdr:from>
    <xdr:to>
      <xdr:col>16</xdr:col>
      <xdr:colOff>285720</xdr:colOff>
      <xdr:row>14</xdr:row>
      <xdr:rowOff>102120</xdr:rowOff>
    </xdr:to>
    <mc:AlternateContent xmlns:mc="http://schemas.openxmlformats.org/markup-compatibility/2006" xmlns:xdr14="http://schemas.microsoft.com/office/excel/2010/spreadsheetDrawing">
      <mc:Choice Requires="xdr14">
        <xdr:contentPart xmlns:r="http://schemas.openxmlformats.org/officeDocument/2006/relationships" r:id="rId189">
          <xdr14:nvContentPartPr>
            <xdr14:cNvPr id="15549" name="Ink 15548">
              <a:extLst>
                <a:ext uri="{FF2B5EF4-FFF2-40B4-BE49-F238E27FC236}">
                  <a16:creationId xmlns:a16="http://schemas.microsoft.com/office/drawing/2014/main" id="{6EBC776A-58C6-1098-4639-B22C5CB4E6D3}"/>
                </a:ext>
              </a:extLst>
            </xdr14:cNvPr>
            <xdr14:cNvContentPartPr/>
          </xdr14:nvContentPartPr>
          <xdr14:nvPr macro=""/>
          <xdr14:xfrm>
            <a:off x="19448925" y="2552400"/>
            <a:ext cx="124920" cy="216720"/>
          </xdr14:xfrm>
        </xdr:contentPart>
      </mc:Choice>
      <mc:Fallback xmlns="">
        <xdr:pic>
          <xdr:nvPicPr>
            <xdr:cNvPr id="15549" name="Ink 15548">
              <a:extLst>
                <a:ext uri="{FF2B5EF4-FFF2-40B4-BE49-F238E27FC236}">
                  <a16:creationId xmlns:a16="http://schemas.microsoft.com/office/drawing/2014/main" id="{6EBC776A-58C6-1098-4639-B22C5CB4E6D3}"/>
                </a:ext>
              </a:extLst>
            </xdr:cNvPr>
            <xdr:cNvPicPr/>
          </xdr:nvPicPr>
          <xdr:blipFill>
            <a:blip xmlns:r="http://schemas.openxmlformats.org/officeDocument/2006/relationships" r:embed="rId190"/>
            <a:stretch>
              <a:fillRect/>
            </a:stretch>
          </xdr:blipFill>
          <xdr:spPr>
            <a:xfrm>
              <a:off x="19440285" y="2543760"/>
              <a:ext cx="142560" cy="234360"/>
            </a:xfrm>
            <a:prstGeom prst="rect">
              <a:avLst/>
            </a:prstGeom>
          </xdr:spPr>
        </xdr:pic>
      </mc:Fallback>
    </mc:AlternateContent>
    <xdr:clientData/>
  </xdr:twoCellAnchor>
  <xdr:twoCellAnchor editAs="oneCell">
    <xdr:from>
      <xdr:col>15</xdr:col>
      <xdr:colOff>304560</xdr:colOff>
      <xdr:row>12</xdr:row>
      <xdr:rowOff>183240</xdr:rowOff>
    </xdr:from>
    <xdr:to>
      <xdr:col>15</xdr:col>
      <xdr:colOff>439560</xdr:colOff>
      <xdr:row>13</xdr:row>
      <xdr:rowOff>181020</xdr:rowOff>
    </xdr:to>
    <mc:AlternateContent xmlns:mc="http://schemas.openxmlformats.org/markup-compatibility/2006" xmlns:xdr14="http://schemas.microsoft.com/office/excel/2010/spreadsheetDrawing">
      <mc:Choice Requires="xdr14">
        <xdr:contentPart xmlns:r="http://schemas.openxmlformats.org/officeDocument/2006/relationships" r:id="rId191">
          <xdr14:nvContentPartPr>
            <xdr14:cNvPr id="15550" name="Ink 15549">
              <a:extLst>
                <a:ext uri="{FF2B5EF4-FFF2-40B4-BE49-F238E27FC236}">
                  <a16:creationId xmlns:a16="http://schemas.microsoft.com/office/drawing/2014/main" id="{868375BE-D178-9D97-75E8-04E4DB726474}"/>
                </a:ext>
              </a:extLst>
            </xdr14:cNvPr>
            <xdr14:cNvContentPartPr/>
          </xdr14:nvContentPartPr>
          <xdr14:nvPr macro=""/>
          <xdr14:xfrm>
            <a:off x="18983085" y="2469240"/>
            <a:ext cx="135000" cy="188280"/>
          </xdr14:xfrm>
        </xdr:contentPart>
      </mc:Choice>
      <mc:Fallback xmlns="">
        <xdr:pic>
          <xdr:nvPicPr>
            <xdr:cNvPr id="15550" name="Ink 15549">
              <a:extLst>
                <a:ext uri="{FF2B5EF4-FFF2-40B4-BE49-F238E27FC236}">
                  <a16:creationId xmlns:a16="http://schemas.microsoft.com/office/drawing/2014/main" id="{868375BE-D178-9D97-75E8-04E4DB726474}"/>
                </a:ext>
              </a:extLst>
            </xdr:cNvPr>
            <xdr:cNvPicPr/>
          </xdr:nvPicPr>
          <xdr:blipFill>
            <a:blip xmlns:r="http://schemas.openxmlformats.org/officeDocument/2006/relationships" r:embed="rId192"/>
            <a:stretch>
              <a:fillRect/>
            </a:stretch>
          </xdr:blipFill>
          <xdr:spPr>
            <a:xfrm>
              <a:off x="18974445" y="2460600"/>
              <a:ext cx="152640" cy="205920"/>
            </a:xfrm>
            <a:prstGeom prst="rect">
              <a:avLst/>
            </a:prstGeom>
          </xdr:spPr>
        </xdr:pic>
      </mc:Fallback>
    </mc:AlternateContent>
    <xdr:clientData/>
  </xdr:twoCellAnchor>
  <xdr:twoCellAnchor editAs="oneCell">
    <xdr:from>
      <xdr:col>18</xdr:col>
      <xdr:colOff>107640</xdr:colOff>
      <xdr:row>65</xdr:row>
      <xdr:rowOff>85560</xdr:rowOff>
    </xdr:from>
    <xdr:to>
      <xdr:col>18</xdr:col>
      <xdr:colOff>362160</xdr:colOff>
      <xdr:row>67</xdr:row>
      <xdr:rowOff>31440</xdr:rowOff>
    </xdr:to>
    <mc:AlternateContent xmlns:mc="http://schemas.openxmlformats.org/markup-compatibility/2006" xmlns:xdr14="http://schemas.microsoft.com/office/excel/2010/spreadsheetDrawing">
      <mc:Choice Requires="xdr14">
        <xdr:contentPart xmlns:r="http://schemas.openxmlformats.org/officeDocument/2006/relationships" r:id="rId193">
          <xdr14:nvContentPartPr>
            <xdr14:cNvPr id="15557" name="Ink 15556">
              <a:extLst>
                <a:ext uri="{FF2B5EF4-FFF2-40B4-BE49-F238E27FC236}">
                  <a16:creationId xmlns:a16="http://schemas.microsoft.com/office/drawing/2014/main" id="{51797BCF-87E1-5D79-6BDA-9D961FB1740A}"/>
                </a:ext>
              </a:extLst>
            </xdr14:cNvPr>
            <xdr14:cNvContentPartPr/>
          </xdr14:nvContentPartPr>
          <xdr14:nvPr macro=""/>
          <xdr14:xfrm>
            <a:off x="20614965" y="12468060"/>
            <a:ext cx="254520" cy="326880"/>
          </xdr14:xfrm>
        </xdr:contentPart>
      </mc:Choice>
      <mc:Fallback xmlns="">
        <xdr:pic>
          <xdr:nvPicPr>
            <xdr:cNvPr id="15557" name="Ink 15556">
              <a:extLst>
                <a:ext uri="{FF2B5EF4-FFF2-40B4-BE49-F238E27FC236}">
                  <a16:creationId xmlns:a16="http://schemas.microsoft.com/office/drawing/2014/main" id="{51797BCF-87E1-5D79-6BDA-9D961FB1740A}"/>
                </a:ext>
              </a:extLst>
            </xdr:cNvPr>
            <xdr:cNvPicPr/>
          </xdr:nvPicPr>
          <xdr:blipFill>
            <a:blip xmlns:r="http://schemas.openxmlformats.org/officeDocument/2006/relationships" r:embed="rId194"/>
            <a:stretch>
              <a:fillRect/>
            </a:stretch>
          </xdr:blipFill>
          <xdr:spPr>
            <a:xfrm>
              <a:off x="20606325" y="12459060"/>
              <a:ext cx="272160" cy="344520"/>
            </a:xfrm>
            <a:prstGeom prst="rect">
              <a:avLst/>
            </a:prstGeom>
          </xdr:spPr>
        </xdr:pic>
      </mc:Fallback>
    </mc:AlternateContent>
    <xdr:clientData/>
  </xdr:twoCellAnchor>
  <xdr:twoCellAnchor editAs="oneCell">
    <xdr:from>
      <xdr:col>19</xdr:col>
      <xdr:colOff>333240</xdr:colOff>
      <xdr:row>65</xdr:row>
      <xdr:rowOff>190320</xdr:rowOff>
    </xdr:from>
    <xdr:to>
      <xdr:col>20</xdr:col>
      <xdr:colOff>21000</xdr:colOff>
      <xdr:row>67</xdr:row>
      <xdr:rowOff>96240</xdr:rowOff>
    </xdr:to>
    <mc:AlternateContent xmlns:mc="http://schemas.openxmlformats.org/markup-compatibility/2006" xmlns:xdr14="http://schemas.microsoft.com/office/excel/2010/spreadsheetDrawing">
      <mc:Choice Requires="xdr14">
        <xdr:contentPart xmlns:r="http://schemas.openxmlformats.org/officeDocument/2006/relationships" r:id="rId195">
          <xdr14:nvContentPartPr>
            <xdr14:cNvPr id="15558" name="Ink 15557">
              <a:extLst>
                <a:ext uri="{FF2B5EF4-FFF2-40B4-BE49-F238E27FC236}">
                  <a16:creationId xmlns:a16="http://schemas.microsoft.com/office/drawing/2014/main" id="{BD92AD44-B82D-37D5-E81A-3DDBAFC3AB99}"/>
                </a:ext>
              </a:extLst>
            </xdr14:cNvPr>
            <xdr14:cNvContentPartPr/>
          </xdr14:nvContentPartPr>
          <xdr14:nvPr macro=""/>
          <xdr14:xfrm>
            <a:off x="21450165" y="12572820"/>
            <a:ext cx="297360" cy="286920"/>
          </xdr14:xfrm>
        </xdr:contentPart>
      </mc:Choice>
      <mc:Fallback xmlns="">
        <xdr:pic>
          <xdr:nvPicPr>
            <xdr:cNvPr id="15558" name="Ink 15557">
              <a:extLst>
                <a:ext uri="{FF2B5EF4-FFF2-40B4-BE49-F238E27FC236}">
                  <a16:creationId xmlns:a16="http://schemas.microsoft.com/office/drawing/2014/main" id="{BD92AD44-B82D-37D5-E81A-3DDBAFC3AB99}"/>
                </a:ext>
              </a:extLst>
            </xdr:cNvPr>
            <xdr:cNvPicPr/>
          </xdr:nvPicPr>
          <xdr:blipFill>
            <a:blip xmlns:r="http://schemas.openxmlformats.org/officeDocument/2006/relationships" r:embed="rId196"/>
            <a:stretch>
              <a:fillRect/>
            </a:stretch>
          </xdr:blipFill>
          <xdr:spPr>
            <a:xfrm>
              <a:off x="21441165" y="12563820"/>
              <a:ext cx="315000" cy="304560"/>
            </a:xfrm>
            <a:prstGeom prst="rect">
              <a:avLst/>
            </a:prstGeom>
          </xdr:spPr>
        </xdr:pic>
      </mc:Fallback>
    </mc:AlternateContent>
    <xdr:clientData/>
  </xdr:twoCellAnchor>
  <xdr:twoCellAnchor editAs="oneCell">
    <xdr:from>
      <xdr:col>19</xdr:col>
      <xdr:colOff>409560</xdr:colOff>
      <xdr:row>69</xdr:row>
      <xdr:rowOff>180720</xdr:rowOff>
    </xdr:from>
    <xdr:to>
      <xdr:col>20</xdr:col>
      <xdr:colOff>76440</xdr:colOff>
      <xdr:row>71</xdr:row>
      <xdr:rowOff>116160</xdr:rowOff>
    </xdr:to>
    <mc:AlternateContent xmlns:mc="http://schemas.openxmlformats.org/markup-compatibility/2006" xmlns:xdr14="http://schemas.microsoft.com/office/excel/2010/spreadsheetDrawing">
      <mc:Choice Requires="xdr14">
        <xdr:contentPart xmlns:r="http://schemas.openxmlformats.org/officeDocument/2006/relationships" r:id="rId197">
          <xdr14:nvContentPartPr>
            <xdr14:cNvPr id="15559" name="Ink 15558">
              <a:extLst>
                <a:ext uri="{FF2B5EF4-FFF2-40B4-BE49-F238E27FC236}">
                  <a16:creationId xmlns:a16="http://schemas.microsoft.com/office/drawing/2014/main" id="{EC548697-27DF-2265-B5EA-061E35793929}"/>
                </a:ext>
              </a:extLst>
            </xdr14:cNvPr>
            <xdr14:cNvContentPartPr/>
          </xdr14:nvContentPartPr>
          <xdr14:nvPr macro=""/>
          <xdr14:xfrm>
            <a:off x="21526485" y="13325220"/>
            <a:ext cx="276480" cy="316440"/>
          </xdr14:xfrm>
        </xdr:contentPart>
      </mc:Choice>
      <mc:Fallback xmlns="">
        <xdr:pic>
          <xdr:nvPicPr>
            <xdr:cNvPr id="15559" name="Ink 15558">
              <a:extLst>
                <a:ext uri="{FF2B5EF4-FFF2-40B4-BE49-F238E27FC236}">
                  <a16:creationId xmlns:a16="http://schemas.microsoft.com/office/drawing/2014/main" id="{EC548697-27DF-2265-B5EA-061E35793929}"/>
                </a:ext>
              </a:extLst>
            </xdr:cNvPr>
            <xdr:cNvPicPr/>
          </xdr:nvPicPr>
          <xdr:blipFill>
            <a:blip xmlns:r="http://schemas.openxmlformats.org/officeDocument/2006/relationships" r:embed="rId198"/>
            <a:stretch>
              <a:fillRect/>
            </a:stretch>
          </xdr:blipFill>
          <xdr:spPr>
            <a:xfrm>
              <a:off x="21517485" y="13316580"/>
              <a:ext cx="294120" cy="334080"/>
            </a:xfrm>
            <a:prstGeom prst="rect">
              <a:avLst/>
            </a:prstGeom>
          </xdr:spPr>
        </xdr:pic>
      </mc:Fallback>
    </mc:AlternateContent>
    <xdr:clientData/>
  </xdr:twoCellAnchor>
  <xdr:twoCellAnchor editAs="oneCell">
    <xdr:from>
      <xdr:col>9</xdr:col>
      <xdr:colOff>514080</xdr:colOff>
      <xdr:row>60</xdr:row>
      <xdr:rowOff>152100</xdr:rowOff>
    </xdr:from>
    <xdr:to>
      <xdr:col>9</xdr:col>
      <xdr:colOff>514440</xdr:colOff>
      <xdr:row>60</xdr:row>
      <xdr:rowOff>152100</xdr:rowOff>
    </xdr:to>
    <mc:AlternateContent xmlns:mc="http://schemas.openxmlformats.org/markup-compatibility/2006" xmlns:xdr14="http://schemas.microsoft.com/office/excel/2010/spreadsheetDrawing">
      <mc:Choice Requires="xdr14">
        <xdr:contentPart xmlns:r="http://schemas.openxmlformats.org/officeDocument/2006/relationships" r:id="rId199">
          <xdr14:nvContentPartPr>
            <xdr14:cNvPr id="15560" name="Ink 15559">
              <a:extLst>
                <a:ext uri="{FF2B5EF4-FFF2-40B4-BE49-F238E27FC236}">
                  <a16:creationId xmlns:a16="http://schemas.microsoft.com/office/drawing/2014/main" id="{D604702B-EAA6-C2FB-F766-A9FB2A38791A}"/>
                </a:ext>
              </a:extLst>
            </xdr14:cNvPr>
            <xdr14:cNvContentPartPr/>
          </xdr14:nvContentPartPr>
          <xdr14:nvPr macro=""/>
          <xdr14:xfrm>
            <a:off x="15535005" y="11582100"/>
            <a:ext cx="360" cy="360"/>
          </xdr14:xfrm>
        </xdr:contentPart>
      </mc:Choice>
      <mc:Fallback xmlns="">
        <xdr:pic>
          <xdr:nvPicPr>
            <xdr:cNvPr id="15560" name="Ink 15559">
              <a:extLst>
                <a:ext uri="{FF2B5EF4-FFF2-40B4-BE49-F238E27FC236}">
                  <a16:creationId xmlns:a16="http://schemas.microsoft.com/office/drawing/2014/main" id="{D604702B-EAA6-C2FB-F766-A9FB2A38791A}"/>
                </a:ext>
              </a:extLst>
            </xdr:cNvPr>
            <xdr:cNvPicPr/>
          </xdr:nvPicPr>
          <xdr:blipFill>
            <a:blip xmlns:r="http://schemas.openxmlformats.org/officeDocument/2006/relationships" r:embed="rId200"/>
            <a:stretch>
              <a:fillRect/>
            </a:stretch>
          </xdr:blipFill>
          <xdr:spPr>
            <a:xfrm>
              <a:off x="15526365" y="11573460"/>
              <a:ext cx="18000" cy="18000"/>
            </a:xfrm>
            <a:prstGeom prst="rect">
              <a:avLst/>
            </a:prstGeom>
          </xdr:spPr>
        </xdr:pic>
      </mc:Fallback>
    </mc:AlternateContent>
    <xdr:clientData/>
  </xdr:twoCellAnchor>
  <xdr:twoCellAnchor editAs="oneCell">
    <xdr:from>
      <xdr:col>8</xdr:col>
      <xdr:colOff>114240</xdr:colOff>
      <xdr:row>61</xdr:row>
      <xdr:rowOff>47280</xdr:rowOff>
    </xdr:from>
    <xdr:to>
      <xdr:col>8</xdr:col>
      <xdr:colOff>486120</xdr:colOff>
      <xdr:row>63</xdr:row>
      <xdr:rowOff>93240</xdr:rowOff>
    </xdr:to>
    <mc:AlternateContent xmlns:mc="http://schemas.openxmlformats.org/markup-compatibility/2006" xmlns:xdr14="http://schemas.microsoft.com/office/excel/2010/spreadsheetDrawing">
      <mc:Choice Requires="xdr14">
        <xdr:contentPart xmlns:r="http://schemas.openxmlformats.org/officeDocument/2006/relationships" r:id="rId201">
          <xdr14:nvContentPartPr>
            <xdr14:cNvPr id="15567" name="Ink 15566">
              <a:extLst>
                <a:ext uri="{FF2B5EF4-FFF2-40B4-BE49-F238E27FC236}">
                  <a16:creationId xmlns:a16="http://schemas.microsoft.com/office/drawing/2014/main" id="{3F9EF9B5-AC26-69B3-01BD-23BA0FB1512C}"/>
                </a:ext>
              </a:extLst>
            </xdr14:cNvPr>
            <xdr14:cNvContentPartPr/>
          </xdr14:nvContentPartPr>
          <xdr14:nvPr macro=""/>
          <xdr14:xfrm>
            <a:off x="14525565" y="11667780"/>
            <a:ext cx="371880" cy="426960"/>
          </xdr14:xfrm>
        </xdr:contentPart>
      </mc:Choice>
      <mc:Fallback xmlns="">
        <xdr:pic>
          <xdr:nvPicPr>
            <xdr:cNvPr id="15567" name="Ink 15566">
              <a:extLst>
                <a:ext uri="{FF2B5EF4-FFF2-40B4-BE49-F238E27FC236}">
                  <a16:creationId xmlns:a16="http://schemas.microsoft.com/office/drawing/2014/main" id="{3F9EF9B5-AC26-69B3-01BD-23BA0FB1512C}"/>
                </a:ext>
              </a:extLst>
            </xdr:cNvPr>
            <xdr:cNvPicPr/>
          </xdr:nvPicPr>
          <xdr:blipFill>
            <a:blip xmlns:r="http://schemas.openxmlformats.org/officeDocument/2006/relationships" r:embed="rId202"/>
            <a:stretch>
              <a:fillRect/>
            </a:stretch>
          </xdr:blipFill>
          <xdr:spPr>
            <a:xfrm>
              <a:off x="14516565" y="11659140"/>
              <a:ext cx="389520" cy="444600"/>
            </a:xfrm>
            <a:prstGeom prst="rect">
              <a:avLst/>
            </a:prstGeom>
          </xdr:spPr>
        </xdr:pic>
      </mc:Fallback>
    </mc:AlternateContent>
    <xdr:clientData/>
  </xdr:twoCellAnchor>
  <xdr:twoCellAnchor editAs="oneCell">
    <xdr:from>
      <xdr:col>7</xdr:col>
      <xdr:colOff>580200</xdr:colOff>
      <xdr:row>65</xdr:row>
      <xdr:rowOff>28320</xdr:rowOff>
    </xdr:from>
    <xdr:to>
      <xdr:col>8</xdr:col>
      <xdr:colOff>269040</xdr:colOff>
      <xdr:row>67</xdr:row>
      <xdr:rowOff>85080</xdr:rowOff>
    </xdr:to>
    <mc:AlternateContent xmlns:mc="http://schemas.openxmlformats.org/markup-compatibility/2006" xmlns:xdr14="http://schemas.microsoft.com/office/excel/2010/spreadsheetDrawing">
      <mc:Choice Requires="xdr14">
        <xdr:contentPart xmlns:r="http://schemas.openxmlformats.org/officeDocument/2006/relationships" r:id="rId203">
          <xdr14:nvContentPartPr>
            <xdr14:cNvPr id="15568" name="Ink 15567">
              <a:extLst>
                <a:ext uri="{FF2B5EF4-FFF2-40B4-BE49-F238E27FC236}">
                  <a16:creationId xmlns:a16="http://schemas.microsoft.com/office/drawing/2014/main" id="{E0A13E06-0D62-E5C0-CCAC-6B2BEFFA3E26}"/>
                </a:ext>
              </a:extLst>
            </xdr14:cNvPr>
            <xdr14:cNvContentPartPr/>
          </xdr14:nvContentPartPr>
          <xdr14:nvPr macro=""/>
          <xdr14:xfrm>
            <a:off x="14381925" y="12410820"/>
            <a:ext cx="298440" cy="437760"/>
          </xdr14:xfrm>
        </xdr:contentPart>
      </mc:Choice>
      <mc:Fallback xmlns="">
        <xdr:pic>
          <xdr:nvPicPr>
            <xdr:cNvPr id="15568" name="Ink 15567">
              <a:extLst>
                <a:ext uri="{FF2B5EF4-FFF2-40B4-BE49-F238E27FC236}">
                  <a16:creationId xmlns:a16="http://schemas.microsoft.com/office/drawing/2014/main" id="{E0A13E06-0D62-E5C0-CCAC-6B2BEFFA3E26}"/>
                </a:ext>
              </a:extLst>
            </xdr:cNvPr>
            <xdr:cNvPicPr/>
          </xdr:nvPicPr>
          <xdr:blipFill>
            <a:blip xmlns:r="http://schemas.openxmlformats.org/officeDocument/2006/relationships" r:embed="rId204"/>
            <a:stretch>
              <a:fillRect/>
            </a:stretch>
          </xdr:blipFill>
          <xdr:spPr>
            <a:xfrm>
              <a:off x="14373295" y="12402180"/>
              <a:ext cx="316059" cy="455400"/>
            </a:xfrm>
            <a:prstGeom prst="rect">
              <a:avLst/>
            </a:prstGeom>
          </xdr:spPr>
        </xdr:pic>
      </mc:Fallback>
    </mc:AlternateContent>
    <xdr:clientData/>
  </xdr:twoCellAnchor>
  <xdr:twoCellAnchor editAs="oneCell">
    <xdr:from>
      <xdr:col>8</xdr:col>
      <xdr:colOff>3360</xdr:colOff>
      <xdr:row>70</xdr:row>
      <xdr:rowOff>38100</xdr:rowOff>
    </xdr:from>
    <xdr:to>
      <xdr:col>8</xdr:col>
      <xdr:colOff>234840</xdr:colOff>
      <xdr:row>72</xdr:row>
      <xdr:rowOff>71460</xdr:rowOff>
    </xdr:to>
    <mc:AlternateContent xmlns:mc="http://schemas.openxmlformats.org/markup-compatibility/2006" xmlns:xdr14="http://schemas.microsoft.com/office/excel/2010/spreadsheetDrawing">
      <mc:Choice Requires="xdr14">
        <xdr:contentPart xmlns:r="http://schemas.openxmlformats.org/officeDocument/2006/relationships" r:id="rId205">
          <xdr14:nvContentPartPr>
            <xdr14:cNvPr id="15569" name="Ink 15568">
              <a:extLst>
                <a:ext uri="{FF2B5EF4-FFF2-40B4-BE49-F238E27FC236}">
                  <a16:creationId xmlns:a16="http://schemas.microsoft.com/office/drawing/2014/main" id="{860CB23A-7864-8E2C-DD96-D25DA6EEC3D7}"/>
                </a:ext>
              </a:extLst>
            </xdr14:cNvPr>
            <xdr14:cNvContentPartPr/>
          </xdr14:nvContentPartPr>
          <xdr14:nvPr macro=""/>
          <xdr14:xfrm>
            <a:off x="14414685" y="13373100"/>
            <a:ext cx="231480" cy="414360"/>
          </xdr14:xfrm>
        </xdr:contentPart>
      </mc:Choice>
      <mc:Fallback xmlns="">
        <xdr:pic>
          <xdr:nvPicPr>
            <xdr:cNvPr id="15569" name="Ink 15568">
              <a:extLst>
                <a:ext uri="{FF2B5EF4-FFF2-40B4-BE49-F238E27FC236}">
                  <a16:creationId xmlns:a16="http://schemas.microsoft.com/office/drawing/2014/main" id="{860CB23A-7864-8E2C-DD96-D25DA6EEC3D7}"/>
                </a:ext>
              </a:extLst>
            </xdr:cNvPr>
            <xdr:cNvPicPr/>
          </xdr:nvPicPr>
          <xdr:blipFill>
            <a:blip xmlns:r="http://schemas.openxmlformats.org/officeDocument/2006/relationships" r:embed="rId206"/>
            <a:stretch>
              <a:fillRect/>
            </a:stretch>
          </xdr:blipFill>
          <xdr:spPr>
            <a:xfrm>
              <a:off x="14405685" y="13364100"/>
              <a:ext cx="249120" cy="432000"/>
            </a:xfrm>
            <a:prstGeom prst="rect">
              <a:avLst/>
            </a:prstGeom>
          </xdr:spPr>
        </xdr:pic>
      </mc:Fallback>
    </mc:AlternateContent>
    <xdr:clientData/>
  </xdr:twoCellAnchor>
  <xdr:twoCellAnchor editAs="oneCell">
    <xdr:from>
      <xdr:col>9</xdr:col>
      <xdr:colOff>278640</xdr:colOff>
      <xdr:row>56</xdr:row>
      <xdr:rowOff>123540</xdr:rowOff>
    </xdr:from>
    <xdr:to>
      <xdr:col>10</xdr:col>
      <xdr:colOff>139200</xdr:colOff>
      <xdr:row>59</xdr:row>
      <xdr:rowOff>33720</xdr:rowOff>
    </xdr:to>
    <mc:AlternateContent xmlns:mc="http://schemas.openxmlformats.org/markup-compatibility/2006" xmlns:xdr14="http://schemas.microsoft.com/office/excel/2010/spreadsheetDrawing">
      <mc:Choice Requires="xdr14">
        <xdr:contentPart xmlns:r="http://schemas.openxmlformats.org/officeDocument/2006/relationships" r:id="rId207">
          <xdr14:nvContentPartPr>
            <xdr14:cNvPr id="15574" name="Ink 15573">
              <a:extLst>
                <a:ext uri="{FF2B5EF4-FFF2-40B4-BE49-F238E27FC236}">
                  <a16:creationId xmlns:a16="http://schemas.microsoft.com/office/drawing/2014/main" id="{B4E760BB-D765-1642-8198-EDE4E8BC246D}"/>
                </a:ext>
              </a:extLst>
            </xdr14:cNvPr>
            <xdr14:cNvContentPartPr/>
          </xdr14:nvContentPartPr>
          <xdr14:nvPr macro=""/>
          <xdr14:xfrm>
            <a:off x="15299565" y="10791540"/>
            <a:ext cx="470160" cy="481680"/>
          </xdr14:xfrm>
        </xdr:contentPart>
      </mc:Choice>
      <mc:Fallback xmlns="">
        <xdr:pic>
          <xdr:nvPicPr>
            <xdr:cNvPr id="15574" name="Ink 15573">
              <a:extLst>
                <a:ext uri="{FF2B5EF4-FFF2-40B4-BE49-F238E27FC236}">
                  <a16:creationId xmlns:a16="http://schemas.microsoft.com/office/drawing/2014/main" id="{B4E760BB-D765-1642-8198-EDE4E8BC246D}"/>
                </a:ext>
              </a:extLst>
            </xdr:cNvPr>
            <xdr:cNvPicPr/>
          </xdr:nvPicPr>
          <xdr:blipFill>
            <a:blip xmlns:r="http://schemas.openxmlformats.org/officeDocument/2006/relationships" r:embed="rId208"/>
            <a:stretch>
              <a:fillRect/>
            </a:stretch>
          </xdr:blipFill>
          <xdr:spPr>
            <a:xfrm>
              <a:off x="15290565" y="10782894"/>
              <a:ext cx="487800" cy="499333"/>
            </a:xfrm>
            <a:prstGeom prst="rect">
              <a:avLst/>
            </a:prstGeom>
          </xdr:spPr>
        </xdr:pic>
      </mc:Fallback>
    </mc:AlternateContent>
    <xdr:clientData/>
  </xdr:twoCellAnchor>
  <xdr:twoCellAnchor editAs="oneCell">
    <xdr:from>
      <xdr:col>9</xdr:col>
      <xdr:colOff>276120</xdr:colOff>
      <xdr:row>60</xdr:row>
      <xdr:rowOff>152100</xdr:rowOff>
    </xdr:from>
    <xdr:to>
      <xdr:col>10</xdr:col>
      <xdr:colOff>51360</xdr:colOff>
      <xdr:row>63</xdr:row>
      <xdr:rowOff>29880</xdr:rowOff>
    </xdr:to>
    <mc:AlternateContent xmlns:mc="http://schemas.openxmlformats.org/markup-compatibility/2006" xmlns:xdr14="http://schemas.microsoft.com/office/excel/2010/spreadsheetDrawing">
      <mc:Choice Requires="xdr14">
        <xdr:contentPart xmlns:r="http://schemas.openxmlformats.org/officeDocument/2006/relationships" r:id="rId209">
          <xdr14:nvContentPartPr>
            <xdr14:cNvPr id="15575" name="Ink 15574">
              <a:extLst>
                <a:ext uri="{FF2B5EF4-FFF2-40B4-BE49-F238E27FC236}">
                  <a16:creationId xmlns:a16="http://schemas.microsoft.com/office/drawing/2014/main" id="{42D93FB0-AE3F-0CB7-5ACB-186E58240AFF}"/>
                </a:ext>
              </a:extLst>
            </xdr14:cNvPr>
            <xdr14:cNvContentPartPr/>
          </xdr14:nvContentPartPr>
          <xdr14:nvPr macro=""/>
          <xdr14:xfrm>
            <a:off x="15297045" y="11582100"/>
            <a:ext cx="384840" cy="449280"/>
          </xdr14:xfrm>
        </xdr:contentPart>
      </mc:Choice>
      <mc:Fallback xmlns="">
        <xdr:pic>
          <xdr:nvPicPr>
            <xdr:cNvPr id="15575" name="Ink 15574">
              <a:extLst>
                <a:ext uri="{FF2B5EF4-FFF2-40B4-BE49-F238E27FC236}">
                  <a16:creationId xmlns:a16="http://schemas.microsoft.com/office/drawing/2014/main" id="{42D93FB0-AE3F-0CB7-5ACB-186E58240AFF}"/>
                </a:ext>
              </a:extLst>
            </xdr:cNvPr>
            <xdr:cNvPicPr/>
          </xdr:nvPicPr>
          <xdr:blipFill>
            <a:blip xmlns:r="http://schemas.openxmlformats.org/officeDocument/2006/relationships" r:embed="rId210"/>
            <a:stretch>
              <a:fillRect/>
            </a:stretch>
          </xdr:blipFill>
          <xdr:spPr>
            <a:xfrm>
              <a:off x="15288045" y="11573460"/>
              <a:ext cx="402480" cy="466920"/>
            </a:xfrm>
            <a:prstGeom prst="rect">
              <a:avLst/>
            </a:prstGeom>
          </xdr:spPr>
        </xdr:pic>
      </mc:Fallback>
    </mc:AlternateContent>
    <xdr:clientData/>
  </xdr:twoCellAnchor>
  <xdr:twoCellAnchor editAs="oneCell">
    <xdr:from>
      <xdr:col>17</xdr:col>
      <xdr:colOff>66360</xdr:colOff>
      <xdr:row>13</xdr:row>
      <xdr:rowOff>37920</xdr:rowOff>
    </xdr:from>
    <xdr:to>
      <xdr:col>17</xdr:col>
      <xdr:colOff>261840</xdr:colOff>
      <xdr:row>14</xdr:row>
      <xdr:rowOff>37920</xdr:rowOff>
    </xdr:to>
    <mc:AlternateContent xmlns:mc="http://schemas.openxmlformats.org/markup-compatibility/2006" xmlns:xdr14="http://schemas.microsoft.com/office/excel/2010/spreadsheetDrawing">
      <mc:Choice Requires="xdr14">
        <xdr:contentPart xmlns:r="http://schemas.openxmlformats.org/officeDocument/2006/relationships" r:id="rId211">
          <xdr14:nvContentPartPr>
            <xdr14:cNvPr id="15578" name="Ink 15577">
              <a:extLst>
                <a:ext uri="{FF2B5EF4-FFF2-40B4-BE49-F238E27FC236}">
                  <a16:creationId xmlns:a16="http://schemas.microsoft.com/office/drawing/2014/main" id="{6A7AAA65-950C-A2A4-C728-9BFDEEECEC8C}"/>
                </a:ext>
              </a:extLst>
            </xdr14:cNvPr>
            <xdr14:cNvContentPartPr/>
          </xdr14:nvContentPartPr>
          <xdr14:nvPr macro=""/>
          <xdr14:xfrm>
            <a:off x="19964085" y="2514420"/>
            <a:ext cx="195480" cy="192240"/>
          </xdr14:xfrm>
        </xdr:contentPart>
      </mc:Choice>
      <mc:Fallback xmlns="">
        <xdr:pic>
          <xdr:nvPicPr>
            <xdr:cNvPr id="15578" name="Ink 15577">
              <a:extLst>
                <a:ext uri="{FF2B5EF4-FFF2-40B4-BE49-F238E27FC236}">
                  <a16:creationId xmlns:a16="http://schemas.microsoft.com/office/drawing/2014/main" id="{6A7AAA65-950C-A2A4-C728-9BFDEEECEC8C}"/>
                </a:ext>
              </a:extLst>
            </xdr:cNvPr>
            <xdr:cNvPicPr/>
          </xdr:nvPicPr>
          <xdr:blipFill>
            <a:blip xmlns:r="http://schemas.openxmlformats.org/officeDocument/2006/relationships" r:embed="rId212"/>
            <a:stretch>
              <a:fillRect/>
            </a:stretch>
          </xdr:blipFill>
          <xdr:spPr>
            <a:xfrm>
              <a:off x="19955445" y="2505403"/>
              <a:ext cx="213120" cy="209913"/>
            </a:xfrm>
            <a:prstGeom prst="rect">
              <a:avLst/>
            </a:prstGeom>
          </xdr:spPr>
        </xdr:pic>
      </mc:Fallback>
    </mc:AlternateContent>
    <xdr:clientData/>
  </xdr:twoCellAnchor>
  <xdr:twoCellAnchor editAs="oneCell">
    <xdr:from>
      <xdr:col>17</xdr:col>
      <xdr:colOff>85440</xdr:colOff>
      <xdr:row>20</xdr:row>
      <xdr:rowOff>123540</xdr:rowOff>
    </xdr:from>
    <xdr:to>
      <xdr:col>17</xdr:col>
      <xdr:colOff>334560</xdr:colOff>
      <xdr:row>21</xdr:row>
      <xdr:rowOff>57240</xdr:rowOff>
    </xdr:to>
    <mc:AlternateContent xmlns:mc="http://schemas.openxmlformats.org/markup-compatibility/2006" xmlns:xdr14="http://schemas.microsoft.com/office/excel/2010/spreadsheetDrawing">
      <mc:Choice Requires="xdr14">
        <xdr:contentPart xmlns:r="http://schemas.openxmlformats.org/officeDocument/2006/relationships" r:id="rId213">
          <xdr14:nvContentPartPr>
            <xdr14:cNvPr id="15581" name="Ink 15580">
              <a:extLst>
                <a:ext uri="{FF2B5EF4-FFF2-40B4-BE49-F238E27FC236}">
                  <a16:creationId xmlns:a16="http://schemas.microsoft.com/office/drawing/2014/main" id="{A9D31BEB-5BD6-2152-39F0-D77AE0620E13}"/>
                </a:ext>
              </a:extLst>
            </xdr14:cNvPr>
            <xdr14:cNvContentPartPr/>
          </xdr14:nvContentPartPr>
          <xdr14:nvPr macro=""/>
          <xdr14:xfrm>
            <a:off x="19983165" y="3933540"/>
            <a:ext cx="249120" cy="124200"/>
          </xdr14:xfrm>
        </xdr:contentPart>
      </mc:Choice>
      <mc:Fallback xmlns="">
        <xdr:pic>
          <xdr:nvPicPr>
            <xdr:cNvPr id="15581" name="Ink 15580">
              <a:extLst>
                <a:ext uri="{FF2B5EF4-FFF2-40B4-BE49-F238E27FC236}">
                  <a16:creationId xmlns:a16="http://schemas.microsoft.com/office/drawing/2014/main" id="{A9D31BEB-5BD6-2152-39F0-D77AE0620E13}"/>
                </a:ext>
              </a:extLst>
            </xdr:cNvPr>
            <xdr:cNvPicPr/>
          </xdr:nvPicPr>
          <xdr:blipFill>
            <a:blip xmlns:r="http://schemas.openxmlformats.org/officeDocument/2006/relationships" r:embed="rId214"/>
            <a:stretch>
              <a:fillRect/>
            </a:stretch>
          </xdr:blipFill>
          <xdr:spPr>
            <a:xfrm>
              <a:off x="19974525" y="3924900"/>
              <a:ext cx="266760" cy="141840"/>
            </a:xfrm>
            <a:prstGeom prst="rect">
              <a:avLst/>
            </a:prstGeom>
          </xdr:spPr>
        </xdr:pic>
      </mc:Fallback>
    </mc:AlternateContent>
    <xdr:clientData/>
  </xdr:twoCellAnchor>
  <xdr:twoCellAnchor editAs="oneCell">
    <xdr:from>
      <xdr:col>17</xdr:col>
      <xdr:colOff>533280</xdr:colOff>
      <xdr:row>20</xdr:row>
      <xdr:rowOff>142620</xdr:rowOff>
    </xdr:from>
    <xdr:to>
      <xdr:col>18</xdr:col>
      <xdr:colOff>145080</xdr:colOff>
      <xdr:row>21</xdr:row>
      <xdr:rowOff>173160</xdr:rowOff>
    </xdr:to>
    <mc:AlternateContent xmlns:mc="http://schemas.openxmlformats.org/markup-compatibility/2006" xmlns:xdr14="http://schemas.microsoft.com/office/excel/2010/spreadsheetDrawing">
      <mc:Choice Requires="xdr14">
        <xdr:contentPart xmlns:r="http://schemas.openxmlformats.org/officeDocument/2006/relationships" r:id="rId215">
          <xdr14:nvContentPartPr>
            <xdr14:cNvPr id="15584" name="Ink 15583">
              <a:extLst>
                <a:ext uri="{FF2B5EF4-FFF2-40B4-BE49-F238E27FC236}">
                  <a16:creationId xmlns:a16="http://schemas.microsoft.com/office/drawing/2014/main" id="{63BCEC04-A3FA-FEE6-6EDE-79D143E08D9E}"/>
                </a:ext>
              </a:extLst>
            </xdr14:cNvPr>
            <xdr14:cNvContentPartPr/>
          </xdr14:nvContentPartPr>
          <xdr14:nvPr macro=""/>
          <xdr14:xfrm>
            <a:off x="20431005" y="3952620"/>
            <a:ext cx="221400" cy="221040"/>
          </xdr14:xfrm>
        </xdr:contentPart>
      </mc:Choice>
      <mc:Fallback xmlns="">
        <xdr:pic>
          <xdr:nvPicPr>
            <xdr:cNvPr id="15584" name="Ink 15583">
              <a:extLst>
                <a:ext uri="{FF2B5EF4-FFF2-40B4-BE49-F238E27FC236}">
                  <a16:creationId xmlns:a16="http://schemas.microsoft.com/office/drawing/2014/main" id="{63BCEC04-A3FA-FEE6-6EDE-79D143E08D9E}"/>
                </a:ext>
              </a:extLst>
            </xdr:cNvPr>
            <xdr:cNvPicPr/>
          </xdr:nvPicPr>
          <xdr:blipFill>
            <a:blip xmlns:r="http://schemas.openxmlformats.org/officeDocument/2006/relationships" r:embed="rId216"/>
            <a:stretch>
              <a:fillRect/>
            </a:stretch>
          </xdr:blipFill>
          <xdr:spPr>
            <a:xfrm>
              <a:off x="20422005" y="3943966"/>
              <a:ext cx="239040" cy="238709"/>
            </a:xfrm>
            <a:prstGeom prst="rect">
              <a:avLst/>
            </a:prstGeom>
          </xdr:spPr>
        </xdr:pic>
      </mc:Fallback>
    </mc:AlternateContent>
    <xdr:clientData/>
  </xdr:twoCellAnchor>
  <xdr:twoCellAnchor editAs="oneCell">
    <xdr:from>
      <xdr:col>17</xdr:col>
      <xdr:colOff>142680</xdr:colOff>
      <xdr:row>25</xdr:row>
      <xdr:rowOff>104520</xdr:rowOff>
    </xdr:from>
    <xdr:to>
      <xdr:col>17</xdr:col>
      <xdr:colOff>391440</xdr:colOff>
      <xdr:row>26</xdr:row>
      <xdr:rowOff>99780</xdr:rowOff>
    </xdr:to>
    <mc:AlternateContent xmlns:mc="http://schemas.openxmlformats.org/markup-compatibility/2006" xmlns:xdr14="http://schemas.microsoft.com/office/excel/2010/spreadsheetDrawing">
      <mc:Choice Requires="xdr14">
        <xdr:contentPart xmlns:r="http://schemas.openxmlformats.org/officeDocument/2006/relationships" r:id="rId217">
          <xdr14:nvContentPartPr>
            <xdr14:cNvPr id="15589" name="Ink 15588">
              <a:extLst>
                <a:ext uri="{FF2B5EF4-FFF2-40B4-BE49-F238E27FC236}">
                  <a16:creationId xmlns:a16="http://schemas.microsoft.com/office/drawing/2014/main" id="{7FCEAECE-6C41-930B-5874-AB71C31020D2}"/>
                </a:ext>
              </a:extLst>
            </xdr14:cNvPr>
            <xdr14:cNvContentPartPr/>
          </xdr14:nvContentPartPr>
          <xdr14:nvPr macro=""/>
          <xdr14:xfrm>
            <a:off x="20040405" y="4867020"/>
            <a:ext cx="248760" cy="185760"/>
          </xdr14:xfrm>
        </xdr:contentPart>
      </mc:Choice>
      <mc:Fallback xmlns="">
        <xdr:pic>
          <xdr:nvPicPr>
            <xdr:cNvPr id="15589" name="Ink 15588">
              <a:extLst>
                <a:ext uri="{FF2B5EF4-FFF2-40B4-BE49-F238E27FC236}">
                  <a16:creationId xmlns:a16="http://schemas.microsoft.com/office/drawing/2014/main" id="{7FCEAECE-6C41-930B-5874-AB71C31020D2}"/>
                </a:ext>
              </a:extLst>
            </xdr:cNvPr>
            <xdr:cNvPicPr/>
          </xdr:nvPicPr>
          <xdr:blipFill>
            <a:blip xmlns:r="http://schemas.openxmlformats.org/officeDocument/2006/relationships" r:embed="rId218"/>
            <a:stretch>
              <a:fillRect/>
            </a:stretch>
          </xdr:blipFill>
          <xdr:spPr>
            <a:xfrm>
              <a:off x="20031777" y="4858380"/>
              <a:ext cx="266375" cy="203400"/>
            </a:xfrm>
            <a:prstGeom prst="rect">
              <a:avLst/>
            </a:prstGeom>
          </xdr:spPr>
        </xdr:pic>
      </mc:Fallback>
    </mc:AlternateContent>
    <xdr:clientData/>
  </xdr:twoCellAnchor>
  <xdr:twoCellAnchor editAs="oneCell">
    <xdr:from>
      <xdr:col>17</xdr:col>
      <xdr:colOff>533280</xdr:colOff>
      <xdr:row>25</xdr:row>
      <xdr:rowOff>123600</xdr:rowOff>
    </xdr:from>
    <xdr:to>
      <xdr:col>18</xdr:col>
      <xdr:colOff>78840</xdr:colOff>
      <xdr:row>26</xdr:row>
      <xdr:rowOff>94380</xdr:rowOff>
    </xdr:to>
    <mc:AlternateContent xmlns:mc="http://schemas.openxmlformats.org/markup-compatibility/2006" xmlns:xdr14="http://schemas.microsoft.com/office/excel/2010/spreadsheetDrawing">
      <mc:Choice Requires="xdr14">
        <xdr:contentPart xmlns:r="http://schemas.openxmlformats.org/officeDocument/2006/relationships" r:id="rId219">
          <xdr14:nvContentPartPr>
            <xdr14:cNvPr id="15592" name="Ink 15591">
              <a:extLst>
                <a:ext uri="{FF2B5EF4-FFF2-40B4-BE49-F238E27FC236}">
                  <a16:creationId xmlns:a16="http://schemas.microsoft.com/office/drawing/2014/main" id="{6B74CDD2-09EA-AC4F-8326-590FBCE76A5B}"/>
                </a:ext>
              </a:extLst>
            </xdr14:cNvPr>
            <xdr14:cNvContentPartPr/>
          </xdr14:nvContentPartPr>
          <xdr14:nvPr macro=""/>
          <xdr14:xfrm>
            <a:off x="20431005" y="4886100"/>
            <a:ext cx="155160" cy="161280"/>
          </xdr14:xfrm>
        </xdr:contentPart>
      </mc:Choice>
      <mc:Fallback xmlns="">
        <xdr:pic>
          <xdr:nvPicPr>
            <xdr:cNvPr id="15592" name="Ink 15591">
              <a:extLst>
                <a:ext uri="{FF2B5EF4-FFF2-40B4-BE49-F238E27FC236}">
                  <a16:creationId xmlns:a16="http://schemas.microsoft.com/office/drawing/2014/main" id="{6B74CDD2-09EA-AC4F-8326-590FBCE76A5B}"/>
                </a:ext>
              </a:extLst>
            </xdr:cNvPr>
            <xdr:cNvPicPr/>
          </xdr:nvPicPr>
          <xdr:blipFill>
            <a:blip xmlns:r="http://schemas.openxmlformats.org/officeDocument/2006/relationships" r:embed="rId220"/>
            <a:stretch>
              <a:fillRect/>
            </a:stretch>
          </xdr:blipFill>
          <xdr:spPr>
            <a:xfrm>
              <a:off x="20422026" y="4877460"/>
              <a:ext cx="172759" cy="178920"/>
            </a:xfrm>
            <a:prstGeom prst="rect">
              <a:avLst/>
            </a:prstGeom>
          </xdr:spPr>
        </xdr:pic>
      </mc:Fallback>
    </mc:AlternateContent>
    <xdr:clientData/>
  </xdr:twoCellAnchor>
  <xdr:twoCellAnchor editAs="oneCell">
    <xdr:from>
      <xdr:col>18</xdr:col>
      <xdr:colOff>475920</xdr:colOff>
      <xdr:row>20</xdr:row>
      <xdr:rowOff>95100</xdr:rowOff>
    </xdr:from>
    <xdr:to>
      <xdr:col>19</xdr:col>
      <xdr:colOff>85920</xdr:colOff>
      <xdr:row>21</xdr:row>
      <xdr:rowOff>151920</xdr:rowOff>
    </xdr:to>
    <mc:AlternateContent xmlns:mc="http://schemas.openxmlformats.org/markup-compatibility/2006" xmlns:xdr14="http://schemas.microsoft.com/office/excel/2010/spreadsheetDrawing">
      <mc:Choice Requires="xdr14">
        <xdr:contentPart xmlns:r="http://schemas.openxmlformats.org/officeDocument/2006/relationships" r:id="rId221">
          <xdr14:nvContentPartPr>
            <xdr14:cNvPr id="15595" name="Ink 15594">
              <a:extLst>
                <a:ext uri="{FF2B5EF4-FFF2-40B4-BE49-F238E27FC236}">
                  <a16:creationId xmlns:a16="http://schemas.microsoft.com/office/drawing/2014/main" id="{9EAC0B23-17A7-447D-5F58-1EAC289C864D}"/>
                </a:ext>
              </a:extLst>
            </xdr14:cNvPr>
            <xdr14:cNvContentPartPr/>
          </xdr14:nvContentPartPr>
          <xdr14:nvPr macro=""/>
          <xdr14:xfrm>
            <a:off x="20983245" y="3905100"/>
            <a:ext cx="219600" cy="247320"/>
          </xdr14:xfrm>
        </xdr:contentPart>
      </mc:Choice>
      <mc:Fallback xmlns="">
        <xdr:pic>
          <xdr:nvPicPr>
            <xdr:cNvPr id="15595" name="Ink 15594">
              <a:extLst>
                <a:ext uri="{FF2B5EF4-FFF2-40B4-BE49-F238E27FC236}">
                  <a16:creationId xmlns:a16="http://schemas.microsoft.com/office/drawing/2014/main" id="{9EAC0B23-17A7-447D-5F58-1EAC289C864D}"/>
                </a:ext>
              </a:extLst>
            </xdr:cNvPr>
            <xdr:cNvPicPr/>
          </xdr:nvPicPr>
          <xdr:blipFill>
            <a:blip xmlns:r="http://schemas.openxmlformats.org/officeDocument/2006/relationships" r:embed="rId222"/>
            <a:stretch>
              <a:fillRect/>
            </a:stretch>
          </xdr:blipFill>
          <xdr:spPr>
            <a:xfrm>
              <a:off x="20974605" y="3896100"/>
              <a:ext cx="237240" cy="264960"/>
            </a:xfrm>
            <a:prstGeom prst="rect">
              <a:avLst/>
            </a:prstGeom>
          </xdr:spPr>
        </xdr:pic>
      </mc:Fallback>
    </mc:AlternateContent>
    <xdr:clientData/>
  </xdr:twoCellAnchor>
  <xdr:twoCellAnchor editAs="oneCell">
    <xdr:from>
      <xdr:col>18</xdr:col>
      <xdr:colOff>380880</xdr:colOff>
      <xdr:row>13</xdr:row>
      <xdr:rowOff>171120</xdr:rowOff>
    </xdr:from>
    <xdr:to>
      <xdr:col>19</xdr:col>
      <xdr:colOff>153240</xdr:colOff>
      <xdr:row>15</xdr:row>
      <xdr:rowOff>47520</xdr:rowOff>
    </xdr:to>
    <mc:AlternateContent xmlns:mc="http://schemas.openxmlformats.org/markup-compatibility/2006" xmlns:xdr14="http://schemas.microsoft.com/office/excel/2010/spreadsheetDrawing">
      <mc:Choice Requires="xdr14">
        <xdr:contentPart xmlns:r="http://schemas.openxmlformats.org/officeDocument/2006/relationships" r:id="rId223">
          <xdr14:nvContentPartPr>
            <xdr14:cNvPr id="15598" name="Ink 15597">
              <a:extLst>
                <a:ext uri="{FF2B5EF4-FFF2-40B4-BE49-F238E27FC236}">
                  <a16:creationId xmlns:a16="http://schemas.microsoft.com/office/drawing/2014/main" id="{1CC9BBD1-A7C5-372B-0C33-5B506FD5D336}"/>
                </a:ext>
              </a:extLst>
            </xdr14:cNvPr>
            <xdr14:cNvContentPartPr/>
          </xdr14:nvContentPartPr>
          <xdr14:nvPr macro=""/>
          <xdr14:xfrm>
            <a:off x="20888205" y="2647620"/>
            <a:ext cx="381960" cy="257400"/>
          </xdr14:xfrm>
        </xdr:contentPart>
      </mc:Choice>
      <mc:Fallback xmlns="">
        <xdr:pic>
          <xdr:nvPicPr>
            <xdr:cNvPr id="15598" name="Ink 15597">
              <a:extLst>
                <a:ext uri="{FF2B5EF4-FFF2-40B4-BE49-F238E27FC236}">
                  <a16:creationId xmlns:a16="http://schemas.microsoft.com/office/drawing/2014/main" id="{1CC9BBD1-A7C5-372B-0C33-5B506FD5D336}"/>
                </a:ext>
              </a:extLst>
            </xdr:cNvPr>
            <xdr:cNvPicPr/>
          </xdr:nvPicPr>
          <xdr:blipFill>
            <a:blip xmlns:r="http://schemas.openxmlformats.org/officeDocument/2006/relationships" r:embed="rId224"/>
            <a:stretch>
              <a:fillRect/>
            </a:stretch>
          </xdr:blipFill>
          <xdr:spPr>
            <a:xfrm>
              <a:off x="20879205" y="2638980"/>
              <a:ext cx="399600" cy="275040"/>
            </a:xfrm>
            <a:prstGeom prst="rect">
              <a:avLst/>
            </a:prstGeom>
          </xdr:spPr>
        </xdr:pic>
      </mc:Fallback>
    </mc:AlternateContent>
    <xdr:clientData/>
  </xdr:twoCellAnchor>
  <xdr:twoCellAnchor editAs="oneCell">
    <xdr:from>
      <xdr:col>19</xdr:col>
      <xdr:colOff>237840</xdr:colOff>
      <xdr:row>20</xdr:row>
      <xdr:rowOff>113820</xdr:rowOff>
    </xdr:from>
    <xdr:to>
      <xdr:col>19</xdr:col>
      <xdr:colOff>511080</xdr:colOff>
      <xdr:row>21</xdr:row>
      <xdr:rowOff>113820</xdr:rowOff>
    </xdr:to>
    <mc:AlternateContent xmlns:mc="http://schemas.openxmlformats.org/markup-compatibility/2006" xmlns:xdr14="http://schemas.microsoft.com/office/excel/2010/spreadsheetDrawing">
      <mc:Choice Requires="xdr14">
        <xdr:contentPart xmlns:r="http://schemas.openxmlformats.org/officeDocument/2006/relationships" r:id="rId225">
          <xdr14:nvContentPartPr>
            <xdr14:cNvPr id="15601" name="Ink 15600">
              <a:extLst>
                <a:ext uri="{FF2B5EF4-FFF2-40B4-BE49-F238E27FC236}">
                  <a16:creationId xmlns:a16="http://schemas.microsoft.com/office/drawing/2014/main" id="{0ED98ADC-458B-3EA4-4CDD-C24C448F89EE}"/>
                </a:ext>
              </a:extLst>
            </xdr14:cNvPr>
            <xdr14:cNvContentPartPr/>
          </xdr14:nvContentPartPr>
          <xdr14:nvPr macro=""/>
          <xdr14:xfrm>
            <a:off x="21354765" y="3923820"/>
            <a:ext cx="273240" cy="192240"/>
          </xdr14:xfrm>
        </xdr:contentPart>
      </mc:Choice>
      <mc:Fallback xmlns="">
        <xdr:pic>
          <xdr:nvPicPr>
            <xdr:cNvPr id="15601" name="Ink 15600">
              <a:extLst>
                <a:ext uri="{FF2B5EF4-FFF2-40B4-BE49-F238E27FC236}">
                  <a16:creationId xmlns:a16="http://schemas.microsoft.com/office/drawing/2014/main" id="{0ED98ADC-458B-3EA4-4CDD-C24C448F89EE}"/>
                </a:ext>
              </a:extLst>
            </xdr:cNvPr>
            <xdr:cNvPicPr/>
          </xdr:nvPicPr>
          <xdr:blipFill>
            <a:blip xmlns:r="http://schemas.openxmlformats.org/officeDocument/2006/relationships" r:embed="rId226"/>
            <a:stretch>
              <a:fillRect/>
            </a:stretch>
          </xdr:blipFill>
          <xdr:spPr>
            <a:xfrm>
              <a:off x="21346114" y="3915180"/>
              <a:ext cx="290903" cy="209880"/>
            </a:xfrm>
            <a:prstGeom prst="rect">
              <a:avLst/>
            </a:prstGeom>
          </xdr:spPr>
        </xdr:pic>
      </mc:Fallback>
    </mc:AlternateContent>
    <xdr:clientData/>
  </xdr:twoCellAnchor>
  <xdr:twoCellAnchor editAs="oneCell">
    <xdr:from>
      <xdr:col>15</xdr:col>
      <xdr:colOff>139680</xdr:colOff>
      <xdr:row>56</xdr:row>
      <xdr:rowOff>142620</xdr:rowOff>
    </xdr:from>
    <xdr:to>
      <xdr:col>15</xdr:col>
      <xdr:colOff>466920</xdr:colOff>
      <xdr:row>58</xdr:row>
      <xdr:rowOff>62220</xdr:rowOff>
    </xdr:to>
    <mc:AlternateContent xmlns:mc="http://schemas.openxmlformats.org/markup-compatibility/2006" xmlns:xdr14="http://schemas.microsoft.com/office/excel/2010/spreadsheetDrawing">
      <mc:Choice Requires="xdr14">
        <xdr:contentPart xmlns:r="http://schemas.openxmlformats.org/officeDocument/2006/relationships" r:id="rId227">
          <xdr14:nvContentPartPr>
            <xdr14:cNvPr id="15610" name="Ink 15609">
              <a:extLst>
                <a:ext uri="{FF2B5EF4-FFF2-40B4-BE49-F238E27FC236}">
                  <a16:creationId xmlns:a16="http://schemas.microsoft.com/office/drawing/2014/main" id="{0A57D947-3A46-BF34-A23A-AAA978CE9146}"/>
                </a:ext>
              </a:extLst>
            </xdr14:cNvPr>
            <xdr14:cNvContentPartPr/>
          </xdr14:nvContentPartPr>
          <xdr14:nvPr macro=""/>
          <xdr14:xfrm>
            <a:off x="18818205" y="10810620"/>
            <a:ext cx="327240" cy="300600"/>
          </xdr14:xfrm>
        </xdr:contentPart>
      </mc:Choice>
      <mc:Fallback xmlns="">
        <xdr:pic>
          <xdr:nvPicPr>
            <xdr:cNvPr id="15610" name="Ink 15609">
              <a:extLst>
                <a:ext uri="{FF2B5EF4-FFF2-40B4-BE49-F238E27FC236}">
                  <a16:creationId xmlns:a16="http://schemas.microsoft.com/office/drawing/2014/main" id="{0A57D947-3A46-BF34-A23A-AAA978CE9146}"/>
                </a:ext>
              </a:extLst>
            </xdr:cNvPr>
            <xdr:cNvPicPr/>
          </xdr:nvPicPr>
          <xdr:blipFill>
            <a:blip xmlns:r="http://schemas.openxmlformats.org/officeDocument/2006/relationships" r:embed="rId228"/>
            <a:stretch>
              <a:fillRect/>
            </a:stretch>
          </xdr:blipFill>
          <xdr:spPr>
            <a:xfrm>
              <a:off x="18809565" y="10801970"/>
              <a:ext cx="344880" cy="318261"/>
            </a:xfrm>
            <a:prstGeom prst="rect">
              <a:avLst/>
            </a:prstGeom>
          </xdr:spPr>
        </xdr:pic>
      </mc:Fallback>
    </mc:AlternateContent>
    <xdr:clientData/>
  </xdr:twoCellAnchor>
  <xdr:twoCellAnchor editAs="oneCell">
    <xdr:from>
      <xdr:col>13</xdr:col>
      <xdr:colOff>466440</xdr:colOff>
      <xdr:row>55</xdr:row>
      <xdr:rowOff>180840</xdr:rowOff>
    </xdr:from>
    <xdr:to>
      <xdr:col>14</xdr:col>
      <xdr:colOff>236280</xdr:colOff>
      <xdr:row>58</xdr:row>
      <xdr:rowOff>96780</xdr:rowOff>
    </xdr:to>
    <mc:AlternateContent xmlns:mc="http://schemas.openxmlformats.org/markup-compatibility/2006" xmlns:xdr14="http://schemas.microsoft.com/office/excel/2010/spreadsheetDrawing">
      <mc:Choice Requires="xdr14">
        <xdr:contentPart xmlns:r="http://schemas.openxmlformats.org/officeDocument/2006/relationships" r:id="rId229">
          <xdr14:nvContentPartPr>
            <xdr14:cNvPr id="15611" name="Ink 15610">
              <a:extLst>
                <a:ext uri="{FF2B5EF4-FFF2-40B4-BE49-F238E27FC236}">
                  <a16:creationId xmlns:a16="http://schemas.microsoft.com/office/drawing/2014/main" id="{5F34DE25-B041-C4DE-AF9B-FEEDD3AB60FA}"/>
                </a:ext>
              </a:extLst>
            </xdr14:cNvPr>
            <xdr14:cNvContentPartPr/>
          </xdr14:nvContentPartPr>
          <xdr14:nvPr macro=""/>
          <xdr14:xfrm>
            <a:off x="17925765" y="10658340"/>
            <a:ext cx="379440" cy="487440"/>
          </xdr14:xfrm>
        </xdr:contentPart>
      </mc:Choice>
      <mc:Fallback xmlns="">
        <xdr:pic>
          <xdr:nvPicPr>
            <xdr:cNvPr id="15611" name="Ink 15610">
              <a:extLst>
                <a:ext uri="{FF2B5EF4-FFF2-40B4-BE49-F238E27FC236}">
                  <a16:creationId xmlns:a16="http://schemas.microsoft.com/office/drawing/2014/main" id="{5F34DE25-B041-C4DE-AF9B-FEEDD3AB60FA}"/>
                </a:ext>
              </a:extLst>
            </xdr:cNvPr>
            <xdr:cNvPicPr/>
          </xdr:nvPicPr>
          <xdr:blipFill>
            <a:blip xmlns:r="http://schemas.openxmlformats.org/officeDocument/2006/relationships" r:embed="rId230"/>
            <a:stretch>
              <a:fillRect/>
            </a:stretch>
          </xdr:blipFill>
          <xdr:spPr>
            <a:xfrm>
              <a:off x="17917125" y="10649340"/>
              <a:ext cx="397080" cy="505080"/>
            </a:xfrm>
            <a:prstGeom prst="rect">
              <a:avLst/>
            </a:prstGeom>
          </xdr:spPr>
        </xdr:pic>
      </mc:Fallback>
    </mc:AlternateContent>
    <xdr:clientData/>
  </xdr:twoCellAnchor>
  <xdr:twoCellAnchor editAs="oneCell">
    <xdr:from>
      <xdr:col>12</xdr:col>
      <xdr:colOff>218880</xdr:colOff>
      <xdr:row>56</xdr:row>
      <xdr:rowOff>37860</xdr:rowOff>
    </xdr:from>
    <xdr:to>
      <xdr:col>12</xdr:col>
      <xdr:colOff>571680</xdr:colOff>
      <xdr:row>58</xdr:row>
      <xdr:rowOff>21900</xdr:rowOff>
    </xdr:to>
    <mc:AlternateContent xmlns:mc="http://schemas.openxmlformats.org/markup-compatibility/2006" xmlns:xdr14="http://schemas.microsoft.com/office/excel/2010/spreadsheetDrawing">
      <mc:Choice Requires="xdr14">
        <xdr:contentPart xmlns:r="http://schemas.openxmlformats.org/officeDocument/2006/relationships" r:id="rId231">
          <xdr14:nvContentPartPr>
            <xdr14:cNvPr id="15612" name="Ink 15611">
              <a:extLst>
                <a:ext uri="{FF2B5EF4-FFF2-40B4-BE49-F238E27FC236}">
                  <a16:creationId xmlns:a16="http://schemas.microsoft.com/office/drawing/2014/main" id="{001B85B8-3C89-DAE2-8826-F9633795FC4F}"/>
                </a:ext>
              </a:extLst>
            </xdr14:cNvPr>
            <xdr14:cNvContentPartPr/>
          </xdr14:nvContentPartPr>
          <xdr14:nvPr macro=""/>
          <xdr14:xfrm>
            <a:off x="17068605" y="10705860"/>
            <a:ext cx="352800" cy="365040"/>
          </xdr14:xfrm>
        </xdr:contentPart>
      </mc:Choice>
      <mc:Fallback xmlns="">
        <xdr:pic>
          <xdr:nvPicPr>
            <xdr:cNvPr id="15612" name="Ink 15611">
              <a:extLst>
                <a:ext uri="{FF2B5EF4-FFF2-40B4-BE49-F238E27FC236}">
                  <a16:creationId xmlns:a16="http://schemas.microsoft.com/office/drawing/2014/main" id="{001B85B8-3C89-DAE2-8826-F9633795FC4F}"/>
                </a:ext>
              </a:extLst>
            </xdr:cNvPr>
            <xdr:cNvPicPr/>
          </xdr:nvPicPr>
          <xdr:blipFill>
            <a:blip xmlns:r="http://schemas.openxmlformats.org/officeDocument/2006/relationships" r:embed="rId232"/>
            <a:stretch>
              <a:fillRect/>
            </a:stretch>
          </xdr:blipFill>
          <xdr:spPr>
            <a:xfrm>
              <a:off x="17059965" y="10697220"/>
              <a:ext cx="370440" cy="382680"/>
            </a:xfrm>
            <a:prstGeom prst="rect">
              <a:avLst/>
            </a:prstGeom>
          </xdr:spPr>
        </xdr:pic>
      </mc:Fallback>
    </mc:AlternateContent>
    <xdr:clientData/>
  </xdr:twoCellAnchor>
  <xdr:twoCellAnchor editAs="oneCell">
    <xdr:from>
      <xdr:col>10</xdr:col>
      <xdr:colOff>536280</xdr:colOff>
      <xdr:row>55</xdr:row>
      <xdr:rowOff>85440</xdr:rowOff>
    </xdr:from>
    <xdr:to>
      <xdr:col>11</xdr:col>
      <xdr:colOff>375960</xdr:colOff>
      <xdr:row>58</xdr:row>
      <xdr:rowOff>53580</xdr:rowOff>
    </xdr:to>
    <mc:AlternateContent xmlns:mc="http://schemas.openxmlformats.org/markup-compatibility/2006" xmlns:xdr14="http://schemas.microsoft.com/office/excel/2010/spreadsheetDrawing">
      <mc:Choice Requires="xdr14">
        <xdr:contentPart xmlns:r="http://schemas.openxmlformats.org/officeDocument/2006/relationships" r:id="rId233">
          <xdr14:nvContentPartPr>
            <xdr14:cNvPr id="15613" name="Ink 15612">
              <a:extLst>
                <a:ext uri="{FF2B5EF4-FFF2-40B4-BE49-F238E27FC236}">
                  <a16:creationId xmlns:a16="http://schemas.microsoft.com/office/drawing/2014/main" id="{8337DE56-BFBE-AF4B-F4C0-434662C27628}"/>
                </a:ext>
              </a:extLst>
            </xdr14:cNvPr>
            <xdr14:cNvContentPartPr/>
          </xdr14:nvContentPartPr>
          <xdr14:nvPr macro=""/>
          <xdr14:xfrm>
            <a:off x="16166805" y="10562940"/>
            <a:ext cx="449280" cy="539640"/>
          </xdr14:xfrm>
        </xdr:contentPart>
      </mc:Choice>
      <mc:Fallback xmlns="">
        <xdr:pic>
          <xdr:nvPicPr>
            <xdr:cNvPr id="15613" name="Ink 15612">
              <a:extLst>
                <a:ext uri="{FF2B5EF4-FFF2-40B4-BE49-F238E27FC236}">
                  <a16:creationId xmlns:a16="http://schemas.microsoft.com/office/drawing/2014/main" id="{8337DE56-BFBE-AF4B-F4C0-434662C27628}"/>
                </a:ext>
              </a:extLst>
            </xdr:cNvPr>
            <xdr:cNvPicPr/>
          </xdr:nvPicPr>
          <xdr:blipFill>
            <a:blip xmlns:r="http://schemas.openxmlformats.org/officeDocument/2006/relationships" r:embed="rId234"/>
            <a:stretch>
              <a:fillRect/>
            </a:stretch>
          </xdr:blipFill>
          <xdr:spPr>
            <a:xfrm>
              <a:off x="16157812" y="10554300"/>
              <a:ext cx="466906" cy="557280"/>
            </a:xfrm>
            <a:prstGeom prst="rect">
              <a:avLst/>
            </a:prstGeom>
          </xdr:spPr>
        </xdr:pic>
      </mc:Fallback>
    </mc:AlternateContent>
    <xdr:clientData/>
  </xdr:twoCellAnchor>
  <xdr:twoCellAnchor editAs="oneCell">
    <xdr:from>
      <xdr:col>8</xdr:col>
      <xdr:colOff>88680</xdr:colOff>
      <xdr:row>51</xdr:row>
      <xdr:rowOff>133200</xdr:rowOff>
    </xdr:from>
    <xdr:to>
      <xdr:col>8</xdr:col>
      <xdr:colOff>432840</xdr:colOff>
      <xdr:row>53</xdr:row>
      <xdr:rowOff>188520</xdr:rowOff>
    </xdr:to>
    <mc:AlternateContent xmlns:mc="http://schemas.openxmlformats.org/markup-compatibility/2006" xmlns:xdr14="http://schemas.microsoft.com/office/excel/2010/spreadsheetDrawing">
      <mc:Choice Requires="xdr14">
        <xdr:contentPart xmlns:r="http://schemas.openxmlformats.org/officeDocument/2006/relationships" r:id="rId235">
          <xdr14:nvContentPartPr>
            <xdr14:cNvPr id="15618" name="Ink 15617">
              <a:extLst>
                <a:ext uri="{FF2B5EF4-FFF2-40B4-BE49-F238E27FC236}">
                  <a16:creationId xmlns:a16="http://schemas.microsoft.com/office/drawing/2014/main" id="{25BDDD79-CB28-311C-7582-D40FE9AA248A}"/>
                </a:ext>
              </a:extLst>
            </xdr14:cNvPr>
            <xdr14:cNvContentPartPr/>
          </xdr14:nvContentPartPr>
          <xdr14:nvPr macro=""/>
          <xdr14:xfrm>
            <a:off x="14500005" y="9848700"/>
            <a:ext cx="344160" cy="436320"/>
          </xdr14:xfrm>
        </xdr:contentPart>
      </mc:Choice>
      <mc:Fallback xmlns="">
        <xdr:pic>
          <xdr:nvPicPr>
            <xdr:cNvPr id="15618" name="Ink 15617">
              <a:extLst>
                <a:ext uri="{FF2B5EF4-FFF2-40B4-BE49-F238E27FC236}">
                  <a16:creationId xmlns:a16="http://schemas.microsoft.com/office/drawing/2014/main" id="{25BDDD79-CB28-311C-7582-D40FE9AA248A}"/>
                </a:ext>
              </a:extLst>
            </xdr:cNvPr>
            <xdr:cNvPicPr/>
          </xdr:nvPicPr>
          <xdr:blipFill>
            <a:blip xmlns:r="http://schemas.openxmlformats.org/officeDocument/2006/relationships" r:embed="rId236"/>
            <a:stretch>
              <a:fillRect/>
            </a:stretch>
          </xdr:blipFill>
          <xdr:spPr>
            <a:xfrm>
              <a:off x="14491005" y="9839700"/>
              <a:ext cx="361800" cy="453960"/>
            </a:xfrm>
            <a:prstGeom prst="rect">
              <a:avLst/>
            </a:prstGeom>
          </xdr:spPr>
        </xdr:pic>
      </mc:Fallback>
    </mc:AlternateContent>
    <xdr:clientData/>
  </xdr:twoCellAnchor>
  <xdr:twoCellAnchor editAs="oneCell">
    <xdr:from>
      <xdr:col>7</xdr:col>
      <xdr:colOff>569400</xdr:colOff>
      <xdr:row>56</xdr:row>
      <xdr:rowOff>47580</xdr:rowOff>
    </xdr:from>
    <xdr:to>
      <xdr:col>8</xdr:col>
      <xdr:colOff>365520</xdr:colOff>
      <xdr:row>58</xdr:row>
      <xdr:rowOff>91380</xdr:rowOff>
    </xdr:to>
    <mc:AlternateContent xmlns:mc="http://schemas.openxmlformats.org/markup-compatibility/2006" xmlns:xdr14="http://schemas.microsoft.com/office/excel/2010/spreadsheetDrawing">
      <mc:Choice Requires="xdr14">
        <xdr:contentPart xmlns:r="http://schemas.openxmlformats.org/officeDocument/2006/relationships" r:id="rId237">
          <xdr14:nvContentPartPr>
            <xdr14:cNvPr id="15619" name="Ink 15618">
              <a:extLst>
                <a:ext uri="{FF2B5EF4-FFF2-40B4-BE49-F238E27FC236}">
                  <a16:creationId xmlns:a16="http://schemas.microsoft.com/office/drawing/2014/main" id="{7CFA7C41-30E3-4A67-08AF-CA554649D6B0}"/>
                </a:ext>
              </a:extLst>
            </xdr14:cNvPr>
            <xdr14:cNvContentPartPr/>
          </xdr14:nvContentPartPr>
          <xdr14:nvPr macro=""/>
          <xdr14:xfrm>
            <a:off x="14371125" y="10715580"/>
            <a:ext cx="405720" cy="424800"/>
          </xdr14:xfrm>
        </xdr:contentPart>
      </mc:Choice>
      <mc:Fallback xmlns="">
        <xdr:pic>
          <xdr:nvPicPr>
            <xdr:cNvPr id="15619" name="Ink 15618">
              <a:extLst>
                <a:ext uri="{FF2B5EF4-FFF2-40B4-BE49-F238E27FC236}">
                  <a16:creationId xmlns:a16="http://schemas.microsoft.com/office/drawing/2014/main" id="{7CFA7C41-30E3-4A67-08AF-CA554649D6B0}"/>
                </a:ext>
              </a:extLst>
            </xdr:cNvPr>
            <xdr:cNvPicPr/>
          </xdr:nvPicPr>
          <xdr:blipFill>
            <a:blip xmlns:r="http://schemas.openxmlformats.org/officeDocument/2006/relationships" r:embed="rId238"/>
            <a:stretch>
              <a:fillRect/>
            </a:stretch>
          </xdr:blipFill>
          <xdr:spPr>
            <a:xfrm>
              <a:off x="14362477" y="10706580"/>
              <a:ext cx="423376" cy="442440"/>
            </a:xfrm>
            <a:prstGeom prst="rect">
              <a:avLst/>
            </a:prstGeom>
          </xdr:spPr>
        </xdr:pic>
      </mc:Fallback>
    </mc:AlternateContent>
    <xdr:clientData/>
  </xdr:twoCellAnchor>
  <xdr:twoCellAnchor editAs="oneCell">
    <xdr:from>
      <xdr:col>15</xdr:col>
      <xdr:colOff>56880</xdr:colOff>
      <xdr:row>65</xdr:row>
      <xdr:rowOff>76020</xdr:rowOff>
    </xdr:from>
    <xdr:to>
      <xdr:col>16</xdr:col>
      <xdr:colOff>571560</xdr:colOff>
      <xdr:row>67</xdr:row>
      <xdr:rowOff>92820</xdr:rowOff>
    </xdr:to>
    <mc:AlternateContent xmlns:mc="http://schemas.openxmlformats.org/markup-compatibility/2006" xmlns:xdr14="http://schemas.microsoft.com/office/excel/2010/spreadsheetDrawing">
      <mc:Choice Requires="xdr14">
        <xdr:contentPart xmlns:r="http://schemas.openxmlformats.org/officeDocument/2006/relationships" r:id="rId239">
          <xdr14:nvContentPartPr>
            <xdr14:cNvPr id="15622" name="Ink 15621">
              <a:extLst>
                <a:ext uri="{FF2B5EF4-FFF2-40B4-BE49-F238E27FC236}">
                  <a16:creationId xmlns:a16="http://schemas.microsoft.com/office/drawing/2014/main" id="{08078415-E4F4-5333-6893-A96B867745C6}"/>
                </a:ext>
              </a:extLst>
            </xdr14:cNvPr>
            <xdr14:cNvContentPartPr/>
          </xdr14:nvContentPartPr>
          <xdr14:nvPr macro=""/>
          <xdr14:xfrm>
            <a:off x="18735405" y="12458520"/>
            <a:ext cx="1124280" cy="397800"/>
          </xdr14:xfrm>
        </xdr:contentPart>
      </mc:Choice>
      <mc:Fallback xmlns="">
        <xdr:pic>
          <xdr:nvPicPr>
            <xdr:cNvPr id="15622" name="Ink 15621">
              <a:extLst>
                <a:ext uri="{FF2B5EF4-FFF2-40B4-BE49-F238E27FC236}">
                  <a16:creationId xmlns:a16="http://schemas.microsoft.com/office/drawing/2014/main" id="{08078415-E4F4-5333-6893-A96B867745C6}"/>
                </a:ext>
              </a:extLst>
            </xdr:cNvPr>
            <xdr:cNvPicPr/>
          </xdr:nvPicPr>
          <xdr:blipFill>
            <a:blip xmlns:r="http://schemas.openxmlformats.org/officeDocument/2006/relationships" r:embed="rId240"/>
            <a:stretch>
              <a:fillRect/>
            </a:stretch>
          </xdr:blipFill>
          <xdr:spPr>
            <a:xfrm>
              <a:off x="18726765" y="12449520"/>
              <a:ext cx="1141920" cy="415440"/>
            </a:xfrm>
            <a:prstGeom prst="rect">
              <a:avLst/>
            </a:prstGeom>
          </xdr:spPr>
        </xdr:pic>
      </mc:Fallback>
    </mc:AlternateContent>
    <xdr:clientData/>
  </xdr:twoCellAnchor>
  <xdr:twoCellAnchor editAs="oneCell">
    <xdr:from>
      <xdr:col>15</xdr:col>
      <xdr:colOff>95040</xdr:colOff>
      <xdr:row>70</xdr:row>
      <xdr:rowOff>104700</xdr:rowOff>
    </xdr:from>
    <xdr:to>
      <xdr:col>15</xdr:col>
      <xdr:colOff>381240</xdr:colOff>
      <xdr:row>72</xdr:row>
      <xdr:rowOff>104700</xdr:rowOff>
    </xdr:to>
    <mc:AlternateContent xmlns:mc="http://schemas.openxmlformats.org/markup-compatibility/2006" xmlns:xdr14="http://schemas.microsoft.com/office/excel/2010/spreadsheetDrawing">
      <mc:Choice Requires="xdr14">
        <xdr:contentPart xmlns:r="http://schemas.openxmlformats.org/officeDocument/2006/relationships" r:id="rId241">
          <xdr14:nvContentPartPr>
            <xdr14:cNvPr id="15625" name="Ink 15624">
              <a:extLst>
                <a:ext uri="{FF2B5EF4-FFF2-40B4-BE49-F238E27FC236}">
                  <a16:creationId xmlns:a16="http://schemas.microsoft.com/office/drawing/2014/main" id="{9D67C33F-3FE8-35A1-FE5E-383F057A77A1}"/>
                </a:ext>
              </a:extLst>
            </xdr14:cNvPr>
            <xdr14:cNvContentPartPr/>
          </xdr14:nvContentPartPr>
          <xdr14:nvPr macro=""/>
          <xdr14:xfrm>
            <a:off x="18773565" y="13439700"/>
            <a:ext cx="286200" cy="387360"/>
          </xdr14:xfrm>
        </xdr:contentPart>
      </mc:Choice>
      <mc:Fallback xmlns="">
        <xdr:pic>
          <xdr:nvPicPr>
            <xdr:cNvPr id="15625" name="Ink 15624">
              <a:extLst>
                <a:ext uri="{FF2B5EF4-FFF2-40B4-BE49-F238E27FC236}">
                  <a16:creationId xmlns:a16="http://schemas.microsoft.com/office/drawing/2014/main" id="{9D67C33F-3FE8-35A1-FE5E-383F057A77A1}"/>
                </a:ext>
              </a:extLst>
            </xdr:cNvPr>
            <xdr:cNvPicPr/>
          </xdr:nvPicPr>
          <xdr:blipFill>
            <a:blip xmlns:r="http://schemas.openxmlformats.org/officeDocument/2006/relationships" r:embed="rId242"/>
            <a:stretch>
              <a:fillRect/>
            </a:stretch>
          </xdr:blipFill>
          <xdr:spPr>
            <a:xfrm>
              <a:off x="18764925" y="13430708"/>
              <a:ext cx="303840" cy="404984"/>
            </a:xfrm>
            <a:prstGeom prst="rect">
              <a:avLst/>
            </a:prstGeom>
          </xdr:spPr>
        </xdr:pic>
      </mc:Fallback>
    </mc:AlternateContent>
    <xdr:clientData/>
  </xdr:twoCellAnchor>
  <xdr:twoCellAnchor editAs="oneCell">
    <xdr:from>
      <xdr:col>21</xdr:col>
      <xdr:colOff>518400</xdr:colOff>
      <xdr:row>14</xdr:row>
      <xdr:rowOff>18900</xdr:rowOff>
    </xdr:from>
    <xdr:to>
      <xdr:col>22</xdr:col>
      <xdr:colOff>183480</xdr:colOff>
      <xdr:row>15</xdr:row>
      <xdr:rowOff>93000</xdr:rowOff>
    </xdr:to>
    <mc:AlternateContent xmlns:mc="http://schemas.openxmlformats.org/markup-compatibility/2006" xmlns:xdr14="http://schemas.microsoft.com/office/excel/2010/spreadsheetDrawing">
      <mc:Choice Requires="xdr14">
        <xdr:contentPart xmlns:r="http://schemas.openxmlformats.org/officeDocument/2006/relationships" r:id="rId243">
          <xdr14:nvContentPartPr>
            <xdr14:cNvPr id="15629" name="Ink 15628">
              <a:extLst>
                <a:ext uri="{FF2B5EF4-FFF2-40B4-BE49-F238E27FC236}">
                  <a16:creationId xmlns:a16="http://schemas.microsoft.com/office/drawing/2014/main" id="{944BBBB2-C6B5-5BC7-383C-FFE576841174}"/>
                </a:ext>
              </a:extLst>
            </xdr14:cNvPr>
            <xdr14:cNvContentPartPr/>
          </xdr14:nvContentPartPr>
          <xdr14:nvPr macro=""/>
          <xdr14:xfrm>
            <a:off x="22854525" y="2685900"/>
            <a:ext cx="274680" cy="264600"/>
          </xdr14:xfrm>
        </xdr:contentPart>
      </mc:Choice>
      <mc:Fallback xmlns="">
        <xdr:pic>
          <xdr:nvPicPr>
            <xdr:cNvPr id="15629" name="Ink 15628">
              <a:extLst>
                <a:ext uri="{FF2B5EF4-FFF2-40B4-BE49-F238E27FC236}">
                  <a16:creationId xmlns:a16="http://schemas.microsoft.com/office/drawing/2014/main" id="{944BBBB2-C6B5-5BC7-383C-FFE576841174}"/>
                </a:ext>
              </a:extLst>
            </xdr:cNvPr>
            <xdr:cNvPicPr/>
          </xdr:nvPicPr>
          <xdr:blipFill>
            <a:blip xmlns:r="http://schemas.openxmlformats.org/officeDocument/2006/relationships" r:embed="rId244"/>
            <a:stretch>
              <a:fillRect/>
            </a:stretch>
          </xdr:blipFill>
          <xdr:spPr>
            <a:xfrm>
              <a:off x="22845874" y="2676900"/>
              <a:ext cx="292343" cy="282240"/>
            </a:xfrm>
            <a:prstGeom prst="rect">
              <a:avLst/>
            </a:prstGeom>
          </xdr:spPr>
        </xdr:pic>
      </mc:Fallback>
    </mc:AlternateContent>
    <xdr:clientData/>
  </xdr:twoCellAnchor>
  <xdr:twoCellAnchor editAs="oneCell">
    <xdr:from>
      <xdr:col>21</xdr:col>
      <xdr:colOff>558000</xdr:colOff>
      <xdr:row>25</xdr:row>
      <xdr:rowOff>76020</xdr:rowOff>
    </xdr:from>
    <xdr:to>
      <xdr:col>22</xdr:col>
      <xdr:colOff>83040</xdr:colOff>
      <xdr:row>26</xdr:row>
      <xdr:rowOff>135000</xdr:rowOff>
    </xdr:to>
    <mc:AlternateContent xmlns:mc="http://schemas.openxmlformats.org/markup-compatibility/2006" xmlns:xdr14="http://schemas.microsoft.com/office/excel/2010/spreadsheetDrawing">
      <mc:Choice Requires="xdr14">
        <xdr:contentPart xmlns:r="http://schemas.openxmlformats.org/officeDocument/2006/relationships" r:id="rId245">
          <xdr14:nvContentPartPr>
            <xdr14:cNvPr id="15635" name="Ink 15634">
              <a:extLst>
                <a:ext uri="{FF2B5EF4-FFF2-40B4-BE49-F238E27FC236}">
                  <a16:creationId xmlns:a16="http://schemas.microsoft.com/office/drawing/2014/main" id="{C592462F-98C4-754B-F742-83A94C7B1BA3}"/>
                </a:ext>
              </a:extLst>
            </xdr14:cNvPr>
            <xdr14:cNvContentPartPr/>
          </xdr14:nvContentPartPr>
          <xdr14:nvPr macro=""/>
          <xdr14:xfrm>
            <a:off x="22894125" y="4838520"/>
            <a:ext cx="134640" cy="249480"/>
          </xdr14:xfrm>
        </xdr:contentPart>
      </mc:Choice>
      <mc:Fallback xmlns="">
        <xdr:pic>
          <xdr:nvPicPr>
            <xdr:cNvPr id="15635" name="Ink 15634">
              <a:extLst>
                <a:ext uri="{FF2B5EF4-FFF2-40B4-BE49-F238E27FC236}">
                  <a16:creationId xmlns:a16="http://schemas.microsoft.com/office/drawing/2014/main" id="{C592462F-98C4-754B-F742-83A94C7B1BA3}"/>
                </a:ext>
              </a:extLst>
            </xdr:cNvPr>
            <xdr:cNvPicPr/>
          </xdr:nvPicPr>
          <xdr:blipFill>
            <a:blip xmlns:r="http://schemas.openxmlformats.org/officeDocument/2006/relationships" r:embed="rId246"/>
            <a:stretch>
              <a:fillRect/>
            </a:stretch>
          </xdr:blipFill>
          <xdr:spPr>
            <a:xfrm>
              <a:off x="22885485" y="4829520"/>
              <a:ext cx="152280" cy="267120"/>
            </a:xfrm>
            <a:prstGeom prst="rect">
              <a:avLst/>
            </a:prstGeom>
          </xdr:spPr>
        </xdr:pic>
      </mc:Fallback>
    </mc:AlternateContent>
    <xdr:clientData/>
  </xdr:twoCellAnchor>
  <xdr:twoCellAnchor editAs="oneCell">
    <xdr:from>
      <xdr:col>25</xdr:col>
      <xdr:colOff>42000</xdr:colOff>
      <xdr:row>26</xdr:row>
      <xdr:rowOff>168180</xdr:rowOff>
    </xdr:from>
    <xdr:to>
      <xdr:col>25</xdr:col>
      <xdr:colOff>536280</xdr:colOff>
      <xdr:row>28</xdr:row>
      <xdr:rowOff>37740</xdr:rowOff>
    </xdr:to>
    <mc:AlternateContent xmlns:mc="http://schemas.openxmlformats.org/markup-compatibility/2006" xmlns:xdr14="http://schemas.microsoft.com/office/excel/2010/spreadsheetDrawing">
      <mc:Choice Requires="xdr14">
        <xdr:contentPart xmlns:r="http://schemas.openxmlformats.org/officeDocument/2006/relationships" r:id="rId247">
          <xdr14:nvContentPartPr>
            <xdr14:cNvPr id="15638" name="Ink 15637">
              <a:extLst>
                <a:ext uri="{FF2B5EF4-FFF2-40B4-BE49-F238E27FC236}">
                  <a16:creationId xmlns:a16="http://schemas.microsoft.com/office/drawing/2014/main" id="{2B6F6CEF-982F-E535-9B2C-D7B4C7A43964}"/>
                </a:ext>
              </a:extLst>
            </xdr14:cNvPr>
            <xdr14:cNvContentPartPr/>
          </xdr14:nvContentPartPr>
          <xdr14:nvPr macro=""/>
          <xdr14:xfrm>
            <a:off x="24816525" y="5121180"/>
            <a:ext cx="494280" cy="250560"/>
          </xdr14:xfrm>
        </xdr:contentPart>
      </mc:Choice>
      <mc:Fallback xmlns="">
        <xdr:pic>
          <xdr:nvPicPr>
            <xdr:cNvPr id="15638" name="Ink 15637">
              <a:extLst>
                <a:ext uri="{FF2B5EF4-FFF2-40B4-BE49-F238E27FC236}">
                  <a16:creationId xmlns:a16="http://schemas.microsoft.com/office/drawing/2014/main" id="{2B6F6CEF-982F-E535-9B2C-D7B4C7A43964}"/>
                </a:ext>
              </a:extLst>
            </xdr:cNvPr>
            <xdr:cNvPicPr/>
          </xdr:nvPicPr>
          <xdr:blipFill>
            <a:blip xmlns:r="http://schemas.openxmlformats.org/officeDocument/2006/relationships" r:embed="rId248"/>
            <a:stretch>
              <a:fillRect/>
            </a:stretch>
          </xdr:blipFill>
          <xdr:spPr>
            <a:xfrm>
              <a:off x="24807532" y="5112180"/>
              <a:ext cx="511907" cy="268200"/>
            </a:xfrm>
            <a:prstGeom prst="rect">
              <a:avLst/>
            </a:prstGeom>
          </xdr:spPr>
        </xdr:pic>
      </mc:Fallback>
    </mc:AlternateContent>
    <xdr:clientData/>
  </xdr:twoCellAnchor>
  <xdr:twoCellAnchor editAs="oneCell">
    <xdr:from>
      <xdr:col>13</xdr:col>
      <xdr:colOff>394800</xdr:colOff>
      <xdr:row>47</xdr:row>
      <xdr:rowOff>31020</xdr:rowOff>
    </xdr:from>
    <xdr:to>
      <xdr:col>14</xdr:col>
      <xdr:colOff>253200</xdr:colOff>
      <xdr:row>50</xdr:row>
      <xdr:rowOff>0</xdr:rowOff>
    </xdr:to>
    <mc:AlternateContent xmlns:mc="http://schemas.openxmlformats.org/markup-compatibility/2006" xmlns:xdr14="http://schemas.microsoft.com/office/excel/2010/spreadsheetDrawing">
      <mc:Choice Requires="xdr14">
        <xdr:contentPart xmlns:r="http://schemas.openxmlformats.org/officeDocument/2006/relationships" r:id="rId249">
          <xdr14:nvContentPartPr>
            <xdr14:cNvPr id="15641" name="Ink 15640">
              <a:extLst>
                <a:ext uri="{FF2B5EF4-FFF2-40B4-BE49-F238E27FC236}">
                  <a16:creationId xmlns:a16="http://schemas.microsoft.com/office/drawing/2014/main" id="{BB61041F-CFA5-CCAF-718D-4C971503C38F}"/>
                </a:ext>
              </a:extLst>
            </xdr14:cNvPr>
            <xdr14:cNvContentPartPr/>
          </xdr14:nvContentPartPr>
          <xdr14:nvPr macro=""/>
          <xdr14:xfrm>
            <a:off x="17854125" y="8984520"/>
            <a:ext cx="468000" cy="542520"/>
          </xdr14:xfrm>
        </xdr:contentPart>
      </mc:Choice>
      <mc:Fallback xmlns="">
        <xdr:pic>
          <xdr:nvPicPr>
            <xdr:cNvPr id="15641" name="Ink 15640">
              <a:extLst>
                <a:ext uri="{FF2B5EF4-FFF2-40B4-BE49-F238E27FC236}">
                  <a16:creationId xmlns:a16="http://schemas.microsoft.com/office/drawing/2014/main" id="{BB61041F-CFA5-CCAF-718D-4C971503C38F}"/>
                </a:ext>
              </a:extLst>
            </xdr:cNvPr>
            <xdr:cNvPicPr/>
          </xdr:nvPicPr>
          <xdr:blipFill>
            <a:blip xmlns:r="http://schemas.openxmlformats.org/officeDocument/2006/relationships" r:embed="rId250"/>
            <a:stretch>
              <a:fillRect/>
            </a:stretch>
          </xdr:blipFill>
          <xdr:spPr>
            <a:xfrm>
              <a:off x="17845125" y="8975874"/>
              <a:ext cx="485640" cy="560172"/>
            </a:xfrm>
            <a:prstGeom prst="rect">
              <a:avLst/>
            </a:prstGeom>
          </xdr:spPr>
        </xdr:pic>
      </mc:Fallback>
    </mc:AlternateContent>
    <xdr:clientData/>
  </xdr:twoCellAnchor>
  <xdr:twoCellAnchor editAs="oneCell">
    <xdr:from>
      <xdr:col>16</xdr:col>
      <xdr:colOff>269160</xdr:colOff>
      <xdr:row>47</xdr:row>
      <xdr:rowOff>95100</xdr:rowOff>
    </xdr:from>
    <xdr:to>
      <xdr:col>17</xdr:col>
      <xdr:colOff>143040</xdr:colOff>
      <xdr:row>49</xdr:row>
      <xdr:rowOff>120180</xdr:rowOff>
    </xdr:to>
    <mc:AlternateContent xmlns:mc="http://schemas.openxmlformats.org/markup-compatibility/2006" xmlns:xdr14="http://schemas.microsoft.com/office/excel/2010/spreadsheetDrawing">
      <mc:Choice Requires="xdr14">
        <xdr:contentPart xmlns:r="http://schemas.openxmlformats.org/officeDocument/2006/relationships" r:id="rId251">
          <xdr14:nvContentPartPr>
            <xdr14:cNvPr id="15646" name="Ink 15645">
              <a:extLst>
                <a:ext uri="{FF2B5EF4-FFF2-40B4-BE49-F238E27FC236}">
                  <a16:creationId xmlns:a16="http://schemas.microsoft.com/office/drawing/2014/main" id="{F92F5E38-554A-F84A-F2EF-3B90B6ED3826}"/>
                </a:ext>
              </a:extLst>
            </xdr14:cNvPr>
            <xdr14:cNvContentPartPr/>
          </xdr14:nvContentPartPr>
          <xdr14:nvPr macro=""/>
          <xdr14:xfrm>
            <a:off x="19557285" y="9048600"/>
            <a:ext cx="483480" cy="406080"/>
          </xdr14:xfrm>
        </xdr:contentPart>
      </mc:Choice>
      <mc:Fallback xmlns="">
        <xdr:pic>
          <xdr:nvPicPr>
            <xdr:cNvPr id="15646" name="Ink 15645">
              <a:extLst>
                <a:ext uri="{FF2B5EF4-FFF2-40B4-BE49-F238E27FC236}">
                  <a16:creationId xmlns:a16="http://schemas.microsoft.com/office/drawing/2014/main" id="{F92F5E38-554A-F84A-F2EF-3B90B6ED3826}"/>
                </a:ext>
              </a:extLst>
            </xdr:cNvPr>
            <xdr:cNvPicPr/>
          </xdr:nvPicPr>
          <xdr:blipFill>
            <a:blip xmlns:r="http://schemas.openxmlformats.org/officeDocument/2006/relationships" r:embed="rId252"/>
            <a:stretch>
              <a:fillRect/>
            </a:stretch>
          </xdr:blipFill>
          <xdr:spPr>
            <a:xfrm>
              <a:off x="19548645" y="9039600"/>
              <a:ext cx="501120" cy="423720"/>
            </a:xfrm>
            <a:prstGeom prst="rect">
              <a:avLst/>
            </a:prstGeom>
          </xdr:spPr>
        </xdr:pic>
      </mc:Fallback>
    </mc:AlternateContent>
    <xdr:clientData/>
  </xdr:twoCellAnchor>
  <xdr:twoCellAnchor editAs="oneCell">
    <xdr:from>
      <xdr:col>16</xdr:col>
      <xdr:colOff>333240</xdr:colOff>
      <xdr:row>74</xdr:row>
      <xdr:rowOff>133080</xdr:rowOff>
    </xdr:from>
    <xdr:to>
      <xdr:col>17</xdr:col>
      <xdr:colOff>95160</xdr:colOff>
      <xdr:row>76</xdr:row>
      <xdr:rowOff>123600</xdr:rowOff>
    </xdr:to>
    <mc:AlternateContent xmlns:mc="http://schemas.openxmlformats.org/markup-compatibility/2006" xmlns:xdr14="http://schemas.microsoft.com/office/excel/2010/spreadsheetDrawing">
      <mc:Choice Requires="xdr14">
        <xdr:contentPart xmlns:r="http://schemas.openxmlformats.org/officeDocument/2006/relationships" r:id="rId253">
          <xdr14:nvContentPartPr>
            <xdr14:cNvPr id="15647" name="Ink 15646">
              <a:extLst>
                <a:ext uri="{FF2B5EF4-FFF2-40B4-BE49-F238E27FC236}">
                  <a16:creationId xmlns:a16="http://schemas.microsoft.com/office/drawing/2014/main" id="{F1D0F522-06B2-B8C3-17C5-133EAD21C698}"/>
                </a:ext>
              </a:extLst>
            </xdr14:cNvPr>
            <xdr14:cNvContentPartPr/>
          </xdr14:nvContentPartPr>
          <xdr14:nvPr macro=""/>
          <xdr14:xfrm>
            <a:off x="19621365" y="14230080"/>
            <a:ext cx="371520" cy="371520"/>
          </xdr14:xfrm>
        </xdr:contentPart>
      </mc:Choice>
      <mc:Fallback xmlns="">
        <xdr:pic>
          <xdr:nvPicPr>
            <xdr:cNvPr id="15647" name="Ink 15646">
              <a:extLst>
                <a:ext uri="{FF2B5EF4-FFF2-40B4-BE49-F238E27FC236}">
                  <a16:creationId xmlns:a16="http://schemas.microsoft.com/office/drawing/2014/main" id="{F1D0F522-06B2-B8C3-17C5-133EAD21C698}"/>
                </a:ext>
              </a:extLst>
            </xdr:cNvPr>
            <xdr:cNvPicPr/>
          </xdr:nvPicPr>
          <xdr:blipFill>
            <a:blip xmlns:r="http://schemas.openxmlformats.org/officeDocument/2006/relationships" r:embed="rId254"/>
            <a:stretch>
              <a:fillRect/>
            </a:stretch>
          </xdr:blipFill>
          <xdr:spPr>
            <a:xfrm>
              <a:off x="19612374" y="14221440"/>
              <a:ext cx="389143" cy="389160"/>
            </a:xfrm>
            <a:prstGeom prst="rect">
              <a:avLst/>
            </a:prstGeom>
          </xdr:spPr>
        </xdr:pic>
      </mc:Fallback>
    </mc:AlternateContent>
    <xdr:clientData/>
  </xdr:twoCellAnchor>
  <xdr:twoCellAnchor editAs="oneCell">
    <xdr:from>
      <xdr:col>12</xdr:col>
      <xdr:colOff>257040</xdr:colOff>
      <xdr:row>51</xdr:row>
      <xdr:rowOff>76140</xdr:rowOff>
    </xdr:from>
    <xdr:to>
      <xdr:col>12</xdr:col>
      <xdr:colOff>528480</xdr:colOff>
      <xdr:row>53</xdr:row>
      <xdr:rowOff>134340</xdr:rowOff>
    </xdr:to>
    <mc:AlternateContent xmlns:mc="http://schemas.openxmlformats.org/markup-compatibility/2006" xmlns:xdr14="http://schemas.microsoft.com/office/excel/2010/spreadsheetDrawing">
      <mc:Choice Requires="xdr14">
        <xdr:contentPart xmlns:r="http://schemas.openxmlformats.org/officeDocument/2006/relationships" r:id="rId255">
          <xdr14:nvContentPartPr>
            <xdr14:cNvPr id="15650" name="Ink 15649">
              <a:extLst>
                <a:ext uri="{FF2B5EF4-FFF2-40B4-BE49-F238E27FC236}">
                  <a16:creationId xmlns:a16="http://schemas.microsoft.com/office/drawing/2014/main" id="{269A3B9A-2C18-1114-D00F-7DAC7AA54C7B}"/>
                </a:ext>
              </a:extLst>
            </xdr14:cNvPr>
            <xdr14:cNvContentPartPr/>
          </xdr14:nvContentPartPr>
          <xdr14:nvPr macro=""/>
          <xdr14:xfrm>
            <a:off x="17106765" y="9791640"/>
            <a:ext cx="271440" cy="439200"/>
          </xdr14:xfrm>
        </xdr:contentPart>
      </mc:Choice>
      <mc:Fallback xmlns="">
        <xdr:pic>
          <xdr:nvPicPr>
            <xdr:cNvPr id="15650" name="Ink 15649">
              <a:extLst>
                <a:ext uri="{FF2B5EF4-FFF2-40B4-BE49-F238E27FC236}">
                  <a16:creationId xmlns:a16="http://schemas.microsoft.com/office/drawing/2014/main" id="{269A3B9A-2C18-1114-D00F-7DAC7AA54C7B}"/>
                </a:ext>
              </a:extLst>
            </xdr:cNvPr>
            <xdr:cNvPicPr/>
          </xdr:nvPicPr>
          <xdr:blipFill>
            <a:blip xmlns:r="http://schemas.openxmlformats.org/officeDocument/2006/relationships" r:embed="rId256"/>
            <a:stretch>
              <a:fillRect/>
            </a:stretch>
          </xdr:blipFill>
          <xdr:spPr>
            <a:xfrm>
              <a:off x="17097765" y="9782640"/>
              <a:ext cx="289080" cy="456840"/>
            </a:xfrm>
            <a:prstGeom prst="rect">
              <a:avLst/>
            </a:prstGeom>
          </xdr:spPr>
        </xdr:pic>
      </mc:Fallback>
    </mc:AlternateContent>
    <xdr:clientData/>
  </xdr:twoCellAnchor>
  <xdr:twoCellAnchor editAs="oneCell">
    <xdr:from>
      <xdr:col>24</xdr:col>
      <xdr:colOff>171360</xdr:colOff>
      <xdr:row>26</xdr:row>
      <xdr:rowOff>168420</xdr:rowOff>
    </xdr:from>
    <xdr:to>
      <xdr:col>24</xdr:col>
      <xdr:colOff>372240</xdr:colOff>
      <xdr:row>27</xdr:row>
      <xdr:rowOff>185640</xdr:rowOff>
    </xdr:to>
    <mc:AlternateContent xmlns:mc="http://schemas.openxmlformats.org/markup-compatibility/2006" xmlns:xdr14="http://schemas.microsoft.com/office/excel/2010/spreadsheetDrawing">
      <mc:Choice Requires="xdr14">
        <xdr:contentPart xmlns:r="http://schemas.openxmlformats.org/officeDocument/2006/relationships" r:id="rId257">
          <xdr14:nvContentPartPr>
            <xdr14:cNvPr id="15655" name="Ink 15654">
              <a:extLst>
                <a:ext uri="{FF2B5EF4-FFF2-40B4-BE49-F238E27FC236}">
                  <a16:creationId xmlns:a16="http://schemas.microsoft.com/office/drawing/2014/main" id="{2C4D3EA9-48F5-A067-674A-AA303AB74FDB}"/>
                </a:ext>
              </a:extLst>
            </xdr14:cNvPr>
            <xdr14:cNvContentPartPr/>
          </xdr14:nvContentPartPr>
          <xdr14:nvPr macro=""/>
          <xdr14:xfrm>
            <a:off x="24336285" y="5121420"/>
            <a:ext cx="200880" cy="207720"/>
          </xdr14:xfrm>
        </xdr:contentPart>
      </mc:Choice>
      <mc:Fallback xmlns="">
        <xdr:pic>
          <xdr:nvPicPr>
            <xdr:cNvPr id="15655" name="Ink 15654">
              <a:extLst>
                <a:ext uri="{FF2B5EF4-FFF2-40B4-BE49-F238E27FC236}">
                  <a16:creationId xmlns:a16="http://schemas.microsoft.com/office/drawing/2014/main" id="{2C4D3EA9-48F5-A067-674A-AA303AB74FDB}"/>
                </a:ext>
              </a:extLst>
            </xdr:cNvPr>
            <xdr:cNvPicPr/>
          </xdr:nvPicPr>
          <xdr:blipFill>
            <a:blip xmlns:r="http://schemas.openxmlformats.org/officeDocument/2006/relationships" r:embed="rId258"/>
            <a:stretch>
              <a:fillRect/>
            </a:stretch>
          </xdr:blipFill>
          <xdr:spPr>
            <a:xfrm>
              <a:off x="24327285" y="5112420"/>
              <a:ext cx="218520" cy="225360"/>
            </a:xfrm>
            <a:prstGeom prst="rect">
              <a:avLst/>
            </a:prstGeom>
          </xdr:spPr>
        </xdr:pic>
      </mc:Fallback>
    </mc:AlternateContent>
    <xdr:clientData/>
  </xdr:twoCellAnchor>
  <xdr:twoCellAnchor editAs="oneCell">
    <xdr:from>
      <xdr:col>23</xdr:col>
      <xdr:colOff>272280</xdr:colOff>
      <xdr:row>27</xdr:row>
      <xdr:rowOff>24000</xdr:rowOff>
    </xdr:from>
    <xdr:to>
      <xdr:col>23</xdr:col>
      <xdr:colOff>469920</xdr:colOff>
      <xdr:row>27</xdr:row>
      <xdr:rowOff>165840</xdr:rowOff>
    </xdr:to>
    <mc:AlternateContent xmlns:mc="http://schemas.openxmlformats.org/markup-compatibility/2006" xmlns:xdr14="http://schemas.microsoft.com/office/excel/2010/spreadsheetDrawing">
      <mc:Choice Requires="xdr14">
        <xdr:contentPart xmlns:r="http://schemas.openxmlformats.org/officeDocument/2006/relationships" r:id="rId259">
          <xdr14:nvContentPartPr>
            <xdr14:cNvPr id="15656" name="Ink 15655">
              <a:extLst>
                <a:ext uri="{FF2B5EF4-FFF2-40B4-BE49-F238E27FC236}">
                  <a16:creationId xmlns:a16="http://schemas.microsoft.com/office/drawing/2014/main" id="{630780E6-933F-3C2D-547A-B1C2C02BA05A}"/>
                </a:ext>
              </a:extLst>
            </xdr14:cNvPr>
            <xdr14:cNvContentPartPr/>
          </xdr14:nvContentPartPr>
          <xdr14:nvPr macro=""/>
          <xdr14:xfrm>
            <a:off x="23827605" y="5167500"/>
            <a:ext cx="197640" cy="141840"/>
          </xdr14:xfrm>
        </xdr:contentPart>
      </mc:Choice>
      <mc:Fallback xmlns="">
        <xdr:pic>
          <xdr:nvPicPr>
            <xdr:cNvPr id="15656" name="Ink 15655">
              <a:extLst>
                <a:ext uri="{FF2B5EF4-FFF2-40B4-BE49-F238E27FC236}">
                  <a16:creationId xmlns:a16="http://schemas.microsoft.com/office/drawing/2014/main" id="{630780E6-933F-3C2D-547A-B1C2C02BA05A}"/>
                </a:ext>
              </a:extLst>
            </xdr:cNvPr>
            <xdr:cNvPicPr/>
          </xdr:nvPicPr>
          <xdr:blipFill>
            <a:blip xmlns:r="http://schemas.openxmlformats.org/officeDocument/2006/relationships" r:embed="rId260"/>
            <a:stretch>
              <a:fillRect/>
            </a:stretch>
          </xdr:blipFill>
          <xdr:spPr>
            <a:xfrm>
              <a:off x="23818605" y="5158860"/>
              <a:ext cx="215280" cy="159480"/>
            </a:xfrm>
            <a:prstGeom prst="rect">
              <a:avLst/>
            </a:prstGeom>
          </xdr:spPr>
        </xdr:pic>
      </mc:Fallback>
    </mc:AlternateContent>
    <xdr:clientData/>
  </xdr:twoCellAnchor>
  <xdr:twoCellAnchor editAs="oneCell">
    <xdr:from>
      <xdr:col>20</xdr:col>
      <xdr:colOff>209280</xdr:colOff>
      <xdr:row>20</xdr:row>
      <xdr:rowOff>94980</xdr:rowOff>
    </xdr:from>
    <xdr:to>
      <xdr:col>20</xdr:col>
      <xdr:colOff>438600</xdr:colOff>
      <xdr:row>21</xdr:row>
      <xdr:rowOff>107880</xdr:rowOff>
    </xdr:to>
    <mc:AlternateContent xmlns:mc="http://schemas.openxmlformats.org/markup-compatibility/2006" xmlns:xdr14="http://schemas.microsoft.com/office/excel/2010/spreadsheetDrawing">
      <mc:Choice Requires="xdr14">
        <xdr:contentPart xmlns:r="http://schemas.openxmlformats.org/officeDocument/2006/relationships" r:id="rId261">
          <xdr14:nvContentPartPr>
            <xdr14:cNvPr id="15659" name="Ink 15658">
              <a:extLst>
                <a:ext uri="{FF2B5EF4-FFF2-40B4-BE49-F238E27FC236}">
                  <a16:creationId xmlns:a16="http://schemas.microsoft.com/office/drawing/2014/main" id="{33595E12-E973-A928-5676-ACDC3F3F104C}"/>
                </a:ext>
              </a:extLst>
            </xdr14:cNvPr>
            <xdr14:cNvContentPartPr/>
          </xdr14:nvContentPartPr>
          <xdr14:nvPr macro=""/>
          <xdr14:xfrm>
            <a:off x="21935805" y="3904980"/>
            <a:ext cx="229320" cy="203400"/>
          </xdr14:xfrm>
        </xdr:contentPart>
      </mc:Choice>
      <mc:Fallback xmlns="">
        <xdr:pic>
          <xdr:nvPicPr>
            <xdr:cNvPr id="15659" name="Ink 15658">
              <a:extLst>
                <a:ext uri="{FF2B5EF4-FFF2-40B4-BE49-F238E27FC236}">
                  <a16:creationId xmlns:a16="http://schemas.microsoft.com/office/drawing/2014/main" id="{33595E12-E973-A928-5676-ACDC3F3F104C}"/>
                </a:ext>
              </a:extLst>
            </xdr:cNvPr>
            <xdr:cNvPicPr/>
          </xdr:nvPicPr>
          <xdr:blipFill>
            <a:blip xmlns:r="http://schemas.openxmlformats.org/officeDocument/2006/relationships" r:embed="rId262"/>
            <a:stretch>
              <a:fillRect/>
            </a:stretch>
          </xdr:blipFill>
          <xdr:spPr>
            <a:xfrm>
              <a:off x="21927151" y="3896340"/>
              <a:ext cx="246988" cy="221040"/>
            </a:xfrm>
            <a:prstGeom prst="rect">
              <a:avLst/>
            </a:prstGeom>
          </xdr:spPr>
        </xdr:pic>
      </mc:Fallback>
    </mc:AlternateContent>
    <xdr:clientData/>
  </xdr:twoCellAnchor>
  <xdr:twoCellAnchor editAs="oneCell">
    <xdr:from>
      <xdr:col>21</xdr:col>
      <xdr:colOff>9360</xdr:colOff>
      <xdr:row>20</xdr:row>
      <xdr:rowOff>180060</xdr:rowOff>
    </xdr:from>
    <xdr:to>
      <xdr:col>21</xdr:col>
      <xdr:colOff>181440</xdr:colOff>
      <xdr:row>21</xdr:row>
      <xdr:rowOff>127080</xdr:rowOff>
    </xdr:to>
    <mc:AlternateContent xmlns:mc="http://schemas.openxmlformats.org/markup-compatibility/2006" xmlns:xdr14="http://schemas.microsoft.com/office/excel/2010/spreadsheetDrawing">
      <mc:Choice Requires="xdr14">
        <xdr:contentPart xmlns:r="http://schemas.openxmlformats.org/officeDocument/2006/relationships" r:id="rId263">
          <xdr14:nvContentPartPr>
            <xdr14:cNvPr id="15663" name="Ink 15662">
              <a:extLst>
                <a:ext uri="{FF2B5EF4-FFF2-40B4-BE49-F238E27FC236}">
                  <a16:creationId xmlns:a16="http://schemas.microsoft.com/office/drawing/2014/main" id="{0C01C1E6-3227-2BD0-6F0F-7BF0330A27D1}"/>
                </a:ext>
              </a:extLst>
            </xdr14:cNvPr>
            <xdr14:cNvContentPartPr/>
          </xdr14:nvContentPartPr>
          <xdr14:nvPr macro=""/>
          <xdr14:xfrm>
            <a:off x="22345485" y="3990060"/>
            <a:ext cx="172080" cy="137520"/>
          </xdr14:xfrm>
        </xdr:contentPart>
      </mc:Choice>
      <mc:Fallback xmlns="">
        <xdr:pic>
          <xdr:nvPicPr>
            <xdr:cNvPr id="15663" name="Ink 15662">
              <a:extLst>
                <a:ext uri="{FF2B5EF4-FFF2-40B4-BE49-F238E27FC236}">
                  <a16:creationId xmlns:a16="http://schemas.microsoft.com/office/drawing/2014/main" id="{0C01C1E6-3227-2BD0-6F0F-7BF0330A27D1}"/>
                </a:ext>
              </a:extLst>
            </xdr:cNvPr>
            <xdr:cNvPicPr/>
          </xdr:nvPicPr>
          <xdr:blipFill>
            <a:blip xmlns:r="http://schemas.openxmlformats.org/officeDocument/2006/relationships" r:embed="rId264"/>
            <a:stretch>
              <a:fillRect/>
            </a:stretch>
          </xdr:blipFill>
          <xdr:spPr>
            <a:xfrm>
              <a:off x="22336485" y="3981420"/>
              <a:ext cx="189720" cy="155160"/>
            </a:xfrm>
            <a:prstGeom prst="rect">
              <a:avLst/>
            </a:prstGeom>
          </xdr:spPr>
        </xdr:pic>
      </mc:Fallback>
    </mc:AlternateContent>
    <xdr:clientData/>
  </xdr:twoCellAnchor>
  <xdr:twoCellAnchor editAs="oneCell">
    <xdr:from>
      <xdr:col>19</xdr:col>
      <xdr:colOff>294360</xdr:colOff>
      <xdr:row>13</xdr:row>
      <xdr:rowOff>180900</xdr:rowOff>
    </xdr:from>
    <xdr:to>
      <xdr:col>19</xdr:col>
      <xdr:colOff>562200</xdr:colOff>
      <xdr:row>15</xdr:row>
      <xdr:rowOff>20220</xdr:rowOff>
    </xdr:to>
    <mc:AlternateContent xmlns:mc="http://schemas.openxmlformats.org/markup-compatibility/2006" xmlns:xdr14="http://schemas.microsoft.com/office/excel/2010/spreadsheetDrawing">
      <mc:Choice Requires="xdr14">
        <xdr:contentPart xmlns:r="http://schemas.openxmlformats.org/officeDocument/2006/relationships" r:id="rId265">
          <xdr14:nvContentPartPr>
            <xdr14:cNvPr id="15668" name="Ink 15667">
              <a:extLst>
                <a:ext uri="{FF2B5EF4-FFF2-40B4-BE49-F238E27FC236}">
                  <a16:creationId xmlns:a16="http://schemas.microsoft.com/office/drawing/2014/main" id="{32D394BB-4DBC-AD72-F4FF-E36902A21551}"/>
                </a:ext>
              </a:extLst>
            </xdr14:cNvPr>
            <xdr14:cNvContentPartPr/>
          </xdr14:nvContentPartPr>
          <xdr14:nvPr macro=""/>
          <xdr14:xfrm>
            <a:off x="21411285" y="2657400"/>
            <a:ext cx="267840" cy="220320"/>
          </xdr14:xfrm>
        </xdr:contentPart>
      </mc:Choice>
      <mc:Fallback xmlns="">
        <xdr:pic>
          <xdr:nvPicPr>
            <xdr:cNvPr id="15668" name="Ink 15667">
              <a:extLst>
                <a:ext uri="{FF2B5EF4-FFF2-40B4-BE49-F238E27FC236}">
                  <a16:creationId xmlns:a16="http://schemas.microsoft.com/office/drawing/2014/main" id="{32D394BB-4DBC-AD72-F4FF-E36902A21551}"/>
                </a:ext>
              </a:extLst>
            </xdr:cNvPr>
            <xdr:cNvPicPr/>
          </xdr:nvPicPr>
          <xdr:blipFill>
            <a:blip xmlns:r="http://schemas.openxmlformats.org/officeDocument/2006/relationships" r:embed="rId266"/>
            <a:stretch>
              <a:fillRect/>
            </a:stretch>
          </xdr:blipFill>
          <xdr:spPr>
            <a:xfrm>
              <a:off x="21402285" y="2648415"/>
              <a:ext cx="285480" cy="237931"/>
            </a:xfrm>
            <a:prstGeom prst="rect">
              <a:avLst/>
            </a:prstGeom>
          </xdr:spPr>
        </xdr:pic>
      </mc:Fallback>
    </mc:AlternateContent>
    <xdr:clientData/>
  </xdr:twoCellAnchor>
  <xdr:twoCellAnchor editAs="oneCell">
    <xdr:from>
      <xdr:col>18</xdr:col>
      <xdr:colOff>475920</xdr:colOff>
      <xdr:row>25</xdr:row>
      <xdr:rowOff>47340</xdr:rowOff>
    </xdr:from>
    <xdr:to>
      <xdr:col>19</xdr:col>
      <xdr:colOff>19320</xdr:colOff>
      <xdr:row>26</xdr:row>
      <xdr:rowOff>113880</xdr:rowOff>
    </xdr:to>
    <mc:AlternateContent xmlns:mc="http://schemas.openxmlformats.org/markup-compatibility/2006" xmlns:xdr14="http://schemas.microsoft.com/office/excel/2010/spreadsheetDrawing">
      <mc:Choice Requires="xdr14">
        <xdr:contentPart xmlns:r="http://schemas.openxmlformats.org/officeDocument/2006/relationships" r:id="rId267">
          <xdr14:nvContentPartPr>
            <xdr14:cNvPr id="15669" name="Ink 15668">
              <a:extLst>
                <a:ext uri="{FF2B5EF4-FFF2-40B4-BE49-F238E27FC236}">
                  <a16:creationId xmlns:a16="http://schemas.microsoft.com/office/drawing/2014/main" id="{EB22EDCD-BE76-E08E-A3C2-D57F8DCE77A9}"/>
                </a:ext>
              </a:extLst>
            </xdr14:cNvPr>
            <xdr14:cNvContentPartPr/>
          </xdr14:nvContentPartPr>
          <xdr14:nvPr macro=""/>
          <xdr14:xfrm>
            <a:off x="20983245" y="4809840"/>
            <a:ext cx="153000" cy="257040"/>
          </xdr14:xfrm>
        </xdr:contentPart>
      </mc:Choice>
      <mc:Fallback xmlns="">
        <xdr:pic>
          <xdr:nvPicPr>
            <xdr:cNvPr id="15669" name="Ink 15668">
              <a:extLst>
                <a:ext uri="{FF2B5EF4-FFF2-40B4-BE49-F238E27FC236}">
                  <a16:creationId xmlns:a16="http://schemas.microsoft.com/office/drawing/2014/main" id="{EB22EDCD-BE76-E08E-A3C2-D57F8DCE77A9}"/>
                </a:ext>
              </a:extLst>
            </xdr:cNvPr>
            <xdr:cNvPicPr/>
          </xdr:nvPicPr>
          <xdr:blipFill>
            <a:blip xmlns:r="http://schemas.openxmlformats.org/officeDocument/2006/relationships" r:embed="rId268"/>
            <a:stretch>
              <a:fillRect/>
            </a:stretch>
          </xdr:blipFill>
          <xdr:spPr>
            <a:xfrm>
              <a:off x="20974605" y="4801200"/>
              <a:ext cx="170640" cy="274680"/>
            </a:xfrm>
            <a:prstGeom prst="rect">
              <a:avLst/>
            </a:prstGeom>
          </xdr:spPr>
        </xdr:pic>
      </mc:Fallback>
    </mc:AlternateContent>
    <xdr:clientData/>
  </xdr:twoCellAnchor>
  <xdr:twoCellAnchor editAs="oneCell">
    <xdr:from>
      <xdr:col>21</xdr:col>
      <xdr:colOff>104760</xdr:colOff>
      <xdr:row>14</xdr:row>
      <xdr:rowOff>64740</xdr:rowOff>
    </xdr:from>
    <xdr:to>
      <xdr:col>21</xdr:col>
      <xdr:colOff>283680</xdr:colOff>
      <xdr:row>15</xdr:row>
      <xdr:rowOff>0</xdr:rowOff>
    </xdr:to>
    <mc:AlternateContent xmlns:mc="http://schemas.openxmlformats.org/markup-compatibility/2006" xmlns:xdr14="http://schemas.microsoft.com/office/excel/2010/spreadsheetDrawing">
      <mc:Choice Requires="xdr14">
        <xdr:contentPart xmlns:r="http://schemas.openxmlformats.org/officeDocument/2006/relationships" r:id="rId269">
          <xdr14:nvContentPartPr>
            <xdr14:cNvPr id="15675" name="Ink 15674">
              <a:extLst>
                <a:ext uri="{FF2B5EF4-FFF2-40B4-BE49-F238E27FC236}">
                  <a16:creationId xmlns:a16="http://schemas.microsoft.com/office/drawing/2014/main" id="{562BC8F8-37D1-B617-3DCC-3D85B139338C}"/>
                </a:ext>
              </a:extLst>
            </xdr14:cNvPr>
            <xdr14:cNvContentPartPr/>
          </xdr14:nvContentPartPr>
          <xdr14:nvPr macro=""/>
          <xdr14:xfrm>
            <a:off x="22440885" y="2731740"/>
            <a:ext cx="178920" cy="134280"/>
          </xdr14:xfrm>
        </xdr:contentPart>
      </mc:Choice>
      <mc:Fallback xmlns="">
        <xdr:pic>
          <xdr:nvPicPr>
            <xdr:cNvPr id="15675" name="Ink 15674">
              <a:extLst>
                <a:ext uri="{FF2B5EF4-FFF2-40B4-BE49-F238E27FC236}">
                  <a16:creationId xmlns:a16="http://schemas.microsoft.com/office/drawing/2014/main" id="{562BC8F8-37D1-B617-3DCC-3D85B139338C}"/>
                </a:ext>
              </a:extLst>
            </xdr:cNvPr>
            <xdr:cNvPicPr/>
          </xdr:nvPicPr>
          <xdr:blipFill>
            <a:blip xmlns:r="http://schemas.openxmlformats.org/officeDocument/2006/relationships" r:embed="rId270"/>
            <a:stretch>
              <a:fillRect/>
            </a:stretch>
          </xdr:blipFill>
          <xdr:spPr>
            <a:xfrm>
              <a:off x="22431885" y="2723100"/>
              <a:ext cx="196560" cy="151920"/>
            </a:xfrm>
            <a:prstGeom prst="rect">
              <a:avLst/>
            </a:prstGeom>
          </xdr:spPr>
        </xdr:pic>
      </mc:Fallback>
    </mc:AlternateContent>
    <xdr:clientData/>
  </xdr:twoCellAnchor>
  <xdr:twoCellAnchor editAs="oneCell">
    <xdr:from>
      <xdr:col>20</xdr:col>
      <xdr:colOff>161760</xdr:colOff>
      <xdr:row>13</xdr:row>
      <xdr:rowOff>180720</xdr:rowOff>
    </xdr:from>
    <xdr:to>
      <xdr:col>20</xdr:col>
      <xdr:colOff>323400</xdr:colOff>
      <xdr:row>14</xdr:row>
      <xdr:rowOff>180720</xdr:rowOff>
    </xdr:to>
    <mc:AlternateContent xmlns:mc="http://schemas.openxmlformats.org/markup-compatibility/2006" xmlns:xdr14="http://schemas.microsoft.com/office/excel/2010/spreadsheetDrawing">
      <mc:Choice Requires="xdr14">
        <xdr:contentPart xmlns:r="http://schemas.openxmlformats.org/officeDocument/2006/relationships" r:id="rId271">
          <xdr14:nvContentPartPr>
            <xdr14:cNvPr id="15676" name="Ink 15675">
              <a:extLst>
                <a:ext uri="{FF2B5EF4-FFF2-40B4-BE49-F238E27FC236}">
                  <a16:creationId xmlns:a16="http://schemas.microsoft.com/office/drawing/2014/main" id="{A759E1CE-7010-96EC-78A1-45036C055B77}"/>
                </a:ext>
              </a:extLst>
            </xdr14:cNvPr>
            <xdr14:cNvContentPartPr/>
          </xdr14:nvContentPartPr>
          <xdr14:nvPr macro=""/>
          <xdr14:xfrm>
            <a:off x="21888285" y="2657220"/>
            <a:ext cx="161640" cy="198000"/>
          </xdr14:xfrm>
        </xdr:contentPart>
      </mc:Choice>
      <mc:Fallback xmlns="">
        <xdr:pic>
          <xdr:nvPicPr>
            <xdr:cNvPr id="15676" name="Ink 15675">
              <a:extLst>
                <a:ext uri="{FF2B5EF4-FFF2-40B4-BE49-F238E27FC236}">
                  <a16:creationId xmlns:a16="http://schemas.microsoft.com/office/drawing/2014/main" id="{A759E1CE-7010-96EC-78A1-45036C055B77}"/>
                </a:ext>
              </a:extLst>
            </xdr:cNvPr>
            <xdr:cNvPicPr/>
          </xdr:nvPicPr>
          <xdr:blipFill>
            <a:blip xmlns:r="http://schemas.openxmlformats.org/officeDocument/2006/relationships" r:embed="rId272"/>
            <a:stretch>
              <a:fillRect/>
            </a:stretch>
          </xdr:blipFill>
          <xdr:spPr>
            <a:xfrm>
              <a:off x="21879285" y="2648580"/>
              <a:ext cx="179280" cy="215640"/>
            </a:xfrm>
            <a:prstGeom prst="rect">
              <a:avLst/>
            </a:prstGeom>
          </xdr:spPr>
        </xdr:pic>
      </mc:Fallback>
    </mc:AlternateContent>
    <xdr:clientData/>
  </xdr:twoCellAnchor>
  <xdr:twoCellAnchor editAs="oneCell">
    <xdr:from>
      <xdr:col>18</xdr:col>
      <xdr:colOff>18720</xdr:colOff>
      <xdr:row>73</xdr:row>
      <xdr:rowOff>104760</xdr:rowOff>
    </xdr:from>
    <xdr:to>
      <xdr:col>18</xdr:col>
      <xdr:colOff>352800</xdr:colOff>
      <xdr:row>76</xdr:row>
      <xdr:rowOff>66420</xdr:rowOff>
    </xdr:to>
    <mc:AlternateContent xmlns:mc="http://schemas.openxmlformats.org/markup-compatibility/2006" xmlns:xdr14="http://schemas.microsoft.com/office/excel/2010/spreadsheetDrawing">
      <mc:Choice Requires="xdr14">
        <xdr:contentPart xmlns:r="http://schemas.openxmlformats.org/officeDocument/2006/relationships" r:id="rId273">
          <xdr14:nvContentPartPr>
            <xdr14:cNvPr id="15683" name="Ink 15682">
              <a:extLst>
                <a:ext uri="{FF2B5EF4-FFF2-40B4-BE49-F238E27FC236}">
                  <a16:creationId xmlns:a16="http://schemas.microsoft.com/office/drawing/2014/main" id="{8750E607-83D4-4221-82AD-BDDAA76026C3}"/>
                </a:ext>
              </a:extLst>
            </xdr14:cNvPr>
            <xdr14:cNvContentPartPr/>
          </xdr14:nvContentPartPr>
          <xdr14:nvPr macro=""/>
          <xdr14:xfrm>
            <a:off x="20526045" y="14011260"/>
            <a:ext cx="334080" cy="533160"/>
          </xdr14:xfrm>
        </xdr:contentPart>
      </mc:Choice>
      <mc:Fallback xmlns="">
        <xdr:pic>
          <xdr:nvPicPr>
            <xdr:cNvPr id="15683" name="Ink 15682">
              <a:extLst>
                <a:ext uri="{FF2B5EF4-FFF2-40B4-BE49-F238E27FC236}">
                  <a16:creationId xmlns:a16="http://schemas.microsoft.com/office/drawing/2014/main" id="{8750E607-83D4-4221-82AD-BDDAA76026C3}"/>
                </a:ext>
              </a:extLst>
            </xdr:cNvPr>
            <xdr:cNvPicPr/>
          </xdr:nvPicPr>
          <xdr:blipFill>
            <a:blip xmlns:r="http://schemas.openxmlformats.org/officeDocument/2006/relationships" r:embed="rId274"/>
            <a:stretch>
              <a:fillRect/>
            </a:stretch>
          </xdr:blipFill>
          <xdr:spPr>
            <a:xfrm>
              <a:off x="20517396" y="14002260"/>
              <a:ext cx="351739" cy="550800"/>
            </a:xfrm>
            <a:prstGeom prst="rect">
              <a:avLst/>
            </a:prstGeom>
          </xdr:spPr>
        </xdr:pic>
      </mc:Fallback>
    </mc:AlternateContent>
    <xdr:clientData/>
  </xdr:twoCellAnchor>
  <xdr:twoCellAnchor editAs="oneCell">
    <xdr:from>
      <xdr:col>18</xdr:col>
      <xdr:colOff>75960</xdr:colOff>
      <xdr:row>70</xdr:row>
      <xdr:rowOff>57060</xdr:rowOff>
    </xdr:from>
    <xdr:to>
      <xdr:col>18</xdr:col>
      <xdr:colOff>253080</xdr:colOff>
      <xdr:row>71</xdr:row>
      <xdr:rowOff>164640</xdr:rowOff>
    </xdr:to>
    <mc:AlternateContent xmlns:mc="http://schemas.openxmlformats.org/markup-compatibility/2006" xmlns:xdr14="http://schemas.microsoft.com/office/excel/2010/spreadsheetDrawing">
      <mc:Choice Requires="xdr14">
        <xdr:contentPart xmlns:r="http://schemas.openxmlformats.org/officeDocument/2006/relationships" r:id="rId275">
          <xdr14:nvContentPartPr>
            <xdr14:cNvPr id="15684" name="Ink 15683">
              <a:extLst>
                <a:ext uri="{FF2B5EF4-FFF2-40B4-BE49-F238E27FC236}">
                  <a16:creationId xmlns:a16="http://schemas.microsoft.com/office/drawing/2014/main" id="{DC1D0451-6105-CB67-E699-CD593056A88F}"/>
                </a:ext>
              </a:extLst>
            </xdr14:cNvPr>
            <xdr14:cNvContentPartPr/>
          </xdr14:nvContentPartPr>
          <xdr14:nvPr macro=""/>
          <xdr14:xfrm>
            <a:off x="20583285" y="13392060"/>
            <a:ext cx="177120" cy="298080"/>
          </xdr14:xfrm>
        </xdr:contentPart>
      </mc:Choice>
      <mc:Fallback xmlns="">
        <xdr:pic>
          <xdr:nvPicPr>
            <xdr:cNvPr id="15684" name="Ink 15683">
              <a:extLst>
                <a:ext uri="{FF2B5EF4-FFF2-40B4-BE49-F238E27FC236}">
                  <a16:creationId xmlns:a16="http://schemas.microsoft.com/office/drawing/2014/main" id="{DC1D0451-6105-CB67-E699-CD593056A88F}"/>
                </a:ext>
              </a:extLst>
            </xdr:cNvPr>
            <xdr:cNvPicPr/>
          </xdr:nvPicPr>
          <xdr:blipFill>
            <a:blip xmlns:r="http://schemas.openxmlformats.org/officeDocument/2006/relationships" r:embed="rId276"/>
            <a:stretch>
              <a:fillRect/>
            </a:stretch>
          </xdr:blipFill>
          <xdr:spPr>
            <a:xfrm>
              <a:off x="20574645" y="13383060"/>
              <a:ext cx="194760" cy="315720"/>
            </a:xfrm>
            <a:prstGeom prst="rect">
              <a:avLst/>
            </a:prstGeom>
          </xdr:spPr>
        </xdr:pic>
      </mc:Fallback>
    </mc:AlternateContent>
    <xdr:clientData/>
  </xdr:twoCellAnchor>
  <xdr:twoCellAnchor editAs="oneCell">
    <xdr:from>
      <xdr:col>16</xdr:col>
      <xdr:colOff>364200</xdr:colOff>
      <xdr:row>70</xdr:row>
      <xdr:rowOff>142740</xdr:rowOff>
    </xdr:from>
    <xdr:to>
      <xdr:col>17</xdr:col>
      <xdr:colOff>85800</xdr:colOff>
      <xdr:row>72</xdr:row>
      <xdr:rowOff>32460</xdr:rowOff>
    </xdr:to>
    <mc:AlternateContent xmlns:mc="http://schemas.openxmlformats.org/markup-compatibility/2006" xmlns:xdr14="http://schemas.microsoft.com/office/excel/2010/spreadsheetDrawing">
      <mc:Choice Requires="xdr14">
        <xdr:contentPart xmlns:r="http://schemas.openxmlformats.org/officeDocument/2006/relationships" r:id="rId277">
          <xdr14:nvContentPartPr>
            <xdr14:cNvPr id="15685" name="Ink 15684">
              <a:extLst>
                <a:ext uri="{FF2B5EF4-FFF2-40B4-BE49-F238E27FC236}">
                  <a16:creationId xmlns:a16="http://schemas.microsoft.com/office/drawing/2014/main" id="{20C336F5-7DF8-ACC3-4164-8DC91A5CBDC3}"/>
                </a:ext>
              </a:extLst>
            </xdr14:cNvPr>
            <xdr14:cNvContentPartPr/>
          </xdr14:nvContentPartPr>
          <xdr14:nvPr macro=""/>
          <xdr14:xfrm>
            <a:off x="19652325" y="13477740"/>
            <a:ext cx="331200" cy="270720"/>
          </xdr14:xfrm>
        </xdr:contentPart>
      </mc:Choice>
      <mc:Fallback xmlns="">
        <xdr:pic>
          <xdr:nvPicPr>
            <xdr:cNvPr id="15685" name="Ink 15684">
              <a:extLst>
                <a:ext uri="{FF2B5EF4-FFF2-40B4-BE49-F238E27FC236}">
                  <a16:creationId xmlns:a16="http://schemas.microsoft.com/office/drawing/2014/main" id="{20C336F5-7DF8-ACC3-4164-8DC91A5CBDC3}"/>
                </a:ext>
              </a:extLst>
            </xdr:cNvPr>
            <xdr:cNvPicPr/>
          </xdr:nvPicPr>
          <xdr:blipFill>
            <a:blip xmlns:r="http://schemas.openxmlformats.org/officeDocument/2006/relationships" r:embed="rId278"/>
            <a:stretch>
              <a:fillRect/>
            </a:stretch>
          </xdr:blipFill>
          <xdr:spPr>
            <a:xfrm>
              <a:off x="19643325" y="13468740"/>
              <a:ext cx="348840" cy="288360"/>
            </a:xfrm>
            <a:prstGeom prst="rect">
              <a:avLst/>
            </a:prstGeom>
          </xdr:spPr>
        </xdr:pic>
      </mc:Fallback>
    </mc:AlternateContent>
    <xdr:clientData/>
  </xdr:twoCellAnchor>
  <xdr:twoCellAnchor editAs="oneCell">
    <xdr:from>
      <xdr:col>23</xdr:col>
      <xdr:colOff>331320</xdr:colOff>
      <xdr:row>21</xdr:row>
      <xdr:rowOff>161520</xdr:rowOff>
    </xdr:from>
    <xdr:to>
      <xdr:col>23</xdr:col>
      <xdr:colOff>557760</xdr:colOff>
      <xdr:row>22</xdr:row>
      <xdr:rowOff>87660</xdr:rowOff>
    </xdr:to>
    <mc:AlternateContent xmlns:mc="http://schemas.openxmlformats.org/markup-compatibility/2006" xmlns:xdr14="http://schemas.microsoft.com/office/excel/2010/spreadsheetDrawing">
      <mc:Choice Requires="xdr14">
        <xdr:contentPart xmlns:r="http://schemas.openxmlformats.org/officeDocument/2006/relationships" r:id="rId279">
          <xdr14:nvContentPartPr>
            <xdr14:cNvPr id="15692" name="Ink 15691">
              <a:extLst>
                <a:ext uri="{FF2B5EF4-FFF2-40B4-BE49-F238E27FC236}">
                  <a16:creationId xmlns:a16="http://schemas.microsoft.com/office/drawing/2014/main" id="{2562EA33-B562-A8AA-E974-B9F829BDD12C}"/>
                </a:ext>
              </a:extLst>
            </xdr14:cNvPr>
            <xdr14:cNvContentPartPr/>
          </xdr14:nvContentPartPr>
          <xdr14:nvPr macro=""/>
          <xdr14:xfrm>
            <a:off x="23886645" y="4162020"/>
            <a:ext cx="226440" cy="116640"/>
          </xdr14:xfrm>
        </xdr:contentPart>
      </mc:Choice>
      <mc:Fallback xmlns="">
        <xdr:pic>
          <xdr:nvPicPr>
            <xdr:cNvPr id="15692" name="Ink 15691">
              <a:extLst>
                <a:ext uri="{FF2B5EF4-FFF2-40B4-BE49-F238E27FC236}">
                  <a16:creationId xmlns:a16="http://schemas.microsoft.com/office/drawing/2014/main" id="{2562EA33-B562-A8AA-E974-B9F829BDD12C}"/>
                </a:ext>
              </a:extLst>
            </xdr:cNvPr>
            <xdr:cNvPicPr/>
          </xdr:nvPicPr>
          <xdr:blipFill>
            <a:blip xmlns:r="http://schemas.openxmlformats.org/officeDocument/2006/relationships" r:embed="rId280"/>
            <a:stretch>
              <a:fillRect/>
            </a:stretch>
          </xdr:blipFill>
          <xdr:spPr>
            <a:xfrm>
              <a:off x="23878005" y="4153353"/>
              <a:ext cx="244080" cy="134335"/>
            </a:xfrm>
            <a:prstGeom prst="rect">
              <a:avLst/>
            </a:prstGeom>
          </xdr:spPr>
        </xdr:pic>
      </mc:Fallback>
    </mc:AlternateContent>
    <xdr:clientData/>
  </xdr:twoCellAnchor>
  <xdr:twoCellAnchor editAs="oneCell">
    <xdr:from>
      <xdr:col>22</xdr:col>
      <xdr:colOff>390480</xdr:colOff>
      <xdr:row>21</xdr:row>
      <xdr:rowOff>161520</xdr:rowOff>
    </xdr:from>
    <xdr:to>
      <xdr:col>22</xdr:col>
      <xdr:colOff>556080</xdr:colOff>
      <xdr:row>22</xdr:row>
      <xdr:rowOff>161520</xdr:rowOff>
    </xdr:to>
    <mc:AlternateContent xmlns:mc="http://schemas.openxmlformats.org/markup-compatibility/2006" xmlns:xdr14="http://schemas.microsoft.com/office/excel/2010/spreadsheetDrawing">
      <mc:Choice Requires="xdr14">
        <xdr:contentPart xmlns:r="http://schemas.openxmlformats.org/officeDocument/2006/relationships" r:id="rId281">
          <xdr14:nvContentPartPr>
            <xdr14:cNvPr id="15693" name="Ink 15692">
              <a:extLst>
                <a:ext uri="{FF2B5EF4-FFF2-40B4-BE49-F238E27FC236}">
                  <a16:creationId xmlns:a16="http://schemas.microsoft.com/office/drawing/2014/main" id="{DE683D09-6344-454B-4316-E35D963AF251}"/>
                </a:ext>
              </a:extLst>
            </xdr14:cNvPr>
            <xdr14:cNvContentPartPr/>
          </xdr14:nvContentPartPr>
          <xdr14:nvPr macro=""/>
          <xdr14:xfrm>
            <a:off x="23336205" y="4162020"/>
            <a:ext cx="165600" cy="192960"/>
          </xdr14:xfrm>
        </xdr:contentPart>
      </mc:Choice>
      <mc:Fallback xmlns="">
        <xdr:pic>
          <xdr:nvPicPr>
            <xdr:cNvPr id="15693" name="Ink 15692">
              <a:extLst>
                <a:ext uri="{FF2B5EF4-FFF2-40B4-BE49-F238E27FC236}">
                  <a16:creationId xmlns:a16="http://schemas.microsoft.com/office/drawing/2014/main" id="{DE683D09-6344-454B-4316-E35D963AF251}"/>
                </a:ext>
              </a:extLst>
            </xdr:cNvPr>
            <xdr:cNvPicPr/>
          </xdr:nvPicPr>
          <xdr:blipFill>
            <a:blip xmlns:r="http://schemas.openxmlformats.org/officeDocument/2006/relationships" r:embed="rId282"/>
            <a:stretch>
              <a:fillRect/>
            </a:stretch>
          </xdr:blipFill>
          <xdr:spPr>
            <a:xfrm>
              <a:off x="23327225" y="4153380"/>
              <a:ext cx="183202" cy="210600"/>
            </a:xfrm>
            <a:prstGeom prst="rect">
              <a:avLst/>
            </a:prstGeom>
          </xdr:spPr>
        </xdr:pic>
      </mc:Fallback>
    </mc:AlternateContent>
    <xdr:clientData/>
  </xdr:twoCellAnchor>
  <xdr:twoCellAnchor editAs="oneCell">
    <xdr:from>
      <xdr:col>21</xdr:col>
      <xdr:colOff>533160</xdr:colOff>
      <xdr:row>21</xdr:row>
      <xdr:rowOff>161880</xdr:rowOff>
    </xdr:from>
    <xdr:to>
      <xdr:col>22</xdr:col>
      <xdr:colOff>76560</xdr:colOff>
      <xdr:row>22</xdr:row>
      <xdr:rowOff>131940</xdr:rowOff>
    </xdr:to>
    <mc:AlternateContent xmlns:mc="http://schemas.openxmlformats.org/markup-compatibility/2006" xmlns:xdr14="http://schemas.microsoft.com/office/excel/2010/spreadsheetDrawing">
      <mc:Choice Requires="xdr14">
        <xdr:contentPart xmlns:r="http://schemas.openxmlformats.org/officeDocument/2006/relationships" r:id="rId283">
          <xdr14:nvContentPartPr>
            <xdr14:cNvPr id="15694" name="Ink 15693">
              <a:extLst>
                <a:ext uri="{FF2B5EF4-FFF2-40B4-BE49-F238E27FC236}">
                  <a16:creationId xmlns:a16="http://schemas.microsoft.com/office/drawing/2014/main" id="{6552CC1A-3294-1A47-74A1-6B99F6CB60B9}"/>
                </a:ext>
              </a:extLst>
            </xdr14:cNvPr>
            <xdr14:cNvContentPartPr/>
          </xdr14:nvContentPartPr>
          <xdr14:nvPr macro=""/>
          <xdr14:xfrm>
            <a:off x="22869285" y="4162380"/>
            <a:ext cx="153000" cy="160560"/>
          </xdr14:xfrm>
        </xdr:contentPart>
      </mc:Choice>
      <mc:Fallback xmlns="">
        <xdr:pic>
          <xdr:nvPicPr>
            <xdr:cNvPr id="15694" name="Ink 15693">
              <a:extLst>
                <a:ext uri="{FF2B5EF4-FFF2-40B4-BE49-F238E27FC236}">
                  <a16:creationId xmlns:a16="http://schemas.microsoft.com/office/drawing/2014/main" id="{6552CC1A-3294-1A47-74A1-6B99F6CB60B9}"/>
                </a:ext>
              </a:extLst>
            </xdr:cNvPr>
            <xdr:cNvPicPr/>
          </xdr:nvPicPr>
          <xdr:blipFill>
            <a:blip xmlns:r="http://schemas.openxmlformats.org/officeDocument/2006/relationships" r:embed="rId284"/>
            <a:stretch>
              <a:fillRect/>
            </a:stretch>
          </xdr:blipFill>
          <xdr:spPr>
            <a:xfrm>
              <a:off x="22860645" y="4153380"/>
              <a:ext cx="170640" cy="178200"/>
            </a:xfrm>
            <a:prstGeom prst="rect">
              <a:avLst/>
            </a:prstGeom>
          </xdr:spPr>
        </xdr:pic>
      </mc:Fallback>
    </mc:AlternateContent>
    <xdr:clientData/>
  </xdr:twoCellAnchor>
  <xdr:twoCellAnchor editAs="oneCell">
    <xdr:from>
      <xdr:col>19</xdr:col>
      <xdr:colOff>261600</xdr:colOff>
      <xdr:row>61</xdr:row>
      <xdr:rowOff>18720</xdr:rowOff>
    </xdr:from>
    <xdr:to>
      <xdr:col>20</xdr:col>
      <xdr:colOff>19200</xdr:colOff>
      <xdr:row>62</xdr:row>
      <xdr:rowOff>18720</xdr:rowOff>
    </xdr:to>
    <mc:AlternateContent xmlns:mc="http://schemas.openxmlformats.org/markup-compatibility/2006" xmlns:xdr14="http://schemas.microsoft.com/office/excel/2010/spreadsheetDrawing">
      <mc:Choice Requires="xdr14">
        <xdr:contentPart xmlns:r="http://schemas.openxmlformats.org/officeDocument/2006/relationships" r:id="rId285">
          <xdr14:nvContentPartPr>
            <xdr14:cNvPr id="15701" name="Ink 15700">
              <a:extLst>
                <a:ext uri="{FF2B5EF4-FFF2-40B4-BE49-F238E27FC236}">
                  <a16:creationId xmlns:a16="http://schemas.microsoft.com/office/drawing/2014/main" id="{1B1BF4A3-16A5-588E-18FC-35BD679B3FD5}"/>
                </a:ext>
              </a:extLst>
            </xdr14:cNvPr>
            <xdr14:cNvContentPartPr/>
          </xdr14:nvContentPartPr>
          <xdr14:nvPr macro=""/>
          <xdr14:xfrm>
            <a:off x="21378525" y="11639220"/>
            <a:ext cx="367200" cy="196560"/>
          </xdr14:xfrm>
        </xdr:contentPart>
      </mc:Choice>
      <mc:Fallback xmlns="">
        <xdr:pic>
          <xdr:nvPicPr>
            <xdr:cNvPr id="15701" name="Ink 15700">
              <a:extLst>
                <a:ext uri="{FF2B5EF4-FFF2-40B4-BE49-F238E27FC236}">
                  <a16:creationId xmlns:a16="http://schemas.microsoft.com/office/drawing/2014/main" id="{1B1BF4A3-16A5-588E-18FC-35BD679B3FD5}"/>
                </a:ext>
              </a:extLst>
            </xdr:cNvPr>
            <xdr:cNvPicPr/>
          </xdr:nvPicPr>
          <xdr:blipFill>
            <a:blip xmlns:r="http://schemas.openxmlformats.org/officeDocument/2006/relationships" r:embed="rId286"/>
            <a:stretch>
              <a:fillRect/>
            </a:stretch>
          </xdr:blipFill>
          <xdr:spPr>
            <a:xfrm>
              <a:off x="21369525" y="11630580"/>
              <a:ext cx="384840" cy="214200"/>
            </a:xfrm>
            <a:prstGeom prst="rect">
              <a:avLst/>
            </a:prstGeom>
          </xdr:spPr>
        </xdr:pic>
      </mc:Fallback>
    </mc:AlternateContent>
    <xdr:clientData/>
  </xdr:twoCellAnchor>
  <xdr:twoCellAnchor editAs="oneCell">
    <xdr:from>
      <xdr:col>18</xdr:col>
      <xdr:colOff>21960</xdr:colOff>
      <xdr:row>60</xdr:row>
      <xdr:rowOff>142620</xdr:rowOff>
    </xdr:from>
    <xdr:to>
      <xdr:col>18</xdr:col>
      <xdr:colOff>394200</xdr:colOff>
      <xdr:row>62</xdr:row>
      <xdr:rowOff>155820</xdr:rowOff>
    </xdr:to>
    <mc:AlternateContent xmlns:mc="http://schemas.openxmlformats.org/markup-compatibility/2006" xmlns:xdr14="http://schemas.microsoft.com/office/excel/2010/spreadsheetDrawing">
      <mc:Choice Requires="xdr14">
        <xdr:contentPart xmlns:r="http://schemas.openxmlformats.org/officeDocument/2006/relationships" r:id="rId287">
          <xdr14:nvContentPartPr>
            <xdr14:cNvPr id="15702" name="Ink 15701">
              <a:extLst>
                <a:ext uri="{FF2B5EF4-FFF2-40B4-BE49-F238E27FC236}">
                  <a16:creationId xmlns:a16="http://schemas.microsoft.com/office/drawing/2014/main" id="{59149608-18C0-6692-4445-3AE0E0B22919}"/>
                </a:ext>
              </a:extLst>
            </xdr14:cNvPr>
            <xdr14:cNvContentPartPr/>
          </xdr14:nvContentPartPr>
          <xdr14:nvPr macro=""/>
          <xdr14:xfrm>
            <a:off x="20529285" y="11572620"/>
            <a:ext cx="372240" cy="394200"/>
          </xdr14:xfrm>
        </xdr:contentPart>
      </mc:Choice>
      <mc:Fallback xmlns="">
        <xdr:pic>
          <xdr:nvPicPr>
            <xdr:cNvPr id="15702" name="Ink 15701">
              <a:extLst>
                <a:ext uri="{FF2B5EF4-FFF2-40B4-BE49-F238E27FC236}">
                  <a16:creationId xmlns:a16="http://schemas.microsoft.com/office/drawing/2014/main" id="{59149608-18C0-6692-4445-3AE0E0B22919}"/>
                </a:ext>
              </a:extLst>
            </xdr:cNvPr>
            <xdr:cNvPicPr/>
          </xdr:nvPicPr>
          <xdr:blipFill>
            <a:blip xmlns:r="http://schemas.openxmlformats.org/officeDocument/2006/relationships" r:embed="rId288"/>
            <a:stretch>
              <a:fillRect/>
            </a:stretch>
          </xdr:blipFill>
          <xdr:spPr>
            <a:xfrm>
              <a:off x="20520645" y="11563980"/>
              <a:ext cx="389880" cy="411840"/>
            </a:xfrm>
            <a:prstGeom prst="rect">
              <a:avLst/>
            </a:prstGeom>
          </xdr:spPr>
        </xdr:pic>
      </mc:Fallback>
    </mc:AlternateContent>
    <xdr:clientData/>
  </xdr:twoCellAnchor>
  <xdr:twoCellAnchor editAs="oneCell">
    <xdr:from>
      <xdr:col>17</xdr:col>
      <xdr:colOff>591600</xdr:colOff>
      <xdr:row>56</xdr:row>
      <xdr:rowOff>19020</xdr:rowOff>
    </xdr:from>
    <xdr:to>
      <xdr:col>18</xdr:col>
      <xdr:colOff>343080</xdr:colOff>
      <xdr:row>58</xdr:row>
      <xdr:rowOff>45900</xdr:rowOff>
    </xdr:to>
    <mc:AlternateContent xmlns:mc="http://schemas.openxmlformats.org/markup-compatibility/2006" xmlns:xdr14="http://schemas.microsoft.com/office/excel/2010/spreadsheetDrawing">
      <mc:Choice Requires="xdr14">
        <xdr:contentPart xmlns:r="http://schemas.openxmlformats.org/officeDocument/2006/relationships" r:id="rId289">
          <xdr14:nvContentPartPr>
            <xdr14:cNvPr id="15703" name="Ink 15702">
              <a:extLst>
                <a:ext uri="{FF2B5EF4-FFF2-40B4-BE49-F238E27FC236}">
                  <a16:creationId xmlns:a16="http://schemas.microsoft.com/office/drawing/2014/main" id="{0D8D88D2-FF09-D82E-96C3-5ECA5B316CC4}"/>
                </a:ext>
              </a:extLst>
            </xdr14:cNvPr>
            <xdr14:cNvContentPartPr/>
          </xdr14:nvContentPartPr>
          <xdr14:nvPr macro=""/>
          <xdr14:xfrm>
            <a:off x="20489325" y="10687020"/>
            <a:ext cx="361080" cy="407880"/>
          </xdr14:xfrm>
        </xdr:contentPart>
      </mc:Choice>
      <mc:Fallback xmlns="">
        <xdr:pic>
          <xdr:nvPicPr>
            <xdr:cNvPr id="15703" name="Ink 15702">
              <a:extLst>
                <a:ext uri="{FF2B5EF4-FFF2-40B4-BE49-F238E27FC236}">
                  <a16:creationId xmlns:a16="http://schemas.microsoft.com/office/drawing/2014/main" id="{0D8D88D2-FF09-D82E-96C3-5ECA5B316CC4}"/>
                </a:ext>
              </a:extLst>
            </xdr:cNvPr>
            <xdr:cNvPicPr/>
          </xdr:nvPicPr>
          <xdr:blipFill>
            <a:blip xmlns:r="http://schemas.openxmlformats.org/officeDocument/2006/relationships" r:embed="rId290"/>
            <a:stretch>
              <a:fillRect/>
            </a:stretch>
          </xdr:blipFill>
          <xdr:spPr>
            <a:xfrm>
              <a:off x="20480325" y="10678020"/>
              <a:ext cx="378720" cy="425520"/>
            </a:xfrm>
            <a:prstGeom prst="rect">
              <a:avLst/>
            </a:prstGeom>
          </xdr:spPr>
        </xdr:pic>
      </mc:Fallback>
    </mc:AlternateContent>
    <xdr:clientData/>
  </xdr:twoCellAnchor>
  <xdr:twoCellAnchor editAs="oneCell">
    <xdr:from>
      <xdr:col>16</xdr:col>
      <xdr:colOff>456000</xdr:colOff>
      <xdr:row>55</xdr:row>
      <xdr:rowOff>180720</xdr:rowOff>
    </xdr:from>
    <xdr:to>
      <xdr:col>17</xdr:col>
      <xdr:colOff>170760</xdr:colOff>
      <xdr:row>57</xdr:row>
      <xdr:rowOff>54240</xdr:rowOff>
    </xdr:to>
    <mc:AlternateContent xmlns:mc="http://schemas.openxmlformats.org/markup-compatibility/2006" xmlns:xdr14="http://schemas.microsoft.com/office/excel/2010/spreadsheetDrawing">
      <mc:Choice Requires="xdr14">
        <xdr:contentPart xmlns:r="http://schemas.openxmlformats.org/officeDocument/2006/relationships" r:id="rId291">
          <xdr14:nvContentPartPr>
            <xdr14:cNvPr id="15704" name="Ink 15703">
              <a:extLst>
                <a:ext uri="{FF2B5EF4-FFF2-40B4-BE49-F238E27FC236}">
                  <a16:creationId xmlns:a16="http://schemas.microsoft.com/office/drawing/2014/main" id="{2CB34688-93CE-D962-7A20-4339E5D7B51D}"/>
                </a:ext>
              </a:extLst>
            </xdr14:cNvPr>
            <xdr14:cNvContentPartPr/>
          </xdr14:nvContentPartPr>
          <xdr14:nvPr macro=""/>
          <xdr14:xfrm>
            <a:off x="19744125" y="10658220"/>
            <a:ext cx="324360" cy="254520"/>
          </xdr14:xfrm>
        </xdr:contentPart>
      </mc:Choice>
      <mc:Fallback xmlns="">
        <xdr:pic>
          <xdr:nvPicPr>
            <xdr:cNvPr id="15704" name="Ink 15703">
              <a:extLst>
                <a:ext uri="{FF2B5EF4-FFF2-40B4-BE49-F238E27FC236}">
                  <a16:creationId xmlns:a16="http://schemas.microsoft.com/office/drawing/2014/main" id="{2CB34688-93CE-D962-7A20-4339E5D7B51D}"/>
                </a:ext>
              </a:extLst>
            </xdr:cNvPr>
            <xdr:cNvPicPr/>
          </xdr:nvPicPr>
          <xdr:blipFill>
            <a:blip xmlns:r="http://schemas.openxmlformats.org/officeDocument/2006/relationships" r:embed="rId292"/>
            <a:stretch>
              <a:fillRect/>
            </a:stretch>
          </xdr:blipFill>
          <xdr:spPr>
            <a:xfrm>
              <a:off x="19735135" y="10649580"/>
              <a:ext cx="341980" cy="272160"/>
            </a:xfrm>
            <a:prstGeom prst="rect">
              <a:avLst/>
            </a:prstGeom>
          </xdr:spPr>
        </xdr:pic>
      </mc:Fallback>
    </mc:AlternateContent>
    <xdr:clientData/>
  </xdr:twoCellAnchor>
  <xdr:twoCellAnchor editAs="oneCell">
    <xdr:from>
      <xdr:col>19</xdr:col>
      <xdr:colOff>314160</xdr:colOff>
      <xdr:row>61</xdr:row>
      <xdr:rowOff>75960</xdr:rowOff>
    </xdr:from>
    <xdr:to>
      <xdr:col>19</xdr:col>
      <xdr:colOff>438000</xdr:colOff>
      <xdr:row>61</xdr:row>
      <xdr:rowOff>172080</xdr:rowOff>
    </xdr:to>
    <mc:AlternateContent xmlns:mc="http://schemas.openxmlformats.org/markup-compatibility/2006" xmlns:xdr14="http://schemas.microsoft.com/office/excel/2010/spreadsheetDrawing">
      <mc:Choice Requires="xdr14">
        <xdr:contentPart xmlns:r="http://schemas.openxmlformats.org/officeDocument/2006/relationships" r:id="rId293">
          <xdr14:nvContentPartPr>
            <xdr14:cNvPr id="15705" name="Ink 15704">
              <a:extLst>
                <a:ext uri="{FF2B5EF4-FFF2-40B4-BE49-F238E27FC236}">
                  <a16:creationId xmlns:a16="http://schemas.microsoft.com/office/drawing/2014/main" id="{FE98B2EA-D898-D82E-7154-5B4EAECCD49D}"/>
                </a:ext>
              </a:extLst>
            </xdr14:cNvPr>
            <xdr14:cNvContentPartPr/>
          </xdr14:nvContentPartPr>
          <xdr14:nvPr macro=""/>
          <xdr14:xfrm>
            <a:off x="21431085" y="11696460"/>
            <a:ext cx="123840" cy="96120"/>
          </xdr14:xfrm>
        </xdr:contentPart>
      </mc:Choice>
      <mc:Fallback xmlns="">
        <xdr:pic>
          <xdr:nvPicPr>
            <xdr:cNvPr id="15705" name="Ink 15704">
              <a:extLst>
                <a:ext uri="{FF2B5EF4-FFF2-40B4-BE49-F238E27FC236}">
                  <a16:creationId xmlns:a16="http://schemas.microsoft.com/office/drawing/2014/main" id="{FE98B2EA-D898-D82E-7154-5B4EAECCD49D}"/>
                </a:ext>
              </a:extLst>
            </xdr:cNvPr>
            <xdr:cNvPicPr/>
          </xdr:nvPicPr>
          <xdr:blipFill>
            <a:blip xmlns:r="http://schemas.openxmlformats.org/officeDocument/2006/relationships" r:embed="rId294"/>
            <a:stretch>
              <a:fillRect/>
            </a:stretch>
          </xdr:blipFill>
          <xdr:spPr>
            <a:xfrm>
              <a:off x="21422085" y="11687820"/>
              <a:ext cx="141480" cy="113760"/>
            </a:xfrm>
            <a:prstGeom prst="rect">
              <a:avLst/>
            </a:prstGeom>
          </xdr:spPr>
        </xdr:pic>
      </mc:Fallback>
    </mc:AlternateContent>
    <xdr:clientData/>
  </xdr:twoCellAnchor>
  <xdr:twoCellAnchor editAs="oneCell">
    <xdr:from>
      <xdr:col>19</xdr:col>
      <xdr:colOff>285720</xdr:colOff>
      <xdr:row>56</xdr:row>
      <xdr:rowOff>19020</xdr:rowOff>
    </xdr:from>
    <xdr:to>
      <xdr:col>20</xdr:col>
      <xdr:colOff>41880</xdr:colOff>
      <xdr:row>57</xdr:row>
      <xdr:rowOff>153600</xdr:rowOff>
    </xdr:to>
    <mc:AlternateContent xmlns:mc="http://schemas.openxmlformats.org/markup-compatibility/2006" xmlns:xdr14="http://schemas.microsoft.com/office/excel/2010/spreadsheetDrawing">
      <mc:Choice Requires="xdr14">
        <xdr:contentPart xmlns:r="http://schemas.openxmlformats.org/officeDocument/2006/relationships" r:id="rId295">
          <xdr14:nvContentPartPr>
            <xdr14:cNvPr id="15708" name="Ink 15707">
              <a:extLst>
                <a:ext uri="{FF2B5EF4-FFF2-40B4-BE49-F238E27FC236}">
                  <a16:creationId xmlns:a16="http://schemas.microsoft.com/office/drawing/2014/main" id="{C65E03D6-3EC1-4C6C-574F-62F1FC62B518}"/>
                </a:ext>
              </a:extLst>
            </xdr14:cNvPr>
            <xdr14:cNvContentPartPr/>
          </xdr14:nvContentPartPr>
          <xdr14:nvPr macro=""/>
          <xdr14:xfrm>
            <a:off x="21402645" y="10687020"/>
            <a:ext cx="365760" cy="325080"/>
          </xdr14:xfrm>
        </xdr:contentPart>
      </mc:Choice>
      <mc:Fallback xmlns="">
        <xdr:pic>
          <xdr:nvPicPr>
            <xdr:cNvPr id="15708" name="Ink 15707">
              <a:extLst>
                <a:ext uri="{FF2B5EF4-FFF2-40B4-BE49-F238E27FC236}">
                  <a16:creationId xmlns:a16="http://schemas.microsoft.com/office/drawing/2014/main" id="{C65E03D6-3EC1-4C6C-574F-62F1FC62B518}"/>
                </a:ext>
              </a:extLst>
            </xdr:cNvPr>
            <xdr:cNvPicPr/>
          </xdr:nvPicPr>
          <xdr:blipFill>
            <a:blip xmlns:r="http://schemas.openxmlformats.org/officeDocument/2006/relationships" r:embed="rId296"/>
            <a:stretch>
              <a:fillRect/>
            </a:stretch>
          </xdr:blipFill>
          <xdr:spPr>
            <a:xfrm>
              <a:off x="21393645" y="10678030"/>
              <a:ext cx="383400" cy="342700"/>
            </a:xfrm>
            <a:prstGeom prst="rect">
              <a:avLst/>
            </a:prstGeom>
          </xdr:spPr>
        </xdr:pic>
      </mc:Fallback>
    </mc:AlternateContent>
    <xdr:clientData/>
  </xdr:twoCellAnchor>
  <xdr:twoCellAnchor editAs="oneCell">
    <xdr:from>
      <xdr:col>7</xdr:col>
      <xdr:colOff>589560</xdr:colOff>
      <xdr:row>47</xdr:row>
      <xdr:rowOff>85440</xdr:rowOff>
    </xdr:from>
    <xdr:to>
      <xdr:col>8</xdr:col>
      <xdr:colOff>228720</xdr:colOff>
      <xdr:row>48</xdr:row>
      <xdr:rowOff>159900</xdr:rowOff>
    </xdr:to>
    <mc:AlternateContent xmlns:mc="http://schemas.openxmlformats.org/markup-compatibility/2006" xmlns:xdr14="http://schemas.microsoft.com/office/excel/2010/spreadsheetDrawing">
      <mc:Choice Requires="xdr14">
        <xdr:contentPart xmlns:r="http://schemas.openxmlformats.org/officeDocument/2006/relationships" r:id="rId297">
          <xdr14:nvContentPartPr>
            <xdr14:cNvPr id="15711" name="Ink 15710">
              <a:extLst>
                <a:ext uri="{FF2B5EF4-FFF2-40B4-BE49-F238E27FC236}">
                  <a16:creationId xmlns:a16="http://schemas.microsoft.com/office/drawing/2014/main" id="{1F12D21B-35B5-A351-BC11-EC87BED4069A}"/>
                </a:ext>
              </a:extLst>
            </xdr14:cNvPr>
            <xdr14:cNvContentPartPr/>
          </xdr14:nvContentPartPr>
          <xdr14:nvPr macro=""/>
          <xdr14:xfrm>
            <a:off x="14391285" y="9038940"/>
            <a:ext cx="248760" cy="264960"/>
          </xdr14:xfrm>
        </xdr:contentPart>
      </mc:Choice>
      <mc:Fallback xmlns="">
        <xdr:pic>
          <xdr:nvPicPr>
            <xdr:cNvPr id="15711" name="Ink 15710">
              <a:extLst>
                <a:ext uri="{FF2B5EF4-FFF2-40B4-BE49-F238E27FC236}">
                  <a16:creationId xmlns:a16="http://schemas.microsoft.com/office/drawing/2014/main" id="{1F12D21B-35B5-A351-BC11-EC87BED4069A}"/>
                </a:ext>
              </a:extLst>
            </xdr:cNvPr>
            <xdr:cNvPicPr/>
          </xdr:nvPicPr>
          <xdr:blipFill>
            <a:blip xmlns:r="http://schemas.openxmlformats.org/officeDocument/2006/relationships" r:embed="rId298"/>
            <a:stretch>
              <a:fillRect/>
            </a:stretch>
          </xdr:blipFill>
          <xdr:spPr>
            <a:xfrm>
              <a:off x="14382645" y="9030300"/>
              <a:ext cx="266400" cy="282600"/>
            </a:xfrm>
            <a:prstGeom prst="rect">
              <a:avLst/>
            </a:prstGeom>
          </xdr:spPr>
        </xdr:pic>
      </mc:Fallback>
    </mc:AlternateContent>
    <xdr:clientData/>
  </xdr:twoCellAnchor>
  <xdr:twoCellAnchor editAs="oneCell">
    <xdr:from>
      <xdr:col>15</xdr:col>
      <xdr:colOff>9360</xdr:colOff>
      <xdr:row>51</xdr:row>
      <xdr:rowOff>190320</xdr:rowOff>
    </xdr:from>
    <xdr:to>
      <xdr:col>15</xdr:col>
      <xdr:colOff>276120</xdr:colOff>
      <xdr:row>53</xdr:row>
      <xdr:rowOff>116400</xdr:rowOff>
    </xdr:to>
    <mc:AlternateContent xmlns:mc="http://schemas.openxmlformats.org/markup-compatibility/2006" xmlns:xdr14="http://schemas.microsoft.com/office/excel/2010/spreadsheetDrawing">
      <mc:Choice Requires="xdr14">
        <xdr:contentPart xmlns:r="http://schemas.openxmlformats.org/officeDocument/2006/relationships" r:id="rId299">
          <xdr14:nvContentPartPr>
            <xdr14:cNvPr id="15714" name="Ink 15713">
              <a:extLst>
                <a:ext uri="{FF2B5EF4-FFF2-40B4-BE49-F238E27FC236}">
                  <a16:creationId xmlns:a16="http://schemas.microsoft.com/office/drawing/2014/main" id="{B1483EFB-0407-7619-2D12-196BD4B4CF2A}"/>
                </a:ext>
              </a:extLst>
            </xdr14:cNvPr>
            <xdr14:cNvContentPartPr/>
          </xdr14:nvContentPartPr>
          <xdr14:nvPr macro=""/>
          <xdr14:xfrm>
            <a:off x="18687885" y="9905820"/>
            <a:ext cx="266760" cy="307080"/>
          </xdr14:xfrm>
        </xdr:contentPart>
      </mc:Choice>
      <mc:Fallback xmlns="">
        <xdr:pic>
          <xdr:nvPicPr>
            <xdr:cNvPr id="15714" name="Ink 15713">
              <a:extLst>
                <a:ext uri="{FF2B5EF4-FFF2-40B4-BE49-F238E27FC236}">
                  <a16:creationId xmlns:a16="http://schemas.microsoft.com/office/drawing/2014/main" id="{B1483EFB-0407-7619-2D12-196BD4B4CF2A}"/>
                </a:ext>
              </a:extLst>
            </xdr:cNvPr>
            <xdr:cNvPicPr/>
          </xdr:nvPicPr>
          <xdr:blipFill>
            <a:blip xmlns:r="http://schemas.openxmlformats.org/officeDocument/2006/relationships" r:embed="rId300"/>
            <a:stretch>
              <a:fillRect/>
            </a:stretch>
          </xdr:blipFill>
          <xdr:spPr>
            <a:xfrm>
              <a:off x="18678897" y="9896831"/>
              <a:ext cx="284376" cy="324699"/>
            </a:xfrm>
            <a:prstGeom prst="rect">
              <a:avLst/>
            </a:prstGeom>
          </xdr:spPr>
        </xdr:pic>
      </mc:Fallback>
    </mc:AlternateContent>
    <xdr:clientData/>
  </xdr:twoCellAnchor>
  <xdr:twoCellAnchor editAs="oneCell">
    <xdr:from>
      <xdr:col>15</xdr:col>
      <xdr:colOff>171360</xdr:colOff>
      <xdr:row>47</xdr:row>
      <xdr:rowOff>18840</xdr:rowOff>
    </xdr:from>
    <xdr:to>
      <xdr:col>15</xdr:col>
      <xdr:colOff>602640</xdr:colOff>
      <xdr:row>48</xdr:row>
      <xdr:rowOff>177900</xdr:rowOff>
    </xdr:to>
    <mc:AlternateContent xmlns:mc="http://schemas.openxmlformats.org/markup-compatibility/2006" xmlns:xdr14="http://schemas.microsoft.com/office/excel/2010/spreadsheetDrawing">
      <mc:Choice Requires="xdr14">
        <xdr:contentPart xmlns:r="http://schemas.openxmlformats.org/officeDocument/2006/relationships" r:id="rId301">
          <xdr14:nvContentPartPr>
            <xdr14:cNvPr id="15717" name="Ink 15716">
              <a:extLst>
                <a:ext uri="{FF2B5EF4-FFF2-40B4-BE49-F238E27FC236}">
                  <a16:creationId xmlns:a16="http://schemas.microsoft.com/office/drawing/2014/main" id="{F25AFCD1-C2B9-CF61-B766-FDC02990F29E}"/>
                </a:ext>
              </a:extLst>
            </xdr14:cNvPr>
            <xdr14:cNvContentPartPr/>
          </xdr14:nvContentPartPr>
          <xdr14:nvPr macro=""/>
          <xdr14:xfrm>
            <a:off x="18849885" y="8972340"/>
            <a:ext cx="431280" cy="349560"/>
          </xdr14:xfrm>
        </xdr:contentPart>
      </mc:Choice>
      <mc:Fallback xmlns="">
        <xdr:pic>
          <xdr:nvPicPr>
            <xdr:cNvPr id="15717" name="Ink 15716">
              <a:extLst>
                <a:ext uri="{FF2B5EF4-FFF2-40B4-BE49-F238E27FC236}">
                  <a16:creationId xmlns:a16="http://schemas.microsoft.com/office/drawing/2014/main" id="{F25AFCD1-C2B9-CF61-B766-FDC02990F29E}"/>
                </a:ext>
              </a:extLst>
            </xdr:cNvPr>
            <xdr:cNvPicPr/>
          </xdr:nvPicPr>
          <xdr:blipFill>
            <a:blip xmlns:r="http://schemas.openxmlformats.org/officeDocument/2006/relationships" r:embed="rId302"/>
            <a:stretch>
              <a:fillRect/>
            </a:stretch>
          </xdr:blipFill>
          <xdr:spPr>
            <a:xfrm>
              <a:off x="18840885" y="8963700"/>
              <a:ext cx="448920" cy="367200"/>
            </a:xfrm>
            <a:prstGeom prst="rect">
              <a:avLst/>
            </a:prstGeom>
          </xdr:spPr>
        </xdr:pic>
      </mc:Fallback>
    </mc:AlternateContent>
    <xdr:clientData/>
  </xdr:twoCellAnchor>
  <xdr:twoCellAnchor editAs="oneCell">
    <xdr:from>
      <xdr:col>22</xdr:col>
      <xdr:colOff>384720</xdr:colOff>
      <xdr:row>27</xdr:row>
      <xdr:rowOff>12000</xdr:rowOff>
    </xdr:from>
    <xdr:to>
      <xdr:col>23</xdr:col>
      <xdr:colOff>1200</xdr:colOff>
      <xdr:row>28</xdr:row>
      <xdr:rowOff>73500</xdr:rowOff>
    </xdr:to>
    <mc:AlternateContent xmlns:mc="http://schemas.openxmlformats.org/markup-compatibility/2006" xmlns:xdr14="http://schemas.microsoft.com/office/excel/2010/spreadsheetDrawing">
      <mc:Choice Requires="xdr14">
        <xdr:contentPart xmlns:r="http://schemas.openxmlformats.org/officeDocument/2006/relationships" r:id="rId303">
          <xdr14:nvContentPartPr>
            <xdr14:cNvPr id="15720" name="Ink 15719">
              <a:extLst>
                <a:ext uri="{FF2B5EF4-FFF2-40B4-BE49-F238E27FC236}">
                  <a16:creationId xmlns:a16="http://schemas.microsoft.com/office/drawing/2014/main" id="{E3AE0BB3-CE35-A9C1-5FBF-D1E116AA515A}"/>
                </a:ext>
              </a:extLst>
            </xdr14:cNvPr>
            <xdr14:cNvContentPartPr/>
          </xdr14:nvContentPartPr>
          <xdr14:nvPr macro=""/>
          <xdr14:xfrm>
            <a:off x="23330445" y="5155500"/>
            <a:ext cx="226080" cy="252000"/>
          </xdr14:xfrm>
        </xdr:contentPart>
      </mc:Choice>
      <mc:Fallback xmlns="">
        <xdr:pic>
          <xdr:nvPicPr>
            <xdr:cNvPr id="15720" name="Ink 15719">
              <a:extLst>
                <a:ext uri="{FF2B5EF4-FFF2-40B4-BE49-F238E27FC236}">
                  <a16:creationId xmlns:a16="http://schemas.microsoft.com/office/drawing/2014/main" id="{E3AE0BB3-CE35-A9C1-5FBF-D1E116AA515A}"/>
                </a:ext>
              </a:extLst>
            </xdr:cNvPr>
            <xdr:cNvPicPr/>
          </xdr:nvPicPr>
          <xdr:blipFill>
            <a:blip xmlns:r="http://schemas.openxmlformats.org/officeDocument/2006/relationships" r:embed="rId304"/>
            <a:stretch>
              <a:fillRect/>
            </a:stretch>
          </xdr:blipFill>
          <xdr:spPr>
            <a:xfrm>
              <a:off x="23321445" y="5146500"/>
              <a:ext cx="243720" cy="269640"/>
            </a:xfrm>
            <a:prstGeom prst="rect">
              <a:avLst/>
            </a:prstGeom>
          </xdr:spPr>
        </xdr:pic>
      </mc:Fallback>
    </mc:AlternateContent>
    <xdr:clientData/>
  </xdr:twoCellAnchor>
  <xdr:twoCellAnchor editAs="oneCell">
    <xdr:from>
      <xdr:col>19</xdr:col>
      <xdr:colOff>285720</xdr:colOff>
      <xdr:row>25</xdr:row>
      <xdr:rowOff>142800</xdr:rowOff>
    </xdr:from>
    <xdr:to>
      <xdr:col>19</xdr:col>
      <xdr:colOff>571560</xdr:colOff>
      <xdr:row>26</xdr:row>
      <xdr:rowOff>57060</xdr:rowOff>
    </xdr:to>
    <mc:AlternateContent xmlns:mc="http://schemas.openxmlformats.org/markup-compatibility/2006" xmlns:xdr14="http://schemas.microsoft.com/office/excel/2010/spreadsheetDrawing">
      <mc:Choice Requires="xdr14">
        <xdr:contentPart xmlns:r="http://schemas.openxmlformats.org/officeDocument/2006/relationships" r:id="rId305">
          <xdr14:nvContentPartPr>
            <xdr14:cNvPr id="15723" name="Ink 15722">
              <a:extLst>
                <a:ext uri="{FF2B5EF4-FFF2-40B4-BE49-F238E27FC236}">
                  <a16:creationId xmlns:a16="http://schemas.microsoft.com/office/drawing/2014/main" id="{D3174A9F-A5BE-5AF7-1010-F9B690A915E3}"/>
                </a:ext>
              </a:extLst>
            </xdr14:cNvPr>
            <xdr14:cNvContentPartPr/>
          </xdr14:nvContentPartPr>
          <xdr14:nvPr macro=""/>
          <xdr14:xfrm>
            <a:off x="21402645" y="4905300"/>
            <a:ext cx="285840" cy="104760"/>
          </xdr14:xfrm>
        </xdr:contentPart>
      </mc:Choice>
      <mc:Fallback xmlns="">
        <xdr:pic>
          <xdr:nvPicPr>
            <xdr:cNvPr id="15723" name="Ink 15722">
              <a:extLst>
                <a:ext uri="{FF2B5EF4-FFF2-40B4-BE49-F238E27FC236}">
                  <a16:creationId xmlns:a16="http://schemas.microsoft.com/office/drawing/2014/main" id="{D3174A9F-A5BE-5AF7-1010-F9B690A915E3}"/>
                </a:ext>
              </a:extLst>
            </xdr:cNvPr>
            <xdr:cNvPicPr/>
          </xdr:nvPicPr>
          <xdr:blipFill>
            <a:blip xmlns:r="http://schemas.openxmlformats.org/officeDocument/2006/relationships" r:embed="rId306"/>
            <a:stretch>
              <a:fillRect/>
            </a:stretch>
          </xdr:blipFill>
          <xdr:spPr>
            <a:xfrm>
              <a:off x="21393656" y="4896300"/>
              <a:ext cx="303458" cy="122400"/>
            </a:xfrm>
            <a:prstGeom prst="rect">
              <a:avLst/>
            </a:prstGeom>
          </xdr:spPr>
        </xdr:pic>
      </mc:Fallback>
    </mc:AlternateContent>
    <xdr:clientData/>
  </xdr:twoCellAnchor>
  <xdr:twoCellAnchor editAs="oneCell">
    <xdr:from>
      <xdr:col>24</xdr:col>
      <xdr:colOff>161640</xdr:colOff>
      <xdr:row>21</xdr:row>
      <xdr:rowOff>142680</xdr:rowOff>
    </xdr:from>
    <xdr:to>
      <xdr:col>24</xdr:col>
      <xdr:colOff>371880</xdr:colOff>
      <xdr:row>22</xdr:row>
      <xdr:rowOff>68460</xdr:rowOff>
    </xdr:to>
    <mc:AlternateContent xmlns:mc="http://schemas.openxmlformats.org/markup-compatibility/2006" xmlns:xdr14="http://schemas.microsoft.com/office/excel/2010/spreadsheetDrawing">
      <mc:Choice Requires="xdr14">
        <xdr:contentPart xmlns:r="http://schemas.openxmlformats.org/officeDocument/2006/relationships" r:id="rId307">
          <xdr14:nvContentPartPr>
            <xdr14:cNvPr id="15726" name="Ink 15725">
              <a:extLst>
                <a:ext uri="{FF2B5EF4-FFF2-40B4-BE49-F238E27FC236}">
                  <a16:creationId xmlns:a16="http://schemas.microsoft.com/office/drawing/2014/main" id="{1340EA00-7FD9-5658-5471-315222972B32}"/>
                </a:ext>
              </a:extLst>
            </xdr14:cNvPr>
            <xdr14:cNvContentPartPr/>
          </xdr14:nvContentPartPr>
          <xdr14:nvPr macro=""/>
          <xdr14:xfrm>
            <a:off x="24326565" y="4143180"/>
            <a:ext cx="210240" cy="116280"/>
          </xdr14:xfrm>
        </xdr:contentPart>
      </mc:Choice>
      <mc:Fallback xmlns="">
        <xdr:pic>
          <xdr:nvPicPr>
            <xdr:cNvPr id="15726" name="Ink 15725">
              <a:extLst>
                <a:ext uri="{FF2B5EF4-FFF2-40B4-BE49-F238E27FC236}">
                  <a16:creationId xmlns:a16="http://schemas.microsoft.com/office/drawing/2014/main" id="{1340EA00-7FD9-5658-5471-315222972B32}"/>
                </a:ext>
              </a:extLst>
            </xdr:cNvPr>
            <xdr:cNvPicPr/>
          </xdr:nvPicPr>
          <xdr:blipFill>
            <a:blip xmlns:r="http://schemas.openxmlformats.org/officeDocument/2006/relationships" r:embed="rId308"/>
            <a:stretch>
              <a:fillRect/>
            </a:stretch>
          </xdr:blipFill>
          <xdr:spPr>
            <a:xfrm>
              <a:off x="24317925" y="4134180"/>
              <a:ext cx="227880" cy="133920"/>
            </a:xfrm>
            <a:prstGeom prst="rect">
              <a:avLst/>
            </a:prstGeom>
          </xdr:spPr>
        </xdr:pic>
      </mc:Fallback>
    </mc:AlternateContent>
    <xdr:clientData/>
  </xdr:twoCellAnchor>
  <xdr:twoCellAnchor editAs="oneCell">
    <xdr:from>
      <xdr:col>21</xdr:col>
      <xdr:colOff>66600</xdr:colOff>
      <xdr:row>25</xdr:row>
      <xdr:rowOff>123720</xdr:rowOff>
    </xdr:from>
    <xdr:to>
      <xdr:col>21</xdr:col>
      <xdr:colOff>240480</xdr:colOff>
      <xdr:row>26</xdr:row>
      <xdr:rowOff>123720</xdr:rowOff>
    </xdr:to>
    <mc:AlternateContent xmlns:mc="http://schemas.openxmlformats.org/markup-compatibility/2006" xmlns:xdr14="http://schemas.microsoft.com/office/excel/2010/spreadsheetDrawing">
      <mc:Choice Requires="xdr14">
        <xdr:contentPart xmlns:r="http://schemas.openxmlformats.org/officeDocument/2006/relationships" r:id="rId309">
          <xdr14:nvContentPartPr>
            <xdr14:cNvPr id="15732" name="Ink 15731">
              <a:extLst>
                <a:ext uri="{FF2B5EF4-FFF2-40B4-BE49-F238E27FC236}">
                  <a16:creationId xmlns:a16="http://schemas.microsoft.com/office/drawing/2014/main" id="{504EE3BD-8390-1327-A3A5-F062A7828307}"/>
                </a:ext>
              </a:extLst>
            </xdr14:cNvPr>
            <xdr14:cNvContentPartPr/>
          </xdr14:nvContentPartPr>
          <xdr14:nvPr macro=""/>
          <xdr14:xfrm>
            <a:off x="22402725" y="4886220"/>
            <a:ext cx="173880" cy="193320"/>
          </xdr14:xfrm>
        </xdr:contentPart>
      </mc:Choice>
      <mc:Fallback xmlns="">
        <xdr:pic>
          <xdr:nvPicPr>
            <xdr:cNvPr id="15732" name="Ink 15731">
              <a:extLst>
                <a:ext uri="{FF2B5EF4-FFF2-40B4-BE49-F238E27FC236}">
                  <a16:creationId xmlns:a16="http://schemas.microsoft.com/office/drawing/2014/main" id="{504EE3BD-8390-1327-A3A5-F062A7828307}"/>
                </a:ext>
              </a:extLst>
            </xdr:cNvPr>
            <xdr:cNvPicPr/>
          </xdr:nvPicPr>
          <xdr:blipFill>
            <a:blip xmlns:r="http://schemas.openxmlformats.org/officeDocument/2006/relationships" r:embed="rId310"/>
            <a:stretch>
              <a:fillRect/>
            </a:stretch>
          </xdr:blipFill>
          <xdr:spPr>
            <a:xfrm>
              <a:off x="22393725" y="4877220"/>
              <a:ext cx="191520" cy="210960"/>
            </a:xfrm>
            <a:prstGeom prst="rect">
              <a:avLst/>
            </a:prstGeom>
          </xdr:spPr>
        </xdr:pic>
      </mc:Fallback>
    </mc:AlternateContent>
    <xdr:clientData/>
  </xdr:twoCellAnchor>
  <xdr:twoCellAnchor editAs="oneCell">
    <xdr:from>
      <xdr:col>20</xdr:col>
      <xdr:colOff>228360</xdr:colOff>
      <xdr:row>25</xdr:row>
      <xdr:rowOff>171240</xdr:rowOff>
    </xdr:from>
    <xdr:to>
      <xdr:col>20</xdr:col>
      <xdr:colOff>342840</xdr:colOff>
      <xdr:row>26</xdr:row>
      <xdr:rowOff>127620</xdr:rowOff>
    </xdr:to>
    <mc:AlternateContent xmlns:mc="http://schemas.openxmlformats.org/markup-compatibility/2006" xmlns:xdr14="http://schemas.microsoft.com/office/excel/2010/spreadsheetDrawing">
      <mc:Choice Requires="xdr14">
        <xdr:contentPart xmlns:r="http://schemas.openxmlformats.org/officeDocument/2006/relationships" r:id="rId311">
          <xdr14:nvContentPartPr>
            <xdr14:cNvPr id="15733" name="Ink 15732">
              <a:extLst>
                <a:ext uri="{FF2B5EF4-FFF2-40B4-BE49-F238E27FC236}">
                  <a16:creationId xmlns:a16="http://schemas.microsoft.com/office/drawing/2014/main" id="{E3575F49-2E1F-BE0D-76DC-50872B3B6BA8}"/>
                </a:ext>
              </a:extLst>
            </xdr14:cNvPr>
            <xdr14:cNvContentPartPr/>
          </xdr14:nvContentPartPr>
          <xdr14:nvPr macro=""/>
          <xdr14:xfrm>
            <a:off x="21954885" y="4933740"/>
            <a:ext cx="114480" cy="146880"/>
          </xdr14:xfrm>
        </xdr:contentPart>
      </mc:Choice>
      <mc:Fallback xmlns="">
        <xdr:pic>
          <xdr:nvPicPr>
            <xdr:cNvPr id="15733" name="Ink 15732">
              <a:extLst>
                <a:ext uri="{FF2B5EF4-FFF2-40B4-BE49-F238E27FC236}">
                  <a16:creationId xmlns:a16="http://schemas.microsoft.com/office/drawing/2014/main" id="{E3575F49-2E1F-BE0D-76DC-50872B3B6BA8}"/>
                </a:ext>
              </a:extLst>
            </xdr:cNvPr>
            <xdr:cNvPicPr/>
          </xdr:nvPicPr>
          <xdr:blipFill>
            <a:blip xmlns:r="http://schemas.openxmlformats.org/officeDocument/2006/relationships" r:embed="rId312"/>
            <a:stretch>
              <a:fillRect/>
            </a:stretch>
          </xdr:blipFill>
          <xdr:spPr>
            <a:xfrm>
              <a:off x="21946272" y="4925100"/>
              <a:ext cx="132065" cy="164520"/>
            </a:xfrm>
            <a:prstGeom prst="rect">
              <a:avLst/>
            </a:prstGeom>
          </xdr:spPr>
        </xdr:pic>
      </mc:Fallback>
    </mc:AlternateContent>
    <xdr:clientData/>
  </xdr:twoCellAnchor>
  <xdr:twoCellAnchor editAs="oneCell">
    <xdr:from>
      <xdr:col>25</xdr:col>
      <xdr:colOff>51720</xdr:colOff>
      <xdr:row>21</xdr:row>
      <xdr:rowOff>150600</xdr:rowOff>
    </xdr:from>
    <xdr:to>
      <xdr:col>27</xdr:col>
      <xdr:colOff>604080</xdr:colOff>
      <xdr:row>23</xdr:row>
      <xdr:rowOff>68820</xdr:rowOff>
    </xdr:to>
    <mc:AlternateContent xmlns:mc="http://schemas.openxmlformats.org/markup-compatibility/2006" xmlns:xdr14="http://schemas.microsoft.com/office/excel/2010/spreadsheetDrawing">
      <mc:Choice Requires="xdr14">
        <xdr:contentPart xmlns:r="http://schemas.openxmlformats.org/officeDocument/2006/relationships" r:id="rId313">
          <xdr14:nvContentPartPr>
            <xdr14:cNvPr id="15738" name="Ink 15737">
              <a:extLst>
                <a:ext uri="{FF2B5EF4-FFF2-40B4-BE49-F238E27FC236}">
                  <a16:creationId xmlns:a16="http://schemas.microsoft.com/office/drawing/2014/main" id="{3B4334A5-09F5-BF4D-77CB-D866A7B7E817}"/>
                </a:ext>
              </a:extLst>
            </xdr14:cNvPr>
            <xdr14:cNvContentPartPr/>
          </xdr14:nvContentPartPr>
          <xdr14:nvPr macro=""/>
          <xdr14:xfrm>
            <a:off x="24826245" y="4151100"/>
            <a:ext cx="1771560" cy="299220"/>
          </xdr14:xfrm>
        </xdr:contentPart>
      </mc:Choice>
      <mc:Fallback xmlns="">
        <xdr:pic>
          <xdr:nvPicPr>
            <xdr:cNvPr id="15738" name="Ink 15737">
              <a:extLst>
                <a:ext uri="{FF2B5EF4-FFF2-40B4-BE49-F238E27FC236}">
                  <a16:creationId xmlns:a16="http://schemas.microsoft.com/office/drawing/2014/main" id="{3B4334A5-09F5-BF4D-77CB-D866A7B7E817}"/>
                </a:ext>
              </a:extLst>
            </xdr:cNvPr>
            <xdr:cNvPicPr/>
          </xdr:nvPicPr>
          <xdr:blipFill>
            <a:blip xmlns:r="http://schemas.openxmlformats.org/officeDocument/2006/relationships" r:embed="rId314"/>
            <a:stretch>
              <a:fillRect/>
            </a:stretch>
          </xdr:blipFill>
          <xdr:spPr>
            <a:xfrm>
              <a:off x="24817245" y="4142098"/>
              <a:ext cx="1789200" cy="316864"/>
            </a:xfrm>
            <a:prstGeom prst="rect">
              <a:avLst/>
            </a:prstGeom>
          </xdr:spPr>
        </xdr:pic>
      </mc:Fallback>
    </mc:AlternateContent>
    <xdr:clientData/>
  </xdr:twoCellAnchor>
  <xdr:twoCellAnchor editAs="oneCell">
    <xdr:from>
      <xdr:col>13</xdr:col>
      <xdr:colOff>418920</xdr:colOff>
      <xdr:row>51</xdr:row>
      <xdr:rowOff>142680</xdr:rowOff>
    </xdr:from>
    <xdr:to>
      <xdr:col>14</xdr:col>
      <xdr:colOff>220440</xdr:colOff>
      <xdr:row>53</xdr:row>
      <xdr:rowOff>167400</xdr:rowOff>
    </xdr:to>
    <mc:AlternateContent xmlns:mc="http://schemas.openxmlformats.org/markup-compatibility/2006" xmlns:xdr14="http://schemas.microsoft.com/office/excel/2010/spreadsheetDrawing">
      <mc:Choice Requires="xdr14">
        <xdr:contentPart xmlns:r="http://schemas.openxmlformats.org/officeDocument/2006/relationships" r:id="rId315">
          <xdr14:nvContentPartPr>
            <xdr14:cNvPr id="15747" name="Ink 15746">
              <a:extLst>
                <a:ext uri="{FF2B5EF4-FFF2-40B4-BE49-F238E27FC236}">
                  <a16:creationId xmlns:a16="http://schemas.microsoft.com/office/drawing/2014/main" id="{467DD2E4-B756-255D-5AFB-40964761F605}"/>
                </a:ext>
              </a:extLst>
            </xdr14:cNvPr>
            <xdr14:cNvContentPartPr/>
          </xdr14:nvContentPartPr>
          <xdr14:nvPr macro=""/>
          <xdr14:xfrm>
            <a:off x="17878245" y="9858180"/>
            <a:ext cx="411120" cy="405720"/>
          </xdr14:xfrm>
        </xdr:contentPart>
      </mc:Choice>
      <mc:Fallback xmlns="">
        <xdr:pic>
          <xdr:nvPicPr>
            <xdr:cNvPr id="15747" name="Ink 15746">
              <a:extLst>
                <a:ext uri="{FF2B5EF4-FFF2-40B4-BE49-F238E27FC236}">
                  <a16:creationId xmlns:a16="http://schemas.microsoft.com/office/drawing/2014/main" id="{467DD2E4-B756-255D-5AFB-40964761F605}"/>
                </a:ext>
              </a:extLst>
            </xdr:cNvPr>
            <xdr:cNvPicPr/>
          </xdr:nvPicPr>
          <xdr:blipFill>
            <a:blip xmlns:r="http://schemas.openxmlformats.org/officeDocument/2006/relationships" r:embed="rId316"/>
            <a:stretch>
              <a:fillRect/>
            </a:stretch>
          </xdr:blipFill>
          <xdr:spPr>
            <a:xfrm>
              <a:off x="17869245" y="9849540"/>
              <a:ext cx="428760" cy="423360"/>
            </a:xfrm>
            <a:prstGeom prst="rect">
              <a:avLst/>
            </a:prstGeom>
          </xdr:spPr>
        </xdr:pic>
      </mc:Fallback>
    </mc:AlternateContent>
    <xdr:clientData/>
  </xdr:twoCellAnchor>
  <xdr:twoCellAnchor editAs="oneCell">
    <xdr:from>
      <xdr:col>10</xdr:col>
      <xdr:colOff>569400</xdr:colOff>
      <xdr:row>47</xdr:row>
      <xdr:rowOff>171360</xdr:rowOff>
    </xdr:from>
    <xdr:to>
      <xdr:col>12</xdr:col>
      <xdr:colOff>543600</xdr:colOff>
      <xdr:row>49</xdr:row>
      <xdr:rowOff>78720</xdr:rowOff>
    </xdr:to>
    <mc:AlternateContent xmlns:mc="http://schemas.openxmlformats.org/markup-compatibility/2006" xmlns:xdr14="http://schemas.microsoft.com/office/excel/2010/spreadsheetDrawing">
      <mc:Choice Requires="xdr14">
        <xdr:contentPart xmlns:r="http://schemas.openxmlformats.org/officeDocument/2006/relationships" r:id="rId317">
          <xdr14:nvContentPartPr>
            <xdr14:cNvPr id="15748" name="Ink 15747">
              <a:extLst>
                <a:ext uri="{FF2B5EF4-FFF2-40B4-BE49-F238E27FC236}">
                  <a16:creationId xmlns:a16="http://schemas.microsoft.com/office/drawing/2014/main" id="{FC1D0AE5-A7D8-510D-F769-701788D828C8}"/>
                </a:ext>
              </a:extLst>
            </xdr14:cNvPr>
            <xdr14:cNvContentPartPr/>
          </xdr14:nvContentPartPr>
          <xdr14:nvPr macro=""/>
          <xdr14:xfrm>
            <a:off x="16199925" y="9124860"/>
            <a:ext cx="1193400" cy="288360"/>
          </xdr14:xfrm>
        </xdr:contentPart>
      </mc:Choice>
      <mc:Fallback xmlns="">
        <xdr:pic>
          <xdr:nvPicPr>
            <xdr:cNvPr id="15748" name="Ink 15747">
              <a:extLst>
                <a:ext uri="{FF2B5EF4-FFF2-40B4-BE49-F238E27FC236}">
                  <a16:creationId xmlns:a16="http://schemas.microsoft.com/office/drawing/2014/main" id="{FC1D0AE5-A7D8-510D-F769-701788D828C8}"/>
                </a:ext>
              </a:extLst>
            </xdr:cNvPr>
            <xdr:cNvPicPr/>
          </xdr:nvPicPr>
          <xdr:blipFill>
            <a:blip xmlns:r="http://schemas.openxmlformats.org/officeDocument/2006/relationships" r:embed="rId318"/>
            <a:stretch>
              <a:fillRect/>
            </a:stretch>
          </xdr:blipFill>
          <xdr:spPr>
            <a:xfrm>
              <a:off x="16190925" y="9115860"/>
              <a:ext cx="1211040" cy="306000"/>
            </a:xfrm>
            <a:prstGeom prst="rect">
              <a:avLst/>
            </a:prstGeom>
          </xdr:spPr>
        </xdr:pic>
      </mc:Fallback>
    </mc:AlternateContent>
    <xdr:clientData/>
  </xdr:twoCellAnchor>
  <xdr:twoCellAnchor editAs="oneCell">
    <xdr:from>
      <xdr:col>9</xdr:col>
      <xdr:colOff>103680</xdr:colOff>
      <xdr:row>47</xdr:row>
      <xdr:rowOff>9360</xdr:rowOff>
    </xdr:from>
    <xdr:to>
      <xdr:col>10</xdr:col>
      <xdr:colOff>186360</xdr:colOff>
      <xdr:row>49</xdr:row>
      <xdr:rowOff>106080</xdr:rowOff>
    </xdr:to>
    <mc:AlternateContent xmlns:mc="http://schemas.openxmlformats.org/markup-compatibility/2006" xmlns:xdr14="http://schemas.microsoft.com/office/excel/2010/spreadsheetDrawing">
      <mc:Choice Requires="xdr14">
        <xdr:contentPart xmlns:r="http://schemas.openxmlformats.org/officeDocument/2006/relationships" r:id="rId319">
          <xdr14:nvContentPartPr>
            <xdr14:cNvPr id="15749" name="Ink 15748">
              <a:extLst>
                <a:ext uri="{FF2B5EF4-FFF2-40B4-BE49-F238E27FC236}">
                  <a16:creationId xmlns:a16="http://schemas.microsoft.com/office/drawing/2014/main" id="{CB0ED187-32BD-4959-F309-4E61CBB02421}"/>
                </a:ext>
              </a:extLst>
            </xdr14:cNvPr>
            <xdr14:cNvContentPartPr/>
          </xdr14:nvContentPartPr>
          <xdr14:nvPr macro=""/>
          <xdr14:xfrm>
            <a:off x="15124605" y="8962860"/>
            <a:ext cx="692280" cy="477720"/>
          </xdr14:xfrm>
        </xdr:contentPart>
      </mc:Choice>
      <mc:Fallback xmlns="">
        <xdr:pic>
          <xdr:nvPicPr>
            <xdr:cNvPr id="15749" name="Ink 15748">
              <a:extLst>
                <a:ext uri="{FF2B5EF4-FFF2-40B4-BE49-F238E27FC236}">
                  <a16:creationId xmlns:a16="http://schemas.microsoft.com/office/drawing/2014/main" id="{CB0ED187-32BD-4959-F309-4E61CBB02421}"/>
                </a:ext>
              </a:extLst>
            </xdr:cNvPr>
            <xdr:cNvPicPr/>
          </xdr:nvPicPr>
          <xdr:blipFill>
            <a:blip xmlns:r="http://schemas.openxmlformats.org/officeDocument/2006/relationships" r:embed="rId320"/>
            <a:stretch>
              <a:fillRect/>
            </a:stretch>
          </xdr:blipFill>
          <xdr:spPr>
            <a:xfrm>
              <a:off x="15115965" y="8953860"/>
              <a:ext cx="709920" cy="495360"/>
            </a:xfrm>
            <a:prstGeom prst="rect">
              <a:avLst/>
            </a:prstGeom>
          </xdr:spPr>
        </xdr:pic>
      </mc:Fallback>
    </mc:AlternateContent>
    <xdr:clientData/>
  </xdr:twoCellAnchor>
  <xdr:twoCellAnchor editAs="oneCell">
    <xdr:from>
      <xdr:col>19</xdr:col>
      <xdr:colOff>322440</xdr:colOff>
      <xdr:row>51</xdr:row>
      <xdr:rowOff>76080</xdr:rowOff>
    </xdr:from>
    <xdr:to>
      <xdr:col>19</xdr:col>
      <xdr:colOff>562200</xdr:colOff>
      <xdr:row>53</xdr:row>
      <xdr:rowOff>177480</xdr:rowOff>
    </xdr:to>
    <mc:AlternateContent xmlns:mc="http://schemas.openxmlformats.org/markup-compatibility/2006" xmlns:xdr14="http://schemas.microsoft.com/office/excel/2010/spreadsheetDrawing">
      <mc:Choice Requires="xdr14">
        <xdr:contentPart xmlns:r="http://schemas.openxmlformats.org/officeDocument/2006/relationships" r:id="rId321">
          <xdr14:nvContentPartPr>
            <xdr14:cNvPr id="15756" name="Ink 15755">
              <a:extLst>
                <a:ext uri="{FF2B5EF4-FFF2-40B4-BE49-F238E27FC236}">
                  <a16:creationId xmlns:a16="http://schemas.microsoft.com/office/drawing/2014/main" id="{BFE6E2F3-CE81-405D-1097-2BE7A870F2F1}"/>
                </a:ext>
              </a:extLst>
            </xdr14:cNvPr>
            <xdr14:cNvContentPartPr/>
          </xdr14:nvContentPartPr>
          <xdr14:nvPr macro=""/>
          <xdr14:xfrm>
            <a:off x="21439365" y="9791580"/>
            <a:ext cx="239760" cy="482400"/>
          </xdr14:xfrm>
        </xdr:contentPart>
      </mc:Choice>
      <mc:Fallback xmlns="">
        <xdr:pic>
          <xdr:nvPicPr>
            <xdr:cNvPr id="15756" name="Ink 15755">
              <a:extLst>
                <a:ext uri="{FF2B5EF4-FFF2-40B4-BE49-F238E27FC236}">
                  <a16:creationId xmlns:a16="http://schemas.microsoft.com/office/drawing/2014/main" id="{BFE6E2F3-CE81-405D-1097-2BE7A870F2F1}"/>
                </a:ext>
              </a:extLst>
            </xdr:cNvPr>
            <xdr:cNvPicPr/>
          </xdr:nvPicPr>
          <xdr:blipFill>
            <a:blip xmlns:r="http://schemas.openxmlformats.org/officeDocument/2006/relationships" r:embed="rId322"/>
            <a:stretch>
              <a:fillRect/>
            </a:stretch>
          </xdr:blipFill>
          <xdr:spPr>
            <a:xfrm>
              <a:off x="21430725" y="9782580"/>
              <a:ext cx="257400" cy="500040"/>
            </a:xfrm>
            <a:prstGeom prst="rect">
              <a:avLst/>
            </a:prstGeom>
          </xdr:spPr>
        </xdr:pic>
      </mc:Fallback>
    </mc:AlternateContent>
    <xdr:clientData/>
  </xdr:twoCellAnchor>
  <xdr:twoCellAnchor editAs="oneCell">
    <xdr:from>
      <xdr:col>19</xdr:col>
      <xdr:colOff>332160</xdr:colOff>
      <xdr:row>47</xdr:row>
      <xdr:rowOff>37440</xdr:rowOff>
    </xdr:from>
    <xdr:to>
      <xdr:col>20</xdr:col>
      <xdr:colOff>114600</xdr:colOff>
      <xdr:row>49</xdr:row>
      <xdr:rowOff>17520</xdr:rowOff>
    </xdr:to>
    <mc:AlternateContent xmlns:mc="http://schemas.openxmlformats.org/markup-compatibility/2006" xmlns:xdr14="http://schemas.microsoft.com/office/excel/2010/spreadsheetDrawing">
      <mc:Choice Requires="xdr14">
        <xdr:contentPart xmlns:r="http://schemas.openxmlformats.org/officeDocument/2006/relationships" r:id="rId323">
          <xdr14:nvContentPartPr>
            <xdr14:cNvPr id="15757" name="Ink 15756">
              <a:extLst>
                <a:ext uri="{FF2B5EF4-FFF2-40B4-BE49-F238E27FC236}">
                  <a16:creationId xmlns:a16="http://schemas.microsoft.com/office/drawing/2014/main" id="{019A067F-5E16-D1B1-380E-EFB4A7A8258A}"/>
                </a:ext>
              </a:extLst>
            </xdr14:cNvPr>
            <xdr14:cNvContentPartPr/>
          </xdr14:nvContentPartPr>
          <xdr14:nvPr macro=""/>
          <xdr14:xfrm>
            <a:off x="21449085" y="8990940"/>
            <a:ext cx="392040" cy="361080"/>
          </xdr14:xfrm>
        </xdr:contentPart>
      </mc:Choice>
      <mc:Fallback xmlns="">
        <xdr:pic>
          <xdr:nvPicPr>
            <xdr:cNvPr id="15757" name="Ink 15756">
              <a:extLst>
                <a:ext uri="{FF2B5EF4-FFF2-40B4-BE49-F238E27FC236}">
                  <a16:creationId xmlns:a16="http://schemas.microsoft.com/office/drawing/2014/main" id="{019A067F-5E16-D1B1-380E-EFB4A7A8258A}"/>
                </a:ext>
              </a:extLst>
            </xdr:cNvPr>
            <xdr:cNvPicPr/>
          </xdr:nvPicPr>
          <xdr:blipFill>
            <a:blip xmlns:r="http://schemas.openxmlformats.org/officeDocument/2006/relationships" r:embed="rId324"/>
            <a:stretch>
              <a:fillRect/>
            </a:stretch>
          </xdr:blipFill>
          <xdr:spPr>
            <a:xfrm>
              <a:off x="21440445" y="8981940"/>
              <a:ext cx="409680" cy="378720"/>
            </a:xfrm>
            <a:prstGeom prst="rect">
              <a:avLst/>
            </a:prstGeom>
          </xdr:spPr>
        </xdr:pic>
      </mc:Fallback>
    </mc:AlternateContent>
    <xdr:clientData/>
  </xdr:twoCellAnchor>
  <xdr:twoCellAnchor editAs="oneCell">
    <xdr:from>
      <xdr:col>18</xdr:col>
      <xdr:colOff>190440</xdr:colOff>
      <xdr:row>47</xdr:row>
      <xdr:rowOff>37800</xdr:rowOff>
    </xdr:from>
    <xdr:to>
      <xdr:col>18</xdr:col>
      <xdr:colOff>457200</xdr:colOff>
      <xdr:row>48</xdr:row>
      <xdr:rowOff>66900</xdr:rowOff>
    </xdr:to>
    <mc:AlternateContent xmlns:mc="http://schemas.openxmlformats.org/markup-compatibility/2006" xmlns:xdr14="http://schemas.microsoft.com/office/excel/2010/spreadsheetDrawing">
      <mc:Choice Requires="xdr14">
        <xdr:contentPart xmlns:r="http://schemas.openxmlformats.org/officeDocument/2006/relationships" r:id="rId325">
          <xdr14:nvContentPartPr>
            <xdr14:cNvPr id="15758" name="Ink 15757">
              <a:extLst>
                <a:ext uri="{FF2B5EF4-FFF2-40B4-BE49-F238E27FC236}">
                  <a16:creationId xmlns:a16="http://schemas.microsoft.com/office/drawing/2014/main" id="{AA72FFED-D2DC-4F76-3A44-4D431715A983}"/>
                </a:ext>
              </a:extLst>
            </xdr14:cNvPr>
            <xdr14:cNvContentPartPr/>
          </xdr14:nvContentPartPr>
          <xdr14:nvPr macro=""/>
          <xdr14:xfrm>
            <a:off x="20697765" y="8991300"/>
            <a:ext cx="266760" cy="219600"/>
          </xdr14:xfrm>
        </xdr:contentPart>
      </mc:Choice>
      <mc:Fallback xmlns="">
        <xdr:pic>
          <xdr:nvPicPr>
            <xdr:cNvPr id="15758" name="Ink 15757">
              <a:extLst>
                <a:ext uri="{FF2B5EF4-FFF2-40B4-BE49-F238E27FC236}">
                  <a16:creationId xmlns:a16="http://schemas.microsoft.com/office/drawing/2014/main" id="{AA72FFED-D2DC-4F76-3A44-4D431715A983}"/>
                </a:ext>
              </a:extLst>
            </xdr:cNvPr>
            <xdr:cNvPicPr/>
          </xdr:nvPicPr>
          <xdr:blipFill>
            <a:blip xmlns:r="http://schemas.openxmlformats.org/officeDocument/2006/relationships" r:embed="rId326"/>
            <a:stretch>
              <a:fillRect/>
            </a:stretch>
          </xdr:blipFill>
          <xdr:spPr>
            <a:xfrm>
              <a:off x="20688777" y="8982660"/>
              <a:ext cx="284376" cy="23724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1:17:02.378"/>
    </inkml:context>
    <inkml:brush xml:id="br0">
      <inkml:brushProperty name="width" value="0.35" units="cm"/>
      <inkml:brushProperty name="height" value="0.35" units="cm"/>
      <inkml:brushProperty name="color" value="#E71224"/>
    </inkml:brush>
  </inkml:definitions>
  <inkml:trace contextRef="#ctx0" brushRef="#br0">0 1 24575</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1:17:04.404"/>
    </inkml:context>
    <inkml:brush xml:id="br0">
      <inkml:brushProperty name="width" value="0.35" units="cm"/>
      <inkml:brushProperty name="height" value="0.35" units="cm"/>
      <inkml:brushProperty name="color" value="#E71224"/>
    </inkml:brush>
  </inkml:definitions>
  <inkml:trace contextRef="#ctx0" brushRef="#br0">0 0 24575</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1:17:06.344"/>
    </inkml:context>
    <inkml:brush xml:id="br0">
      <inkml:brushProperty name="width" value="0.35" units="cm"/>
      <inkml:brushProperty name="height" value="0.35" units="cm"/>
      <inkml:brushProperty name="color" value="#E71224"/>
    </inkml:brush>
  </inkml:definitions>
  <inkml:trace contextRef="#ctx0" brushRef="#br0">1 0 24575</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1:17:08.531"/>
    </inkml:context>
    <inkml:brush xml:id="br0">
      <inkml:brushProperty name="width" value="0.35" units="cm"/>
      <inkml:brushProperty name="height" value="0.35" units="cm"/>
      <inkml:brushProperty name="color" value="#E71224"/>
    </inkml:brush>
  </inkml:definitions>
  <inkml:trace contextRef="#ctx0" brushRef="#br0">0 1 24575</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1:17:11.272"/>
    </inkml:context>
    <inkml:brush xml:id="br0">
      <inkml:brushProperty name="width" value="0.35" units="cm"/>
      <inkml:brushProperty name="height" value="0.35" units="cm"/>
      <inkml:brushProperty name="color" value="#E71224"/>
    </inkml:brush>
  </inkml:definitions>
  <inkml:trace contextRef="#ctx0" brushRef="#br0">1 0 24575</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1:17:13.226"/>
    </inkml:context>
    <inkml:brush xml:id="br0">
      <inkml:brushProperty name="width" value="0.35" units="cm"/>
      <inkml:brushProperty name="height" value="0.35" units="cm"/>
      <inkml:brushProperty name="color" value="#E71224"/>
    </inkml:brush>
  </inkml:definitions>
  <inkml:trace contextRef="#ctx0" brushRef="#br0">0 1 24575</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1:17:16.050"/>
    </inkml:context>
    <inkml:brush xml:id="br0">
      <inkml:brushProperty name="width" value="0.35" units="cm"/>
      <inkml:brushProperty name="height" value="0.35" units="cm"/>
      <inkml:brushProperty name="color" value="#E71224"/>
    </inkml:brush>
  </inkml:definitions>
  <inkml:trace contextRef="#ctx0" brushRef="#br0">1 1 24575</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1:17:18.437"/>
    </inkml:context>
    <inkml:brush xml:id="br0">
      <inkml:brushProperty name="width" value="0.35" units="cm"/>
      <inkml:brushProperty name="height" value="0.35" units="cm"/>
      <inkml:brushProperty name="color" value="#E71224"/>
    </inkml:brush>
  </inkml:definitions>
  <inkml:trace contextRef="#ctx0" brushRef="#br0">1 1 24575</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1:17:20.770"/>
    </inkml:context>
    <inkml:brush xml:id="br0">
      <inkml:brushProperty name="width" value="0.35" units="cm"/>
      <inkml:brushProperty name="height" value="0.35" units="cm"/>
      <inkml:brushProperty name="color" value="#E71224"/>
    </inkml:brush>
  </inkml:definitions>
  <inkml:trace contextRef="#ctx0" brushRef="#br0">1 1 24575</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1:17:23.120"/>
    </inkml:context>
    <inkml:brush xml:id="br0">
      <inkml:brushProperty name="width" value="0.35" units="cm"/>
      <inkml:brushProperty name="height" value="0.35" units="cm"/>
      <inkml:brushProperty name="color" value="#E71224"/>
    </inkml:brush>
  </inkml:definitions>
  <inkml:trace contextRef="#ctx0" brushRef="#br0">1 1 24575</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1:17:25.521"/>
    </inkml:context>
    <inkml:brush xml:id="br0">
      <inkml:brushProperty name="width" value="0.35" units="cm"/>
      <inkml:brushProperty name="height" value="0.35" units="cm"/>
      <inkml:brushProperty name="color" value="#E71224"/>
    </inkml:brush>
  </inkml:definitions>
  <inkml:trace contextRef="#ctx0" brushRef="#br0">0 1 24575</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1:17:29.803"/>
    </inkml:context>
    <inkml:brush xml:id="br0">
      <inkml:brushProperty name="width" value="0.35" units="cm"/>
      <inkml:brushProperty name="height" value="0.35" units="cm"/>
      <inkml:brushProperty name="color" value="#E71224"/>
    </inkml:brush>
  </inkml:definitions>
  <inkml:trace contextRef="#ctx0" brushRef="#br0">0 1 24575</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1:17:34.488"/>
    </inkml:context>
    <inkml:brush xml:id="br0">
      <inkml:brushProperty name="width" value="0.35" units="cm"/>
      <inkml:brushProperty name="height" value="0.35" units="cm"/>
      <inkml:brushProperty name="color" value="#E71224"/>
    </inkml:brush>
  </inkml:definitions>
  <inkml:trace contextRef="#ctx0" brushRef="#br0">1 1 24575</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1:18:03.445"/>
    </inkml:context>
    <inkml:brush xml:id="br0">
      <inkml:brushProperty name="width" value="0.05" units="cm"/>
      <inkml:brushProperty name="height" value="0.05" units="cm"/>
      <inkml:brushProperty name="color" value="#E71224"/>
    </inkml:brush>
  </inkml:definitions>
  <inkml:trace contextRef="#ctx0" brushRef="#br0">1 346 24575,'12'0'0,"0"0"0,0-1 0,-1-1 0,1 1 0,0-2 0,15-4 0,-21 4 0,0 0 0,0 0 0,0 0 0,-1-1 0,1 1 0,-1-1 0,0-1 0,0 1 0,0-1 0,-1 0 0,1 0 0,5-10 0,30-47 0,69-95 0,-101 147 0,-4 5 0,0 1 0,-1-1 0,1 1 0,1-1 0,-1 1 0,10-6 0,-13 9 0,0 1 0,0-1 0,1 1 0,-1-1 0,0 1 0,0 0 0,1 0 0,-1 0 0,0 0 0,1 0 0,-1 0 0,0 0 0,0 0 0,1 0 0,-1 1 0,0-1 0,0 0 0,1 1 0,-1-1 0,0 1 0,0 0 0,0-1 0,0 1 0,0 0 0,0 0 0,0-1 0,0 1 0,0 0 0,0 0 0,0 0 0,0 0 0,-1 0 0,1 0 0,0 1 0,-1-1 0,1 0 0,-1 0 0,1 2 0,9 16 0,-2 1 0,0-1 0,-1 1 0,-1 1 0,6 38 0,6 109 0,-17-31-1365,-2-115-5461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1:18:05.083"/>
    </inkml:context>
    <inkml:brush xml:id="br0">
      <inkml:brushProperty name="width" value="0.05" units="cm"/>
      <inkml:brushProperty name="height" value="0.05" units="cm"/>
      <inkml:brushProperty name="color" value="#E71224"/>
    </inkml:brush>
  </inkml:definitions>
  <inkml:trace contextRef="#ctx0" brushRef="#br0">75 3 24575,'28'-1'0,"-6"0"0,-1 1 0,0 0 0,1 2 0,-1 0 0,0 2 0,0 0 0,36 12 0,-53-14 0,-1 0 0,1 0 0,-1 0 0,1 1 0,-1-1 0,0 1 0,0 0 0,0 0 0,0 0 0,0 0 0,-1 0 0,0 1 0,1-1 0,-1 1 0,0 0 0,-1-1 0,1 1 0,-1 0 0,0 0 0,1 0 0,-2 0 0,1 0 0,0 0 0,-1 0 0,0 6 0,0-4 0,-1-1 0,1 1 0,-1-1 0,-1 0 0,1 1 0,-1-1 0,1 0 0,-1 0 0,-1 0 0,1 0 0,-1-1 0,0 1 0,0-1 0,0 1 0,-1-1 0,1 0 0,-1 0 0,-8 6 0,1-3 0,0-1 0,0 0 0,0 0 0,0-1 0,-1 0 0,0-1 0,-23 4 0,28-6 0,-1-1 0,0 0 0,1-1 0,-1 0 0,0 0 0,1 0 0,-1-1 0,1 0 0,-1-1 0,1 1 0,-1-1 0,1-1 0,0 0 0,-8-3 0,12 4 0,0-1 0,0 1 0,1-1 0,-1 1 0,1-1 0,-1 0 0,1 0 0,0 0 0,0 0 0,0 0 0,0 0 0,1 0 0,-1-1 0,1 1 0,0-1 0,0 1 0,0-1 0,0 0 0,1 1 0,-1-1 0,1 0 0,0 1 0,0-1 0,1 0 0,-1 1 0,1-1 0,-1 0 0,1 1 0,0-1 0,1 1 0,-1-1 0,1 1 0,-1 0 0,1-1 0,0 1 0,0 0 0,0 0 0,1 0 0,-1 1 0,1-1 0,-1 1 0,1-1 0,0 1 0,0 0 0,0 0 0,1 0 0,-1 0 0,0 1 0,1-1 0,3-1 0,25-4 0,1 1 0,-1 2 0,1 0 0,0 3 0,0 1 0,49 5 0,-79-5 0,0 0 0,0 1 0,0-1 0,0 1 0,0 0 0,0 0 0,0 0 0,-1 0 0,1 0 0,0 0 0,0 1 0,-1 0 0,1-1 0,-1 1 0,0 0 0,1 0 0,-1 0 0,0 1 0,0-1 0,2 3 0,-2 0 0,1-1 0,-1 1 0,0 0 0,-1 0 0,1 0 0,-1 0 0,0 0 0,-1 1 0,1-1 0,-1 10 0,-2 10 0,-1 0 0,-1-1 0,-14 48 0,15-64 0,-20 74 0,-4 0 0,-43 88 0,68-164 0,0-1 0,0 0 0,-1 0 0,0 0 0,1-1 0,-2 1 0,1-1 0,-1 1 0,1-1 0,-1 0 0,0 0 0,-1-1 0,1 1 0,-1-1 0,1 0 0,-1 0 0,0-1 0,0 1 0,0-1 0,0 0 0,-1-1 0,1 1 0,-1-1 0,1 0 0,-1 0 0,1-1 0,-1 1 0,-9-2 0,1 1 0,-6 0 0,-1 0 0,-23-5 0,40 5 0,0-1 0,0 0 0,0 0 0,0 0 0,0 0 0,1 0 0,-1-1 0,0 0 0,1 0 0,-1 0 0,1 0 0,0 0 0,0-1 0,-1 1 0,2-1 0,-1 0 0,-5-6 0,8 8 0,0 1 0,-1-1 0,1 0 0,-1 0 0,1 1 0,0-1 0,-1 0 0,1 0 0,0 0 0,0 1 0,0-1 0,0 0 0,0 0 0,0 0 0,0 0 0,0 0 0,0 1 0,0-1 0,0 0 0,0 0 0,0 0 0,1 1 0,-1-1 0,0 0 0,1 0 0,-1 0 0,1 1 0,0-2 0,1 0 0,0 1 0,0-1 0,0 1 0,-1 0 0,2 0 0,-1 0 0,0 0 0,0 0 0,0 0 0,4-1 0,63-5 0,-63 7 0,229-1-139,-166 2-1087,-36 0-5600</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1:18:06.147"/>
    </inkml:context>
    <inkml:brush xml:id="br0">
      <inkml:brushProperty name="width" value="0.05" units="cm"/>
      <inkml:brushProperty name="height" value="0.05" units="cm"/>
      <inkml:brushProperty name="color" value="#E71224"/>
    </inkml:brush>
  </inkml:definitions>
  <inkml:trace contextRef="#ctx0" brushRef="#br0">109 0 24575,'16'1'0,"0"1"0,0 1 0,0 0 0,-1 1 0,20 8 0,49 11 0,-77-22 0,7 0 0,0 2 0,1-1 0,-1 2 0,-1 0 0,17 7 0,-27-10 0,0 1 0,-1-1 0,1 1 0,0 0 0,-1 0 0,1 0 0,-1 0 0,0 0 0,1 0 0,-1 1 0,0-1 0,0 1 0,-1-1 0,1 1 0,-1 0 0,1 0 0,-1 0 0,0 0 0,0 0 0,0 0 0,0 0 0,-1 0 0,1 0 0,-1 1 0,0-1 0,0 0 0,0 0 0,0 0 0,-1 5 0,0-4 0,-1 0 0,1 0 0,-1 0 0,0 0 0,0 0 0,0-1 0,-1 1 0,1-1 0,-1 1 0,0-1 0,0 0 0,0 0 0,0 0 0,-1 0 0,1-1 0,-6 3 0,-67 37 0,56-33 0,-19 8 0,-1-2 0,-1-2 0,-59 12 0,32-9 0,47-9 0,18-2 0,40 1 0,411 15 0,-213-14 0,-176 2 0,-58-9 0,0 0 0,0 0 0,0 0 0,0 1 0,-1-1 0,1 0 0,0 0 0,0 0 0,0 1 0,0-1 0,-1 0 0,1 1 0,0-1 0,0 1 0,-1-1 0,1 1 0,0-1 0,-1 1 0,1 0 0,-1-1 0,1 1 0,0 0 0,-1-1 0,1 1 0,-1 0 0,0 0 0,1 0 0,-1-1 0,0 1 0,1 0 0,-1 0 0,0 0 0,0 0 0,0 0 0,0-1 0,0 1 0,0 0 0,0 0 0,0 0 0,0 0 0,0 0 0,0-1 0,-1 1 0,1 0 0,0 0 0,-1 0 0,1 0 0,0-1 0,-1 1 0,1 0 0,-1 0 0,1-1 0,-1 1 0,0 0 0,1-1 0,-1 1 0,-1 0 0,-8 9 13,-1-1-1,0-1 1,0 0-1,-1 0 1,0-1 0,-18 8-1,-82 27-744,87-34 11,-12 5-6105</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1:18:08.355"/>
    </inkml:context>
    <inkml:brush xml:id="br0">
      <inkml:brushProperty name="width" value="0.05" units="cm"/>
      <inkml:brushProperty name="height" value="0.05" units="cm"/>
      <inkml:brushProperty name="color" value="#E71224"/>
    </inkml:brush>
  </inkml:definitions>
  <inkml:trace contextRef="#ctx0" brushRef="#br0">1 369 24575,'2'0'0,"0"0"0,-1-1 0,1 1 0,0-1 0,0 0 0,0 0 0,0 1 0,-1-1 0,1 0 0,0-1 0,-1 1 0,1 0 0,-1 0 0,1-1 0,-1 1 0,0-1 0,1 1 0,0-3 0,22-34 0,-18 26 0,195-286 0,-185 359 0,22 220 0,-37-264 0,10 41-1365,-5-39-5461</inkml:trace>
  <inkml:trace contextRef="#ctx0" brushRef="#br0" timeOffset="1154.61">450 105 24575,'118'-2'0,"127"4"0,-242-2 0,0 0 0,0 1 0,0-1 0,-1 0 0,1 1 0,0 0 0,0 0 0,0 0 0,-1 0 0,1 0 0,0 0 0,-1 1 0,1-1 0,-1 1 0,0-1 0,1 1 0,-1 0 0,2 2 0,-3-2 0,0 0 0,0 0 0,0 0 0,-1-1 0,1 1 0,0 0 0,-1 0 0,0 0 0,1 0 0,-1 0 0,0 0 0,0 0 0,0 0 0,0 0 0,0 0 0,-1 0 0,1 0 0,0 0 0,-2 4 0,0-1 0,-1 1 0,0-1 0,0 1 0,0-1 0,0 0 0,-1 0 0,0-1 0,0 1 0,0-1 0,0 1 0,-1-1 0,0-1 0,0 1 0,0-1 0,-9 5 0,-137 45 0,150-53 0,1 0 0,-1 0 0,1 1 0,-1-1 0,1 0 0,-1 0 0,1 0 0,-1 0 0,1 0 0,0 0 0,-1 1 0,1-1 0,-1 0 0,1 0 0,0 1 0,-1-1 0,1 0 0,0 1 0,-1-1 0,1 0 0,0 1 0,-1-1 0,1 1 0,0-1 0,0 0 0,-1 1 0,1-1 0,0 1 0,0-1 0,0 1 0,0-1 0,0 0 0,0 1 0,0-1 0,-1 1 0,1-1 0,1 1 0,-1-1 0,0 1 0,0-1 0,0 1 0,0-1 0,0 1 0,23 11 0,37 0 0,2-10 0,-44-2 0,0 0 0,0 1 0,31 7 0,-48-8 0,0 0 0,0 0 0,0 1 0,0-1 0,0 0 0,0 0 0,0 1 0,0-1 0,0 0 0,0 1 0,-1-1 0,1 1 0,0-1 0,0 1 0,0 0 0,-1-1 0,1 1 0,0 0 0,-1-1 0,1 1 0,-1 0 0,1 0 0,-1 0 0,1-1 0,0 3 0,-1-2 0,-1 0 0,1 0 0,0 0 0,-1 0 0,1 0 0,-1 0 0,1 0 0,-1 0 0,1 0 0,-1 0 0,0-1 0,1 1 0,-1 0 0,0 0 0,0 0 0,0-1 0,0 1 0,-1 0 0,-51 25 0,20-15 30,-2-2 0,0-2 0,-69 6 0,-111-11-1515,192-2-5341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1:18:11.337"/>
    </inkml:context>
    <inkml:brush xml:id="br0">
      <inkml:brushProperty name="width" value="0.05" units="cm"/>
      <inkml:brushProperty name="height" value="0.05" units="cm"/>
      <inkml:brushProperty name="color" value="#E71224"/>
    </inkml:brush>
  </inkml:definitions>
  <inkml:trace contextRef="#ctx0" brushRef="#br0">180 6 24575,'0'-4'0,"0"2"0,0 7 0,-4 6 0,-2 11 0,-5 2 0,-4 5 0,-4 3 0,-4-5 0,-2-2 0,-2-5 0,0-6 0,4-6-8191</inkml:trace>
  <inkml:trace contextRef="#ctx0" brushRef="#br0" timeOffset="638.13">365 85 24575,'0'5'0,"0"5"0,0 7 0,0 8 0,0 9 0,0 4 0,0 0 0,0-3 0,0-2 0,0-2 0,0 2 0,0 0 0,0-1 0,0-5-8191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1:18:13.851"/>
    </inkml:context>
    <inkml:brush xml:id="br0">
      <inkml:brushProperty name="width" value="0.05" units="cm"/>
      <inkml:brushProperty name="height" value="0.05" units="cm"/>
      <inkml:brushProperty name="color" value="#E71224"/>
    </inkml:brush>
  </inkml:definitions>
  <inkml:trace contextRef="#ctx0" brushRef="#br0">161 3 24575,'28'-1'0,"-11"0"0,0 1 0,-1 0 0,26 5 0,-38-5 0,-1 1 0,0-1 0,0 1 0,0 0 0,0 0 0,0 0 0,0 1 0,-1-1 0,1 1 0,0-1 0,-1 1 0,1 0 0,-1 0 0,1 0 0,-1 0 0,0 1 0,0-1 0,0 1 0,0-1 0,0 1 0,-1 0 0,1-1 0,-1 1 0,2 5 0,-3-5 0,0 1 0,0-1 0,0 1 0,-1 0 0,1-1 0,-1 1 0,0-1 0,0 1 0,0-1 0,-1 1 0,1-1 0,-1 0 0,0 0 0,0 1 0,0-1 0,0-1 0,0 1 0,-1 0 0,0 0 0,1-1 0,-1 0 0,0 1 0,-6 2 0,-9 9 0,-1-1 0,-27 13 0,27-16 0,-1-1 0,0-1 0,-34 10 0,48-16 0,1-1 0,-1 0 0,0-1 0,0 1 0,1-1 0,-1 0 0,0-1 0,-8-1 0,11 2 0,1-1 0,0 0 0,-1 0 0,1 0 0,0 0 0,0 0 0,0 0 0,0-1 0,0 1 0,0 0 0,0-1 0,1 0 0,-1 1 0,1-1 0,-1 0 0,1 0 0,-1 0 0,1 0 0,0 0 0,-2-5 0,2 5 0,1-1 0,-1 0 0,0 0 0,1 0 0,0 1 0,0-1 0,0 0 0,0 0 0,0 0 0,0 0 0,1 1 0,-1-1 0,1 0 0,0 0 0,0 1 0,0-1 0,0 1 0,1-1 0,-1 1 0,0-1 0,1 1 0,0-1 0,0 1 0,0 0 0,0 0 0,0 0 0,3-2 0,0-1 0,2 1 0,-1-1 0,0 1 0,1 1 0,0-1 0,0 1 0,0 0 0,14-4 0,21 1 0,-1 2 0,1 1 0,0 3 0,46 4 0,3 0 0,-86-4 0,1 0 0,-1 0 0,1 0 0,-1 1 0,1 0 0,-1 0 0,0 1 0,1-1 0,8 5 0,-12-4 0,0-1 0,0 1 0,-1-1 0,1 1 0,0 0 0,-1 0 0,0 0 0,1 0 0,-1 0 0,0 0 0,0 0 0,0 0 0,0 1 0,0-1 0,-1 0 0,1 1 0,-1-1 0,1 0 0,-1 1 0,0-1 0,0 1 0,0-1 0,0 0 0,-1 4 0,-1 9 0,-1 0 0,0-1 0,-1 1 0,-1-1 0,0 0 0,-1-1 0,-1 1 0,0-1 0,-17 23 0,5-9 0,-2-2 0,0 0 0,-37 32 0,35-39 0,0-1 0,-1-1 0,-1-1 0,0-1 0,-45 18 0,68-32 0,1 1 0,0 0 0,-1-1 0,1 1 0,-1-1 0,1 0 0,0 1 0,-1-1 0,1 0 0,-1 0 0,1 0 0,-1 0 0,1 0 0,-1 0 0,1 0 0,-1-1 0,1 1 0,-1 0 0,1-1 0,0 1 0,-1-1 0,1 0 0,0 1 0,-1-1 0,1 0 0,0 0 0,0 0 0,0 0 0,0 0 0,0 0 0,0 0 0,0 0 0,0 0 0,-1-3 0,1 2 0,1 1 0,-1-1 0,1 0 0,0 0 0,-1 1 0,1-1 0,0 0 0,0 0 0,0 1 0,0-1 0,1 0 0,-1 0 0,0 0 0,1 1 0,-1-1 0,1 0 0,0 1 0,-1-1 0,1 0 0,0 1 0,0-1 0,0 1 0,0 0 0,0-1 0,1 1 0,-1 0 0,0-1 0,3-1 0,5-3 0,1 1 0,-1-1 0,1 2 0,0-1 0,0 1 0,1 1 0,-1 0 0,1 0 0,0 1 0,18-1 0,17 0 0,56 4 0,-75 0 0,-17-1-273,-1 1 0,1 1 0,0-1 0,18 7 0,-12-2-6553</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1:18:15.141"/>
    </inkml:context>
    <inkml:brush xml:id="br0">
      <inkml:brushProperty name="width" value="0.05" units="cm"/>
      <inkml:brushProperty name="height" value="0.05" units="cm"/>
      <inkml:brushProperty name="color" value="#E71224"/>
    </inkml:brush>
  </inkml:definitions>
  <inkml:trace contextRef="#ctx0" brushRef="#br0">1 0 24575,'21'0'0,"0"1"0,-1 1 0,1 1 0,0 1 0,0 0 0,-1 2 0,0 0 0,25 12 0,-37-14 0,-1 0 0,0-1 0,0 2 0,0-1 0,-1 1 0,0 0 0,0 1 0,0 0 0,0-1 0,-1 2 0,0-1 0,-1 1 0,1-1 0,-1 1 0,0 0 0,-1 1 0,0-1 0,0 1 0,0-1 0,-1 1 0,0 0 0,-1 0 0,0 0 0,0 10 0,-1-16 0,1 9 0,-1 0 0,-1 0 0,-3 20 0,4-29 0,-1-1 0,1 1 0,0-1 0,-1 0 0,1 1 0,0-1 0,-1 1 0,0-1 0,1 0 0,-1 1 0,0-1 0,0 0 0,0 1 0,0-1 0,1 0 0,-2 0 0,1 0 0,0 0 0,0 0 0,0 0 0,0 0 0,-1-1 0,1 1 0,0 0 0,-1-1 0,1 1 0,-1-1 0,1 1 0,0-1 0,-1 0 0,1 1 0,-1-1 0,1 0 0,-1 0 0,1 0 0,-1 0 0,-2-1 0,15-5 0,14 4 0,-20 3 0,1 1 0,-1 0 0,0 0 0,0 0 0,0 1 0,0 0 0,0 0 0,0 0 0,7 7 0,-11-9 0,0 0 0,0 0 0,0 0 0,0 0 0,-1 0 0,1 0 0,0 0 0,0 0 0,-1 1 0,1-1 0,0 0 0,-1 1 0,1-1 0,-1 0 0,0 1 0,0-1 0,1 1 0,-1-1 0,0 0 0,0 1 0,0-1 0,0 1 0,0-1 0,-1 0 0,1 1 0,0-1 0,-1 1 0,1-1 0,-1 0 0,1 1 0,-1-1 0,0 0 0,0 0 0,1 0 0,-1 1 0,0-1 0,0 0 0,0 0 0,0 0 0,0 0 0,0-1 0,-2 2 0,-11 7-33,1-2-1,-1 1 0,0-2 1,-1 0-1,0-1 0,1 0 1,-2-1-1,-26 3 1,8 0-1030,-19 5-5763</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1:18:16.394"/>
    </inkml:context>
    <inkml:brush xml:id="br0">
      <inkml:brushProperty name="width" value="0.05" units="cm"/>
      <inkml:brushProperty name="height" value="0.05" units="cm"/>
      <inkml:brushProperty name="color" value="#E71224"/>
    </inkml:brush>
  </inkml:definitions>
  <inkml:trace contextRef="#ctx0" brushRef="#br0">0 1 24575,'0'4'0,"0"16"0,0 8 0,0 9 0,0 7 0,0 4 0,0 4 0,4-2 0,2-6 0,5-1 0,-1-4 0,4 1 0,-2-1 0,3-4 0,-2-3 0,-3-2 0,-3-7-8191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1:18:17.621"/>
    </inkml:context>
    <inkml:brush xml:id="br0">
      <inkml:brushProperty name="width" value="0.05" units="cm"/>
      <inkml:brushProperty name="height" value="0.05" units="cm"/>
      <inkml:brushProperty name="color" value="#E71224"/>
    </inkml:brush>
  </inkml:definitions>
  <inkml:trace contextRef="#ctx0" brushRef="#br0">301 59 24575,'1'-2'0,"-1"-1"0,1 1 0,-1 0 0,1 0 0,0 0 0,0 0 0,0 0 0,0 0 0,0 0 0,0 0 0,1 0 0,-1 1 0,1-1 0,-1 0 0,1 1 0,-1-1 0,1 1 0,0 0 0,0 0 0,0-1 0,0 1 0,0 0 0,0 1 0,0-1 0,0 0 0,0 0 0,0 1 0,4-1 0,7-2 0,0 0 0,1 2 0,15-2 0,-1 2 0,72-2 0,-90 3 0,-1 1 0,0 0 0,1 0 0,-1 1 0,0 0 0,0 1 0,0 0 0,9 4 0,-16-5 0,1-1 0,0 1 0,0 0 0,-1 0 0,1 0 0,-1 0 0,1 0 0,-1 1 0,0-1 0,0 1 0,0-1 0,0 1 0,-1 0 0,1 0 0,-1 0 0,1 0 0,-1 0 0,1 6 0,-1-4 0,-1 0 0,1 0 0,-1 0 0,-1 1 0,1-1 0,-1 0 0,0 0 0,0 0 0,0 0 0,-4 9 0,-3 3 0,0-1 0,-1-1 0,-1 1 0,0-1 0,-21 22 0,-12 8 0,-2-2 0,-2-2 0,-62 43 0,-168 86 0,276-169 0,-9 4 0,1 0 0,0 1 0,0 0 0,0 0 0,-7 9 0,15-15 0,0 1 0,1 0 0,-1 0 0,0-1 0,1 1 0,-1 0 0,1 0 0,-1 0 0,1 0 0,0 0 0,-1-1 0,1 1 0,0 0 0,0 0 0,-1 0 0,1 0 0,0 0 0,0 0 0,0 0 0,0 0 0,0 0 0,0 0 0,1 0 0,-1 2 0,1-2 0,1 1 0,-1 0 0,1-1 0,-1 1 0,1-1 0,0 1 0,-1-1 0,1 0 0,0 0 0,0 0 0,0 0 0,0 0 0,0 0 0,0 0 0,0 0 0,3 0 0,34 8 0,1 0 0,0-3 0,52 2 0,-12-1 0,117 2-1365,-165-9-5461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1:18:18.901"/>
    </inkml:context>
    <inkml:brush xml:id="br0">
      <inkml:brushProperty name="width" value="0.05" units="cm"/>
      <inkml:brushProperty name="height" value="0.05" units="cm"/>
      <inkml:brushProperty name="color" value="#E71224"/>
    </inkml:brush>
  </inkml:definitions>
  <inkml:trace contextRef="#ctx0" brushRef="#br0">0 159 24575,'1'2'0,"0"1"0,-1-1 0,1 1 0,0-1 0,1 1 0,-1-1 0,0 0 0,1 1 0,-1-1 0,1 0 0,0 0 0,-1 0 0,1-1 0,0 1 0,0 0 0,1-1 0,-1 1 0,0-1 0,0 1 0,1-1 0,-1 0 0,1 0 0,-1 0 0,5 0 0,-4 0 0,1 1 0,-1-1 0,0 0 0,0 1 0,0 0 0,0 0 0,0 0 0,0 0 0,0 0 0,-1 1 0,1-1 0,-1 1 0,1-1 0,-1 1 0,0 0 0,2 4 0,-3-5 0,-1 0 0,1 0 0,-1 0 0,1 0 0,-1 0 0,0 0 0,0 0 0,0-1 0,0 1 0,0 0 0,0 0 0,-1 0 0,1 0 0,-1 0 0,1 0 0,-1 0 0,0-1 0,0 1 0,0 0 0,-1 1 0,-28 26 0,27-27 0,-1 0 0,1 1 0,0-1 0,0 1 0,0 0 0,1 0 0,-1 0 0,1 0 0,-1 0 0,-2 6 0,5-8 0,0 0 0,0-1 0,0 1 0,1 0 0,-1-1 0,0 1 0,0 0 0,1 0 0,-1-1 0,0 1 0,1 0 0,-1-1 0,0 1 0,1-1 0,-1 1 0,1-1 0,-1 1 0,1-1 0,-1 1 0,1-1 0,0 1 0,-1-1 0,1 1 0,0-1 0,-1 0 0,1 1 0,0-1 0,-1 0 0,1 0 0,0 0 0,-1 1 0,1-1 0,0 0 0,0 0 0,-1 0 0,1 0 0,1 0 0,35 3 0,-34-2 0,122-1 0,-75-1 0,80 7 0,-126-5 0,0-1 0,-1 1 0,1-1 0,0 1 0,-1 0 0,1 1 0,-1-1 0,0 0 0,1 1 0,-1 0 0,0 0 0,0 0 0,0 0 0,0 0 0,4 5 0,-6-5 0,0 0 0,0 0 0,0 0 0,-1 0 0,1 0 0,0 0 0,-1 1 0,0-1 0,0 0 0,1 0 0,-1 0 0,0 0 0,-1 1 0,1-1 0,0 0 0,-1 0 0,1 0 0,-1 0 0,1 0 0,-1 0 0,0 0 0,0 0 0,0 0 0,0 0 0,-1 0 0,1-1 0,-3 4 0,-6 7 13,0 1-1,-2-1 1,0-1-1,0 0 0,-1 0 1,0-2-1,0 1 1,-22 10-1,-125 52-1246,151-68 991,-12 4-6583</inkml:trace>
  <inkml:trace contextRef="#ctx0" brushRef="#br0" timeOffset="1419.89">1059 0 24575,'-14'174'0,"7"-121"0,1 93 0,6-141 0,0 0 0,0 0 0,1 0 0,-1-1 0,1 1 0,0 0 0,1 0 0,-1 0 0,1-1 0,0 1 0,0-1 0,0 1 0,1-1 0,0 0 0,-1 0 0,2 0 0,3 5 0,-2-6 0,-1 0 0,1-1 0,0 1 0,0-1 0,1 0 0,-1 0 0,0-1 0,1 1 0,-1-1 0,1 0 0,0-1 0,-1 1 0,1-1 0,-1 0 0,7-2 0,6 2 0,1-2 0,-1 0 0,0-2 0,0 0 0,35-12 0,-48 14 0,0 0 0,0 0 0,0-1 0,0 1 0,-1-1 0,1 0 0,-1 0 0,0-1 0,0 1 0,0-1 0,0 0 0,-1 0 0,1 0 0,-1-1 0,0 1 0,-1-1 0,1 0 0,-1 0 0,0 0 0,0 0 0,0 0 0,-1 0 0,1 0 0,0-11 0,-1 2 0,-1-1 0,0 0 0,-2 1 0,-2-20 0,-1 99 0,-5 56 0,-6 157 0,16-224-1365,0-31-5461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1:18:24.876"/>
    </inkml:context>
    <inkml:brush xml:id="br0">
      <inkml:brushProperty name="width" value="0.05" units="cm"/>
      <inkml:brushProperty name="height" value="0.05" units="cm"/>
      <inkml:brushProperty name="color" value="#E71224"/>
    </inkml:brush>
  </inkml:definitions>
  <inkml:trace contextRef="#ctx0" brushRef="#br0">167 1 24575,'6'0'0,"-1"0"0,0 0 0,0 0 0,0 1 0,0-1 0,0 2 0,0-1 0,0 0 0,0 1 0,0 0 0,0 0 0,-1 0 0,1 1 0,-1-1 0,1 1 0,-1 0 0,0 1 0,0-1 0,-1 1 0,1 0 0,-1-1 0,1 1 0,2 7 0,-1-2 0,-1 1 0,0 0 0,-1 0 0,0 0 0,-1 1 0,0-1 0,0 1 0,-1-1 0,-1 1 0,0 14 0,0-14 0,0-3 0,0 0 0,-1-1 0,0 1 0,0-1 0,-3 11 0,3-16 0,0 0 0,0 1 0,0-1 0,0 0 0,0 0 0,-1 0 0,1 0 0,-1 0 0,0 0 0,1-1 0,-1 1 0,0 0 0,0-1 0,0 0 0,0 1 0,0-1 0,-1 0 0,1 0 0,0 0 0,-5 1 0,-38 10 0,28-8 0,0 1 0,0 0 0,1 1 0,0 1 0,-21 11 0,30-14 0,1 0 0,0 0 0,0 1 0,0-1 0,1 1 0,-1 0 0,1 1 0,0-1 0,1 1 0,-1 0 0,1 0 0,0 1 0,1-1 0,-1 1 0,1 0 0,1 0 0,-1 0 0,1 0 0,1 0 0,-1 1 0,1-1 0,0 0 0,1 1 0,0-1 0,0 1 0,1-1 0,-1 1 0,2-1 0,-1 0 0,5 15 0,-3-16 0,0 0 0,0 0 0,1 0 0,-1 0 0,1-1 0,1 1 0,-1-1 0,1 0 0,-1-1 0,2 1 0,-1-1 0,0 0 0,1 0 0,0 0 0,0-1 0,0 0 0,0 0 0,9 3 0,-2-2 0,0 0 0,0-1 0,0 0 0,1-1 0,0 0 0,-1-1 0,1-1 0,15-1 0,-24-1 0,0 1 0,0-1 0,0 0 0,0 0 0,0 0 0,0-1 0,-1 0 0,1 0 0,-1 0 0,0-1 0,0 1 0,0-1 0,0 0 0,-1 0 0,1 0 0,-1 0 0,0-1 0,-1 0 0,1 1 0,-1-1 0,0 0 0,0 0 0,0 0 0,1-7 0,-1 6 0,0 0 0,0 0 0,-1 0 0,0 0 0,0 0 0,0 0 0,-1 0 0,0 0 0,0 0 0,-1 0 0,0 0 0,0 0 0,0 0 0,0 0 0,-1 0 0,0 0 0,-1 1 0,1-1 0,-1 1 0,0-1 0,-4-4 0,-54-38 0,48 39 0,1 0 0,0 0 0,-13-14 0,22 19 0,-1 0 0,1-1 0,0 1 0,0-1 0,0 0 0,1 0 0,-1 0 0,1 0 0,0 0 0,1 0 0,-1-1 0,0-9 0,1 7 0,0 1 0,1-1 0,0 1 0,0-1 0,2-10 0,-1 15 0,-1 0 0,1 1 0,0-1 0,0 0 0,1 1 0,-1-1 0,0 0 0,1 1 0,0 0 0,-1-1 0,1 1 0,0 0 0,0 0 0,0 0 0,1 0 0,-1 0 0,3-1 0,-2 1 0,0 0 0,0 0 0,0 0 0,-1 0 0,1-1 0,-1 1 0,1-1 0,-1 0 0,0 1 0,0-1 0,0 0 0,0 0 0,-1-1 0,1 1 0,-1 0 0,0-1 0,0 1 0,1-5 0,-2 6 0,0 0 0,0-1 0,0 1 0,-1 0 0,1 0 0,-1 0 0,1 0 0,-1 0 0,0 0 0,0 1 0,0-1 0,0 0 0,0 0 0,0 0 0,0 1 0,0-1 0,-1 1 0,1-1 0,-1 1 0,1-1 0,-1 1 0,0 0 0,0 0 0,1 0 0,-1 0 0,0 0 0,0 0 0,0 0 0,0 1 0,0-1 0,0 1 0,-3-1 0,2 0 0,1 0 0,-1 1 0,1-1 0,-1 1 0,1-1 0,-1 1 0,0 0 0,1 0 0,-1 0 0,1 0 0,-1 1 0,0-1 0,1 1 0,-1-1 0,1 1 0,-1 0 0,1 0 0,0 0 0,-1 0 0,1 1 0,0-1 0,-4 4 0,3-2 0,1 0 0,0 0 0,-1 0 0,1 1 0,1-1 0,-1 1 0,0-1 0,1 1 0,0 0 0,0 0 0,0-1 0,0 1 0,0 8 0,0-4 0,1 1 0,0-1 0,1 0 0,0 1 0,0-1 0,0 0 0,1 0 0,1 0 0,-1 0 0,1 0 0,0 0 0,1-1 0,0 1 0,7 8 0,9 5-1365,1-2-5461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1:18:26.962"/>
    </inkml:context>
    <inkml:brush xml:id="br0">
      <inkml:brushProperty name="width" value="0.05" units="cm"/>
      <inkml:brushProperty name="height" value="0.05" units="cm"/>
      <inkml:brushProperty name="color" value="#E71224"/>
    </inkml:brush>
  </inkml:definitions>
  <inkml:trace contextRef="#ctx0" brushRef="#br0">1 2 24575,'40'-1'0,"-13"0"0,0 1 0,30 4 0,-51-3 0,1 0 0,0 0 0,-1 1 0,0 0 0,1 0 0,-1 1 0,0-1 0,0 1 0,0 1 0,0-1 0,-1 1 0,1 0 0,7 8 0,-9-7 0,-1 0 0,0 1 0,0-1 0,0 1 0,-1 0 0,0 0 0,0 0 0,0 0 0,-1 0 0,0 0 0,0 0 0,0 1 0,-1 9 0,-7 84 0,6-95 0,0 1 0,0 0 0,-1-1 0,0 0 0,0 1 0,0-1 0,0 0 0,-1 0 0,0 0 0,0 0 0,0-1 0,-1 1 0,0-1 0,0 0 0,0 0 0,0 0 0,0 0 0,-1-1 0,-5 3 0,7-4 0,0 0 0,0-1 0,-1 0 0,1 1 0,-1-1 0,1 0 0,-1-1 0,1 1 0,-1-1 0,0 1 0,1-1 0,-1 0 0,0-1 0,1 1 0,-1-1 0,1 1 0,-1-1 0,0 0 0,1 0 0,0-1 0,-1 1 0,1-1 0,0 1 0,0-1 0,0 0 0,0 0 0,0-1 0,0 1 0,0-1 0,-2-2 0,-3-5 0,0-1 0,0 1 0,1-1 0,1-1 0,-1 1 0,2-1 0,-7-20 0,9 25 0,1-1 0,0 0 0,0 0 0,0 0 0,1 0 0,1 0 0,-1 0 0,1 0 0,1 0 0,-1 0 0,1 0 0,1 0 0,3-11 0,-3 16-91,0-1 0,0 1 0,0-1 0,1 1 0,-1 0 0,1 0 0,0 0 0,0 1 0,0-1 0,0 1 0,0 0 0,1-1 0,-1 1 0,6-2 0,11-5-6735</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1:18:59.649"/>
    </inkml:context>
    <inkml:brush xml:id="br0">
      <inkml:brushProperty name="width" value="0.05" units="cm"/>
      <inkml:brushProperty name="height" value="0.05" units="cm"/>
      <inkml:brushProperty name="color" value="#E71224"/>
    </inkml:brush>
  </inkml:definitions>
  <inkml:trace contextRef="#ctx0" brushRef="#br0">0 0 24575,'1'0'0,"0"1"0,1-1 0,-1 1 0,0-1 0,0 1 0,0 0 0,0 0 0,0-1 0,0 1 0,0 0 0,0 0 0,0 0 0,0 0 0,-1 0 0,1 0 0,0 0 0,-1 0 0,1 0 0,-1 0 0,1 0 0,-1 1 0,1-1 0,-1 0 0,0 0 0,1 0 0,-1 1 0,0 1 0,5 41 0,-5-40 0,0 27 0,0-22 0,0 0 0,0 1 0,1-1 0,0 0 0,3 11 0,-3-17 0,0-1 0,0 0 0,0 1 0,0-1 0,0 0 0,1 0 0,-1 0 0,1 0 0,-1 0 0,1 0 0,0-1 0,0 1 0,0 0 0,0-1 0,0 1 0,0-1 0,0 0 0,0 0 0,0 0 0,1 0 0,-1 0 0,0 0 0,1-1 0,2 1 0,34 0 0,4 0 0,-42 0 0,1-1 0,-1 1 0,0 0 0,1-1 0,-1 1 0,0 0 0,1 0 0,-1 0 0,0 0 0,0 0 0,0 0 0,0 0 0,0 0 0,0 0 0,0 0 0,0 1 0,0-1 0,-1 0 0,1 1 0,0-1 0,-1 1 0,1-1 0,-1 1 0,0-1 0,1 2 0,3 33 0,-1 0 0,-1 0 0,-7 68 0,0-2 0,5-50-1365,0-30-5461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1:20:12.372"/>
    </inkml:context>
    <inkml:brush xml:id="br0">
      <inkml:brushProperty name="width" value="0.05" units="cm"/>
      <inkml:brushProperty name="height" value="0.05" units="cm"/>
      <inkml:brushProperty name="color" value="#E71224"/>
    </inkml:brush>
  </inkml:definitions>
  <inkml:trace contextRef="#ctx0" brushRef="#br0">1 373 24575,'6'0'0,"1"0"0,-1-1 0,1 0 0,-1 0 0,1-1 0,-1 0 0,0 0 0,0 0 0,0-1 0,0 0 0,0 0 0,-1 0 0,1-1 0,6-5 0,3-5 0,0-1 0,-1-1 0,14-19 0,-17 20 0,0 0 0,2 1 0,0 1 0,20-17 0,-29 27 0,0-1 0,0 1 0,0-1 0,-1 0 0,0 0 0,0-1 0,0 1 0,0-1 0,0 1 0,2-8 0,-4 10 0,3 7 0,-1 0 0,0 0 0,0 0 0,0 1 0,-1 0 0,3 7 0,8 24-227,-1 0-1,-2 0 1,-2 1-1,-1 0 1,1 42-1,-8-57-6598</inkml:trace>
  <inkml:trace contextRef="#ctx0" brushRef="#br0" timeOffset="2076.92">556 29 24575,'36'2'0,"-1"2"0,40 8 0,-41-5 0,-31-7 0,0 1 0,0-1 0,-1 1 0,1-1 0,-1 1 0,1 0 0,0 0 0,-1 1 0,0-1 0,1 0 0,-1 1 0,0-1 0,0 1 0,0 0 0,0 0 0,0 0 0,0 0 0,0 0 0,0 0 0,-1 1 0,1-1 0,-1 0 0,0 1 0,0-1 0,0 1 0,0-1 0,0 1 0,0 0 0,-1-1 0,0 1 0,1 0 0,-1 0 0,0-1 0,0 1 0,0 0 0,0 0 0,-1-1 0,0 5 0,-1 2 0,-1 0 0,1 0 0,-1 0 0,-1 0 0,0-1 0,0 1 0,-1-1 0,1 0 0,-2 0 0,-6 7 0,-71 73 0,80-84 0,-1 0 0,1 1 0,0-1 0,0 1 0,1-1 0,-1 1 0,1 0 0,0 0 0,1 0 0,-1 0 0,1 1 0,0-1 0,0 0 0,1 1 0,-1-1 0,1 0 0,0 1 0,1-1 0,-1 1 0,3 8 0,-1-7 0,-1-1 0,2 1 0,-1 0 0,1-1 0,0 1 0,0-1 0,1 0 0,-1 0 0,1 0 0,1 0 0,-1-1 0,1 0 0,0 0 0,0 0 0,8 5 0,2-2 0,0 0 0,1-2 0,0 1 0,0-2 0,0 0 0,1-1 0,0-1 0,0-1 0,0 0 0,0-1 0,34-2 0,-48 1 0,-1-1 0,1 1 0,0-1 0,0 0 0,0 0 0,-1 0 0,1 0 0,-1 0 0,1-1 0,-1 1 0,1-1 0,-1 0 0,0 0 0,0 0 0,0 0 0,0 0 0,0 0 0,0 0 0,0-1 0,-1 1 0,1 0 0,-1-1 0,0 0 0,1 1 0,-1-1 0,-1 0 0,1 1 0,0-1 0,-1 0 0,1 0 0,-1 0 0,0 0 0,0 0 0,0 0 0,0 1 0,-1-4 0,1-3 0,-1 0 0,0 0 0,-1 0 0,0 1 0,0-1 0,-1 1 0,0-1 0,0 1 0,-1 0 0,-8-13 0,4 12 0,1 1 0,-1-1 0,0 2 0,0-1 0,-1 1 0,0 1 0,0 0 0,-1 0 0,0 1 0,0 0 0,-19-7 0,-4 3 0,-1 1 0,-50-6 0,-32-7 0,111 19 0,0 0 0,0-1 0,0 1 0,0-1 0,1 0 0,-1 0 0,1 0 0,0-1 0,0 1 0,0-1 0,0 0 0,1-1 0,0 1 0,-1 0 0,2-1 0,-4-5 0,-3-8 0,0-1 0,2 0 0,-6-20 0,13 37 0,-1 1 0,1-1 0,-1-1 0,1 1 0,0 0 0,-1 0 0,1 0 0,0 0 0,1 0 0,-1 0 0,0 0 0,0 0 0,1 0 0,-1 0 0,1 0 0,0 0 0,0 0 0,0 0 0,0 1 0,0-1 0,2-2 0,-1 1 0,2 0 0,-1 0 0,0 0 0,0 1 0,1-1 0,-1 1 0,1 0 0,0 0 0,0 0 0,4-1 0,11-2 0,0 0 0,0 1 0,32-3 0,-45 7 0,133-8-1365,-105 8-5461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1:21:39.387"/>
    </inkml:context>
    <inkml:brush xml:id="br0">
      <inkml:brushProperty name="width" value="0.05" units="cm"/>
      <inkml:brushProperty name="height" value="0.05" units="cm"/>
      <inkml:brushProperty name="color" value="#E71224"/>
    </inkml:brush>
  </inkml:definitions>
  <inkml:trace contextRef="#ctx0" brushRef="#br0">0 347 24575,'1'-10'0,"0"0"0,0 0 0,1 0 0,0 0 0,1 0 0,0 1 0,7-15 0,39-65 0,-25 49 0,-24 38 0,0 1 0,1 0 0,0-1 0,-1 1 0,1 0 0,0 0 0,-1 0 0,1 0 0,0 0 0,0 0 0,0 0 0,0 0 0,0 0 0,0 0 0,0 0 0,1 1 0,-1-1 0,0 0 0,0 1 0,1-1 0,1 0 0,-2 1 0,0 1 0,0-1 0,0 1 0,-1-1 0,1 1 0,0-1 0,0 1 0,0-1 0,0 1 0,-1 0 0,1 0 0,0-1 0,-1 1 0,1 0 0,-1 0 0,1 0 0,-1-1 0,1 1 0,-1 0 0,1 0 0,-1 0 0,0 1 0,5 13 0,-1-1 0,3 30 0,-5-34 0,13 92 0,5 186 0,-19-268-455,0 0 0,7 34 0,-2-28-6371</inkml:trace>
  <inkml:trace contextRef="#ctx0" brushRef="#br0" timeOffset="1707.77">344 294 24575,'2'0'0,"0"0"0,0-1 0,0 1 0,0-1 0,0 0 0,0 0 0,0 0 0,0 0 0,-1 0 0,1 0 0,0 0 0,-1-1 0,1 1 0,-1 0 0,1-1 0,-1 1 0,0-1 0,1 0 0,-1 1 0,1-4 0,22-45 0,-17 33 0,4-8 0,0 2 0,0-1 0,1 2 0,25-35 0,-34 53 0,-1 0 0,1 1 0,0-1 0,0 1 0,0 0 0,1 0 0,-1 0 0,1 0 0,0 0 0,0 1 0,0 0 0,0 0 0,0 0 0,0 0 0,0 0 0,1 1 0,-1 0 0,1 0 0,-1 0 0,1 1 0,-1-1 0,1 1 0,-1 0 0,1 0 0,-1 1 0,1-1 0,5 3 0,-6-2 0,0 2 0,0-1 0,-1 0 0,1 1 0,-1 0 0,1-1 0,-1 1 0,0 1 0,0-1 0,0 0 0,-1 1 0,1 0 0,-1-1 0,0 1 0,3 7 0,24 67 0,-27-72 0,8 35 0,-3 1 0,-1 0 0,-2 1 0,-2-1 0,-1 1 0,-9 60 0,7-94 0,-1 0 0,0 0 0,-1-1 0,0 1 0,0 0 0,-1-1 0,0 0 0,-1 0 0,0 0 0,0-1 0,0 1 0,-12 10 0,-2 1 0,0-1 0,-44 31 0,63-49 0,0 0 0,-1 0 0,1 0 0,-1 0 0,1 0 0,0 0 0,-1 0 0,1 1 0,0-1 0,-1 0 0,1 0 0,0 0 0,0 1 0,-1-1 0,1 0 0,0 0 0,0 1 0,-1-1 0,1 0 0,0 1 0,0-1 0,0 0 0,-1 1 0,1-1 0,0 0 0,0 1 0,0-1 0,0 0 0,0 1 0,0-1 0,0 1 0,0-1 0,0 0 0,0 1 0,0-1 0,0 0 0,0 1 0,0-1 0,0 1 0,0-1 0,0 0 0,0 1 0,1-1 0,-1 1 0,22 5 0,42-7 0,-56 1 0,22-1 0,4-1 0,-1 2 0,1 1 0,-1 1 0,49 11 0,-51-8-76,0-1 0,-1-1 0,60-3 0,-51-1-985,-4 1-5765</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1:22:08.505"/>
    </inkml:context>
    <inkml:brush xml:id="br0">
      <inkml:brushProperty name="width" value="0.05" units="cm"/>
      <inkml:brushProperty name="height" value="0.05" units="cm"/>
      <inkml:brushProperty name="color" value="#E71224"/>
    </inkml:brush>
  </inkml:definitions>
  <inkml:trace contextRef="#ctx0" brushRef="#br0">1 382 24575,'2'-11'0,"1"-1"0,0 1 0,0 0 0,1 0 0,1 0 0,0 0 0,1 1 0,0 0 0,0 0 0,9-10 0,15-29 0,-16 23 0,-3 6 0,-1 0 0,-1 0 0,0-1 0,9-40 0,-17 59 0,-1 1 0,0-1 0,0 0 0,1 0 0,-1 0 0,1 1 0,-1-1 0,1 0 0,0 1 0,0-1 0,0 0 0,0 1 0,0-1 0,0 1 0,0-1 0,0 1 0,1 0 0,-1 0 0,1-1 0,-1 1 0,1 0 0,-1 0 0,3-1 0,-3 3 0,1-1 0,-1 0 0,1 0 0,-1 1 0,0-1 0,1 1 0,-1-1 0,0 1 0,1-1 0,-1 1 0,0 0 0,0 0 0,1 0 0,-1 0 0,0 0 0,0 0 0,0 0 0,0 0 0,0 0 0,-1 0 0,1 0 0,0 1 0,0-1 0,-1 0 0,1 1 0,-1-1 0,1 0 0,0 3 0,14 39 45,-1-1-1,8 52 0,13 40-1542,-27-111-5328</inkml:trace>
  <inkml:trace contextRef="#ctx0" brushRef="#br0" timeOffset="1203.82">424 118 24575,'5'-1'0,"-1"0"0,1-1 0,-1 1 0,0-1 0,1 1 0,-1-1 0,0-1 0,0 1 0,5-4 0,19-10 0,-10 11 0,-1 0 0,1 1 0,-1 1 0,1 0 0,0 2 0,0 0 0,0 1 0,0 0 0,0 2 0,31 6 0,-46-7 0,0 0 0,-1 0 0,1 1 0,-1-1 0,1 1 0,-1-1 0,0 1 0,1 0 0,-1 0 0,0 0 0,0 0 0,0 0 0,-1 0 0,1 1 0,0-1 0,-1 1 0,0-1 0,1 1 0,-1 0 0,0-1 0,0 1 0,-1 0 0,1 0 0,0-1 0,-1 1 0,0 0 0,0 0 0,0 0 0,0 0 0,0 0 0,0 0 0,-1-1 0,1 1 0,-1 0 0,0 0 0,0 0 0,0-1 0,0 1 0,-1-1 0,1 1 0,-1-1 0,1 1 0,-1-1 0,0 0 0,0 0 0,0 0 0,0 0 0,0 0 0,0 0 0,-1 0 0,1-1 0,-1 1 0,1-1 0,-1 0 0,0 0 0,1 0 0,-1 0 0,-3 1 0,-11 1 0,0 0 0,0-2 0,0 0 0,0 0 0,0-2 0,0 0 0,0-1 0,-32-8 0,47 9-85,0 0 0,0 0-1,0 0 1,0 0 0,1-1-1,-1 1 1,0-1 0,0 1-1,1-1 1,-1 0 0,1 1-1,0-1 1,-1 0 0,1 0-1,-1-2 1,-4-13-6741</inkml:trace>
  <inkml:trace contextRef="#ctx0" brushRef="#br0" timeOffset="2113.96">795 144 24575,'1'0'0,"0"1"0,0-1 0,0 1 0,0-1 0,1 1 0,-1 0 0,0 0 0,0-1 0,0 1 0,0 0 0,0 0 0,0 0 0,-1 0 0,1 0 0,0 0 0,0 0 0,-1 0 0,1 0 0,-1 0 0,1 2 0,12 27 0,-11-26 0,4 13 0,-2 1 0,1 0 0,-2 0 0,0 0 0,-2 0 0,0 0 0,0 1 0,-2-1 0,0 1 0,-6 27 0,6-43 4,-1-1-1,1 1 1,0-1 0,0 1-1,-1-1 1,0 0-1,1 1 1,-1-1 0,0 0-1,0 0 1,0 0-1,0-1 1,-1 1 0,1 0-1,0-1 1,-1 1-1,1-1 1,-1 0-1,1 0 1,-1 0 0,0 0-1,1 0 1,-1-1-1,-3 1 1,-7 1-195,0-1 0,0-1-1,-24-1 1,22 0-499,-12-1-6136</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8-28T11:24:11.724"/>
    </inkml:context>
    <inkml:brush xml:id="br0">
      <inkml:brushProperty name="width" value="0.3" units="cm"/>
      <inkml:brushProperty name="height" value="0.6" units="cm"/>
      <inkml:brushProperty name="color" value="#FF40FF"/>
      <inkml:brushProperty name="tip" value="rectangle"/>
      <inkml:brushProperty name="rasterOp" value="maskPen"/>
      <inkml:brushProperty name="ignorePressure" value="1"/>
    </inkml:brush>
  </inkml:definitions>
  <inkml:trace contextRef="#ctx0" brushRef="#br0">0 2,'0'1,"1"-1,-1 1,0 0,0 0,1 0,-1 0,0-1,1 1,-1 0,1 0,-1-1,1 1,0 0,-1-1,1 1,0 0,-1-1,1 1,0-1,0 1,-1-1,1 0,0 1,0-1,0 0,0 1,1-1,30 6,-23-5,142 24,-1 0,195 8,251-33,-272-2,-248-2,0-3,91-21,67-8,33 30,26-2,329-10,-434 20,95 11,7 1,762-15,-986 4,118 21,-115-12,99 4,395-18,-534 2</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8-28T11:24:20.855"/>
    </inkml:context>
    <inkml:brush xml:id="br0">
      <inkml:brushProperty name="width" value="0.3" units="cm"/>
      <inkml:brushProperty name="height" value="0.6" units="cm"/>
      <inkml:brushProperty name="color" value="#FF40FF"/>
      <inkml:brushProperty name="tip" value="rectangle"/>
      <inkml:brushProperty name="rasterOp" value="maskPen"/>
      <inkml:brushProperty name="ignorePressure" value="1"/>
    </inkml:brush>
  </inkml:definitions>
  <inkml:trace contextRef="#ctx0" brushRef="#br0">1511 0,'-1151'0,"1100"3,1 2,-88 20,67-11,44-10,4-1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8-28T11:24:22.339"/>
    </inkml:context>
    <inkml:brush xml:id="br0">
      <inkml:brushProperty name="width" value="0.3" units="cm"/>
      <inkml:brushProperty name="height" value="0.6" units="cm"/>
      <inkml:brushProperty name="color" value="#FF40FF"/>
      <inkml:brushProperty name="tip" value="rectangle"/>
      <inkml:brushProperty name="rasterOp" value="maskPen"/>
      <inkml:brushProperty name="ignorePressure" value="1"/>
    </inkml:brush>
  </inkml:definitions>
  <inkml:trace contextRef="#ctx0" brushRef="#br0">1479 0,'-1'4,"1"0,-1 0,0-1,0 1,-1 0,1-1,-1 1,0-1,0 0,0 1,0-1,0 0,-1 0,1 0,-1-1,0 1,0-1,0 1,0-1,0 0,-1 0,1 0,-1-1,1 1,-1-1,-5 1,-14 6,-1-1,-48 6,51-9,-124 12,-1-5,-193-11,136-3,170 1,1-1,-1-2,-47-13,-52-9,28 8,81 16</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8-28T11:24:34.042"/>
    </inkml:context>
    <inkml:brush xml:id="br0">
      <inkml:brushProperty name="width" value="0.3" units="cm"/>
      <inkml:brushProperty name="height" value="0.6" units="cm"/>
      <inkml:brushProperty name="color" value="#FF40FF"/>
      <inkml:brushProperty name="tip" value="rectangle"/>
      <inkml:brushProperty name="rasterOp" value="maskPen"/>
      <inkml:brushProperty name="ignorePressure" value="1"/>
    </inkml:brush>
  </inkml:definitions>
  <inkml:trace contextRef="#ctx0" brushRef="#br0">3889 215,'-1'-2,"1"0,0 1,-1-1,1 1,-1-1,1 1,-1-1,0 1,0-1,0 1,0 0,0-1,0 1,0 0,0 0,0 0,0 0,-1 0,1 0,0 0,-3-1,-34-14,35 15,-30-9,0 2,0 1,-1 1,-48-1,-144 8,114 2,-1173-38,896 23,135 6,-61-20,-40-1,290 26,-87-12,76 4,-1 4,-92 6,61 1,81-2</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8-28T11:24:36.119"/>
    </inkml:context>
    <inkml:brush xml:id="br0">
      <inkml:brushProperty name="width" value="0.3" units="cm"/>
      <inkml:brushProperty name="height" value="0.6" units="cm"/>
      <inkml:brushProperty name="color" value="#FF40FF"/>
      <inkml:brushProperty name="tip" value="rectangle"/>
      <inkml:brushProperty name="rasterOp" value="maskPen"/>
      <inkml:brushProperty name="ignorePressure" value="1"/>
    </inkml:brush>
  </inkml:definitions>
  <inkml:trace contextRef="#ctx0" brushRef="#br0">3730 58,'-4'-3,"-1"0,1 1,-1 0,1 0,-1 0,0 0,0 1,0 0,0 0,0 0,0 1,0-1,0 1,-5 1,-15-3,-627-33,-6 36,249 2,310-4,2-1,-181 21,186-10,-1-3,-113-8,56-1,-2 1,-165 5,263 4,-103 26,101-19,-77 10,109-22</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8-28T11:24:37.489"/>
    </inkml:context>
    <inkml:brush xml:id="br0">
      <inkml:brushProperty name="width" value="0.3" units="cm"/>
      <inkml:brushProperty name="height" value="0.6" units="cm"/>
      <inkml:brushProperty name="color" value="#FF40FF"/>
      <inkml:brushProperty name="tip" value="rectangle"/>
      <inkml:brushProperty name="rasterOp" value="maskPen"/>
      <inkml:brushProperty name="ignorePressure" value="1"/>
    </inkml:brush>
  </inkml:definitions>
  <inkml:trace contextRef="#ctx0" brushRef="#br0">1798 80,'0'-1,"0"0,-1 0,1 0,0 0,-1 0,1 1,0-1,-1 0,1 0,-1 1,0-1,1 0,-1 0,0 1,1-1,-1 1,0-1,1 1,-1-1,0 1,0-1,0 1,0-1,0 1,1 0,-1 0,-2-1,-31-5,23 5,-169-19,-196 2,159 11,-536-3,568 10,163 0</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1:25:24.708"/>
    </inkml:context>
    <inkml:brush xml:id="br0">
      <inkml:brushProperty name="width" value="0.05" units="cm"/>
      <inkml:brushProperty name="height" value="0.05" units="cm"/>
      <inkml:brushProperty name="color" value="#E71224"/>
    </inkml:brush>
  </inkml:definitions>
  <inkml:trace contextRef="#ctx0" brushRef="#br0">1260 80 24575,'-1'15'0,"-1"-1"0,0 1 0,-1 0 0,0-1 0,-2 0 0,0 0 0,0 0 0,-1 0 0,-1-1 0,0 0 0,-10 14 0,-6 4 0,-1 0 0,-1-1 0,-32 27 0,14-17 0,-2-3 0,-87 55 0,-109 43 0,18-10 0,177-96 0,2 2 0,1 2 0,1 2 0,2 2 0,-63 74 0,50-60-1365,41-40-5461</inkml:trace>
  <inkml:trace contextRef="#ctx0" brushRef="#br0" timeOffset="793.33">43 0 24575,'4'1'0,"-1"1"0,0-1 0,1 1 0,-1-1 0,0 1 0,0 0 0,0 0 0,0 0 0,-1 0 0,1 1 0,0-1 0,-1 1 0,0 0 0,1 0 0,-1 0 0,0 0 0,1 3 0,5 5 0,99 133 0,-37-48 0,91 97 0,242 197 0,-340-332 0,21 19 0,4-2 0,120 76 0,-157-115-341,-3 3 0,-1 1-1,67 76 1,-88-87-6485</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1:26:29.253"/>
    </inkml:context>
    <inkml:brush xml:id="br0">
      <inkml:brushProperty name="width" value="0.05" units="cm"/>
      <inkml:brushProperty name="height" value="0.05" units="cm"/>
      <inkml:brushProperty name="color" value="#E71224"/>
    </inkml:brush>
  </inkml:definitions>
  <inkml:trace contextRef="#ctx0" brushRef="#br0">0 1 24575,'533'0'0,"-529"0"0,0 0 0,0 0 0,0 0 0,0 1 0,0-1 0,0 1 0,0 0 0,0 0 0,-1 1 0,1-1 0,0 1 0,-1 0 0,8 4 0,-10-4 0,1 0 0,0 0 0,-1 0 0,1 0 0,-1 0 0,1 1 0,-1-1 0,0 0 0,0 1 0,0-1 0,-1 1 0,1-1 0,0 1 0,-1-1 0,0 1 0,0 0 0,1-1 0,-2 1 0,1 0 0,0-1 0,0 1 0,-2 3 0,-2 12 9,0 0 0,-1 0 0,-2-1-1,1 0 1,-16 27 0,-56 77-316,41-66-804,24-34-5715</inkml:trace>
  <inkml:trace contextRef="#ctx0" brushRef="#br0" timeOffset="633.68">292 239 24575,'4'0'0,"6"0"0,7 0 0,3 0 0,4 0 0,7 0 0,7 0 0,1 0 0,3 0 0,0 0 0,-4 0 0,1 0 0,-1 0 0,1 0 0,-1 0 0,-7 0-8191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1:26:37.108"/>
    </inkml:context>
    <inkml:brush xml:id="br0">
      <inkml:brushProperty name="width" value="0.05" units="cm"/>
      <inkml:brushProperty name="height" value="0.05" units="cm"/>
      <inkml:brushProperty name="color" value="#E71224"/>
    </inkml:brush>
  </inkml:definitions>
  <inkml:trace contextRef="#ctx0" brushRef="#br0">1429 0 24575,'-2'6'0,"0"-1"0,0 0 0,0 0 0,-1-1 0,0 1 0,0 0 0,0-1 0,0 0 0,-7 7 0,-5 8 0,-56 78 0,-4-2 0,-3-4 0,-5-4 0,-4-3 0,-185 138 0,209-170-10,49-39-183,0 0-1,0-2 0,-2 1 1,1-2-1,-1 0 1,-28 12-1,28-17-6632</inkml:trace>
  <inkml:trace contextRef="#ctx0" brushRef="#br0" timeOffset="576.4">0 0 24575,'176'203'0,"-60"-65"0,575 546 0,-687-681 0,31 28 0,-1 0 0,-2 3 0,-1 0 0,-2 2 0,28 46 0,-52-72-32,0 0-1,-1 1 0,0 0 0,3 16 1,-3-8-1170,1-2-5624</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1:28:06.122"/>
    </inkml:context>
    <inkml:brush xml:id="br0">
      <inkml:brushProperty name="width" value="0.05" units="cm"/>
      <inkml:brushProperty name="height" value="0.05" units="cm"/>
      <inkml:brushProperty name="color" value="#E71224"/>
    </inkml:brush>
  </inkml:definitions>
  <inkml:trace contextRef="#ctx0" brushRef="#br0">0 372 24575,'23'-25'0,"-1"-1"0,-1 0 0,33-56 0,36-94 0,-87 170 0,-2 4 0,-1 1 0,1-1 0,0 0 0,-1 0 0,1 0 0,0 1 0,0-1 0,0 1 0,1-1 0,-1 1 0,0-1 0,1 1 0,-1 0 0,1-1 0,-1 1 0,1 0 0,-1 0 0,1 0 0,0 0 0,2-1 0,-2 3 0,0 0 0,0-1 0,-1 1 0,1 0 0,0 0 0,-1 0 0,1 0 0,-1 0 0,1 0 0,-1 1 0,0-1 0,1 0 0,-1 1 0,0-1 0,0 1 0,0-1 0,0 1 0,0 0 0,-1-1 0,1 1 0,0 0 0,0 3 0,6 16-39,-2 0 0,0 1-1,-2-1 1,0 1-1,-1 0 1,-1 0 0,-4 42-1,1-19-1010,2-13-5776</inkml:trace>
  <inkml:trace contextRef="#ctx0" brushRef="#br0" timeOffset="1210.98">397 28 24575,'-1'83'0,"3"93"0,-2-173 0,0 0 0,1 0 0,-1 0 0,1 0 0,0-1 0,0 1 0,0 0 0,0 0 0,0-1 0,1 1 0,-1 0 0,1-1 0,0 1 0,-1-1 0,1 0 0,0 0 0,1 0 0,-1 0 0,0 0 0,1 0 0,-1 0 0,1-1 0,-1 1 0,1-1 0,0 0 0,-1 0 0,1 0 0,0 0 0,0 0 0,0 0 0,0-1 0,0 0 0,0 1 0,0-1 0,0 0 0,0-1 0,0 1 0,0 0 0,0-1 0,0 0 0,-1 1 0,1-1 0,0 0 0,0-1 0,0 1 0,-1 0 0,1-1 0,-1 0 0,4-2 0,3-3 0,0 1 0,1 1 0,-1-1 0,1 1 0,0 1 0,0 0 0,12-3 0,-19 6 0,-1 1 0,1-1 0,0 0 0,0 1 0,0-1 0,0 1 0,0 0 0,0 0 0,0 0 0,0 0 0,-1 1 0,1-1 0,0 1 0,0 0 0,0 0 0,0 0 0,-1 0 0,1 0 0,0 0 0,-1 1 0,1-1 0,-1 1 0,0 0 0,1 0 0,-1 0 0,0 0 0,0 0 0,0 0 0,-1 1 0,1-1 0,1 3 0,4 13-170,-1-1-1,-1 1 0,-1 0 1,0 0-1,-1 1 0,-1-1 1,-1 22-1,0-10-6655</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1:28:16.459"/>
    </inkml:context>
    <inkml:brush xml:id="br0">
      <inkml:brushProperty name="width" value="0.05" units="cm"/>
      <inkml:brushProperty name="height" value="0.05" units="cm"/>
      <inkml:brushProperty name="color" value="#E71224"/>
    </inkml:brush>
  </inkml:definitions>
  <inkml:trace contextRef="#ctx0" brushRef="#br0">974 27 24575,'-6'1'0,"1"0"0,-1 0 0,0 0 0,1 1 0,0 0 0,-1 0 0,1 0 0,0 1 0,0 0 0,0 0 0,0 0 0,-8 7 0,-55 55 0,44-40 0,-428 393 0,284-266 0,89-68 112,57-58-850,-37 34-1,34-40-6087</inkml:trace>
  <inkml:trace contextRef="#ctx0" brushRef="#br0" timeOffset="517.29">22 1 24575,'11'7'0,"1"1"0,-1 0 0,0 0 0,-1 1 0,0 1 0,13 16 0,10 9 0,487 430 0,-270-249 0,-207-179 0,-2 1 0,-1 3 0,36 47 0,-71-80-89,-1 0 0,0 0-1,0 1 1,5 16-1,-6-15-828,4 10-5908</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1:31:09.887"/>
    </inkml:context>
    <inkml:brush xml:id="br0">
      <inkml:brushProperty name="width" value="0.05" units="cm"/>
      <inkml:brushProperty name="height" value="0.05" units="cm"/>
      <inkml:brushProperty name="color" value="#E71224"/>
    </inkml:brush>
  </inkml:definitions>
  <inkml:trace contextRef="#ctx0" brushRef="#br0">1 346 24575,'2'-21'0,"0"1"0,2-1 0,1 1 0,0 0 0,10-23 0,0-3 0,5-3 0,-18 47 0,-1-1 0,0 1 0,1 0 0,-1 0 0,1-1 0,0 1 0,0 0 0,-1 1 0,1-1 0,1 0 0,-1 0 0,0 1 0,0-1 0,1 1 0,-1 0 0,4-2 0,-5 3 0,1 0 0,-1 1 0,0-1 0,0 0 0,1 1 0,-1-1 0,0 1 0,0-1 0,0 1 0,0-1 0,0 1 0,0 0 0,0 0 0,0-1 0,0 1 0,0 0 0,0 0 0,-1 0 0,1 0 0,0 0 0,0 0 0,-1 0 0,1 0 0,-1 1 0,1-1 0,0 2 0,13 35 0,-14-37 0,26 114-1365,-20-94-5461</inkml:trace>
  <inkml:trace contextRef="#ctx0" brushRef="#br0" timeOffset="1277.83">636 28 24575,'-4'-2'0,"0"-1"0,0 0 0,0 1 0,0-1 0,0 1 0,-1 0 0,1 1 0,0-1 0,-1 1 0,0 0 0,1 0 0,-8-1 0,-62 0 0,54 2 0,15 0 0,1 0 0,0 0 0,-1 0 0,1 0 0,-1 1 0,1 0 0,0 0 0,0 0 0,-1 1 0,1-1 0,0 1 0,0 0 0,0 0 0,1 0 0,-1 1 0,0-1 0,1 1 0,0 0 0,-1 0 0,1 0 0,1 0 0,-1 1 0,0-1 0,1 1 0,-1 0 0,1 0 0,0 0 0,1 0 0,-1 0 0,1 0 0,-1 0 0,1 1 0,0-1 0,1 0 0,-1 1 0,1-1 0,0 7 0,-1-5 0,1 1 0,0 0 0,0 0 0,0 0 0,1 0 0,0 0 0,1 0 0,3 10 0,-4-13 0,1-1 0,0 0 0,0 0 0,0-1 0,0 1 0,0 0 0,1-1 0,-1 1 0,1-1 0,0 0 0,-1 0 0,1 0 0,0 0 0,0 0 0,0 0 0,1-1 0,-1 0 0,0 0 0,5 1 0,10 2 0,0 0 0,1-2 0,24 0 0,-24-1 0,0 0 0,-1 1 0,21 6 0,-36-7 0,0 1 0,0-1 0,0 1 0,0 0 0,-1 0 0,1 0 0,-1 0 0,1 1 0,-1-1 0,0 1 0,0-1 0,0 1 0,0 0 0,0 0 0,-1 0 0,1 0 0,-1 0 0,0 0 0,0 0 0,0 1 0,0-1 0,0 0 0,-1 1 0,1-1 0,-1 7 0,0-1 0,1 0 0,-1 0 0,-1 0 0,0 0 0,0 0 0,-1 0 0,0 0 0,-5 14 0,3-18 0,1 0 0,0-1 0,-1 1 0,0-1 0,0 0 0,-1 0 0,1-1 0,-1 1 0,1-1 0,-1 0 0,0 0 0,-1 0 0,1-1 0,0 0 0,-1 0 0,1 0 0,-6 1 0,-18 4 0,-56 6 0,77-12 0,1 0-170,-1 0-1,1-1 0,0-1 1,-1 1-1,1-1 0,0 0 1,-11-3-1,1-2-6655</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1:38:02.396"/>
    </inkml:context>
    <inkml:brush xml:id="br0">
      <inkml:brushProperty name="width" value="0.05" units="cm"/>
      <inkml:brushProperty name="height" value="0.05" units="cm"/>
      <inkml:brushProperty name="color" value="#E71224"/>
    </inkml:brush>
  </inkml:definitions>
  <inkml:trace contextRef="#ctx0" brushRef="#br0">1086 0 24575,'-6'1'0,"0"0"0,0 0 0,0 0 0,1 0 0,-1 1 0,1 0 0,-1 0 0,1 1 0,0-1 0,-9 7 0,-49 40 0,39-29 0,-279 195 0,178-132 0,-131 115 0,244-187 0,1 1 0,1 1 0,-14 21 0,-25 29 0,-72 41-1365,104-87-5461</inkml:trace>
  <inkml:trace contextRef="#ctx0" brushRef="#br0" timeOffset="684.7">133 212 24575,'353'230'0,"-282"-175"0,-2 4 0,101 112 0,-85-56 0,-65-85 0,0-1 0,3-1 0,28 30 0,-35-42-1365,-3-2-5461</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1:38:28.959"/>
    </inkml:context>
    <inkml:brush xml:id="br0">
      <inkml:brushProperty name="width" value="0.05" units="cm"/>
      <inkml:brushProperty name="height" value="0.05" units="cm"/>
      <inkml:brushProperty name="color" value="#E71224"/>
    </inkml:brush>
  </inkml:definitions>
  <inkml:trace contextRef="#ctx0" brushRef="#br0">0 401 24575,'1'-4'0,"0"1"0,0-1 0,0 1 0,1-1 0,-1 1 0,1 0 0,0 0 0,0 0 0,0 0 0,0 0 0,0 0 0,1 0 0,4-4 0,7-9 0,36-52 0,-2-2 0,43-84 0,-91 153 0,0 0 0,1-1 0,-1 1 0,1 0 0,-1 0 0,1 0 0,0 0 0,-1 0 0,1 0 0,0 0 0,0 0 0,0 0 0,0 0 0,0 0 0,0 0 0,0 0 0,0 1 0,0-1 0,0 0 0,0 1 0,3-2 0,-3 3 0,0-1 0,0 1 0,0-1 0,-1 0 0,1 1 0,0 0 0,0-1 0,0 1 0,-1-1 0,1 1 0,0 0 0,-1 0 0,1-1 0,-1 1 0,1 0 0,-1 0 0,1 0 0,-1 0 0,1-1 0,-1 1 0,1 2 0,14 65 0,-14-62 0,4 34-682,-1 48-1,-3-63-6143</inkml:trace>
  <inkml:trace contextRef="#ctx0" brushRef="#br0" timeOffset="1902.99">476 57 24575,'10'0'0,"-1"0"0,0 1 0,0 0 0,0 0 0,-1 1 0,13 4 0,-19-6 0,0 1 0,0 0 0,-1-1 0,1 1 0,0 0 0,0 0 0,-1 1 0,1-1 0,-1 0 0,0 0 0,1 1 0,-1-1 0,0 1 0,1-1 0,-1 1 0,0 0 0,0-1 0,-1 1 0,1 0 0,0 0 0,0 0 0,-1-1 0,1 1 0,-1 0 0,0 0 0,0 0 0,1 0 0,-1 0 0,0 0 0,0 0 0,-1 0 0,1 0 0,0 0 0,-1 0 0,1-1 0,-2 4 0,2-4 0,0 0 0,-1 1 0,1-1 0,0 0 0,-1 1 0,1-1 0,-1 0 0,0 1 0,1-1 0,-1 0 0,0 0 0,0 0 0,0 0 0,1 0 0,-1 0 0,0 0 0,-1 0 0,1 0 0,0 0 0,0-1 0,0 1 0,0 0 0,-1-1 0,1 1 0,0-1 0,0 1 0,-1-1 0,1 0 0,-1 1 0,1-1 0,0 0 0,-1 0 0,1 0 0,0 0 0,-1 0 0,1 0 0,-1-1 0,1 1 0,0 0 0,-1-1 0,1 1 0,0-1 0,-2 0 0,-1-1 0,0 0 0,1 0 0,-1-1 0,1 1 0,0-1 0,0 1 0,0-1 0,0 0 0,1 0 0,-1 0 0,1 0 0,-1-1 0,1 1 0,-2-5 0,3 5 0,-1 0 0,1 0 0,0 0 0,0-1 0,0 1 0,1 0 0,-1 0 0,1 0 0,-1-1 0,1 1 0,0 0 0,1-1 0,-1 1 0,0 0 0,1 0 0,0-1 0,0 1 0,0 0 0,0 0 0,0 0 0,0 0 0,1 0 0,0 0 0,3-4 0,-2 4 0,0 1 0,0 0 0,1 0 0,-1 0 0,1 0 0,-1 0 0,1 1 0,0-1 0,0 1 0,-1 0 0,1 0 0,0 1 0,0-1 0,0 1 0,0 0 0,0 0 0,0 0 0,0 0 0,0 1 0,6 1 0,-3-1 0,0 0 0,0 1 0,0 0 0,0 0 0,0 0 0,-1 1 0,1 0 0,-1 1 0,1-1 0,-1 1 0,9 7 0,-12-7 0,0 0 0,-1-1 0,1 1 0,-1 0 0,1 0 0,-1 1 0,-1-1 0,1 0 0,0 1 0,-1-1 0,0 1 0,0 0 0,0-1 0,-1 1 0,0 0 0,0-1 0,0 1 0,0 0 0,-1 4 0,0-5 0,1 0 0,-1 0 0,0 0 0,-1 0 0,1 0 0,0 0 0,-1 0 0,0-1 0,0 1 0,0-1 0,-1 1 0,1-1 0,-1 0 0,1 0 0,-1 0 0,0 0 0,0 0 0,-1-1 0,1 1 0,-1-1 0,1 0 0,-1 0 0,1 0 0,-1-1 0,0 1 0,0-1 0,0 0 0,-4 1 0,2-1 0,1 0 0,-1 0 0,1-1 0,-1 0 0,0 0 0,1 0 0,-1 0 0,1-1 0,-1 0 0,1 0 0,0-1 0,-1 0 0,1 1 0,0-2 0,0 1 0,0-1 0,0 1 0,1-1 0,-1-1 0,-6-5 0,5 4-170,1-1-1,0 0 0,1 0 1,0 0-1,0-1 0,0 1 1,-3-9-1,0-3-6655</inkml:trace>
  <inkml:trace contextRef="#ctx0" brushRef="#br0" timeOffset="2664.3">635 57 24575,'21'56'0,"2"83"0,-18-114 0,-1-1 0,1 35 0,-5-53 0,1 0 0,-1 1 0,-1-1 0,1 1 0,-1-1 0,0 0 0,0 0 0,-1 1 0,0-1 0,0 0 0,-1 0 0,1-1 0,-1 1 0,-6 8 0,5-11 0,0 0 0,0 0 0,0 0 0,0 0 0,-1-1 0,0 0 0,1 0 0,-1 0 0,0-1 0,0 1 0,-7 0 0,-65 7 0,52-6 0,-177 21-1365,171-20-5461</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1:38:33.092"/>
    </inkml:context>
    <inkml:brush xml:id="br0">
      <inkml:brushProperty name="width" value="0.05" units="cm"/>
      <inkml:brushProperty name="height" value="0.05" units="cm"/>
      <inkml:brushProperty name="color" value="#E71224"/>
    </inkml:brush>
  </inkml:definitions>
  <inkml:trace contextRef="#ctx0" brushRef="#br0">1250 0 24575,'-1'7'0,"0"0"0,0 0 0,-1-1 0,0 1 0,0 0 0,0-1 0,-1 1 0,0-1 0,0 0 0,-1 0 0,-6 9 0,-5 4 0,-1 0 0,-20 18 0,-46 38 0,-142 100 0,-113 47 0,100-68 0,219-143 0,-34 23 0,2 3 0,-64 59 0,96-80-1365,2-3-5461</inkml:trace>
  <inkml:trace contextRef="#ctx0" brushRef="#br0" timeOffset="438.76">112 212 24575,'363'300'0,"-267"-212"0,135 159 0,-132-130-39,117 157-1287,-196-243-5500</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1:40:08.399"/>
    </inkml:context>
    <inkml:brush xml:id="br0">
      <inkml:brushProperty name="width" value="0.05" units="cm"/>
      <inkml:brushProperty name="height" value="0.05" units="cm"/>
      <inkml:brushProperty name="color" value="#E71224"/>
    </inkml:brush>
  </inkml:definitions>
  <inkml:trace contextRef="#ctx0" brushRef="#br0">267 1 24575,'-2'4'0,"0"1"0,0 0 0,0-1 0,0 0 0,-1 1 0,0-1 0,0 0 0,0 0 0,0-1 0,-1 1 0,1-1 0,-1 0 0,-5 4 0,1 0 0,-14 13 0,1 1 0,0 2 0,2 0 0,1 1 0,-22 37 0,28-41 0,2 0 0,0 1 0,2 1 0,0-1 0,1 2 0,2-1 0,-5 30 0,9-44 0,0 0 0,1 0 0,0 0 0,0 0 0,0 0 0,1 0 0,0 0 0,1 0 0,0-1 0,0 1 0,1 0 0,0-1 0,0 1 0,0-1 0,1 0 0,0 0 0,1-1 0,0 1 0,0-1 0,0 0 0,0 0 0,1 0 0,12 8 0,-4-4 0,1 0 0,0-1 0,1 0 0,0-2 0,33 12 0,-45-18 0,0 0 0,1 0 0,-1-1 0,1 1 0,-1-1 0,0 0 0,1 0 0,-1 0 0,1-1 0,-1 0 0,1 0 0,-1 0 0,0 0 0,1-1 0,-1 1 0,0-1 0,0 0 0,0 0 0,-1-1 0,1 1 0,0-1 0,-1 0 0,0 0 0,1 0 0,-1 0 0,0-1 0,-1 1 0,5-8 0,-1 0 0,-1 0 0,-1-1 0,0 1 0,0-1 0,-1 0 0,0 0 0,-2 0 0,1 0 0,-1-1 0,-1 1 0,0 0 0,-1 0 0,0-1 0,-1 1 0,0 0 0,-1 0 0,-6-16 0,8 26 0,0-1 0,0 1 0,-1-1 0,1 1 0,-1 0 0,1 0 0,-1-1 0,0 1 0,0 1 0,0-1 0,0 0 0,0 0 0,-1 1 0,1-1 0,0 1 0,-1 0 0,1 0 0,-1-1 0,1 2 0,-1-1 0,0 0 0,1 0 0,-1 1 0,0 0 0,0-1 0,1 1 0,-1 0 0,0 1 0,1-1 0,-1 0 0,0 1 0,0-1 0,1 1 0,-5 1 0,2 0 0,-1 1 0,0 0 0,1-1 0,-1 2 0,1-1 0,0 0 0,0 1 0,0 0 0,1 0 0,0 1 0,-1-1 0,1 1 0,1 0 0,-5 7 0,-42 77-1365,41-75-5461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1:45:34.325"/>
    </inkml:context>
    <inkml:brush xml:id="br0">
      <inkml:brushProperty name="width" value="0.05" units="cm"/>
      <inkml:brushProperty name="height" value="0.05" units="cm"/>
      <inkml:brushProperty name="color" value="#E71224"/>
    </inkml:brush>
  </inkml:definitions>
  <inkml:trace contextRef="#ctx0" brushRef="#br0">849 27 24575,'0'9'0,"-8"191"0,5-171 0,-2-1 0,-1 0 0,-1 0 0,-1-1 0,-13 29 0,-8 8 0,-3-1 0,-56 84 0,67-118 0,-1 0 0,-1-1 0,-2-2 0,-1 0 0,0-2 0,-49 34 0,38-33 0,-48 23 0,71-42 0,-1 1 0,1-2 0,-2 1 0,1-2 0,0 0 0,-31 3 0,41-7 0,0 0 0,-1-1 0,1 1 0,0-1 0,0 0 0,0 0 0,0-1 0,0 0 0,1 1 0,-1-2 0,0 1 0,1 0 0,0-1 0,-1 0 0,1 0 0,0 0 0,0-1 0,1 1 0,-1-1 0,1 0 0,-1 0 0,1 0 0,1 0 0,-1-1 0,1 1 0,-1-1 0,1 1 0,-2-8 0,-4-12 0,0-1 0,2 0 0,1-1 0,-2-30 0,6 53 0,-10-134 0,9-219 0,2 336 0,1 0 0,2 1 0,0-1 0,1 1 0,12-36 0,-13 48 0,1-1 0,-1 0 0,2 1 0,-1 0 0,1 0 0,0 0 0,0 1 0,1-1 0,0 1 0,0 1 0,0-1 0,1 1 0,0 0 0,0 0 0,0 1 0,9-4 0,2 1 0,1 0 0,0 1 0,0 0 0,0 2 0,1 0 0,-1 2 0,1 0 0,0 1 0,36 3 0,-27 1 0,1 2 0,-1 2 0,0 0 0,0 2 0,50 23 0,-11 4 0,-3 2 0,-1 4 0,-1 2 0,70 66 0,-17-7 0,182 211 0,-230-229 0,-3 3 0,-5 3 0,70 137 0,-110-184-1365,-7-10-5461</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1:59:17.643"/>
    </inkml:context>
    <inkml:brush xml:id="br0">
      <inkml:brushProperty name="width" value="0.05" units="cm"/>
      <inkml:brushProperty name="height" value="0.05" units="cm"/>
      <inkml:brushProperty name="color" value="#E71224"/>
    </inkml:brush>
  </inkml:definitions>
  <inkml:trace contextRef="#ctx0" brushRef="#br0">115 23 24575,'48'-10'0,"-10"0"0,-32 9 0,0 0 0,1 1 0,-1-1 0,0 1 0,0 1 0,0-1 0,0 1 0,0 0 0,0 1 0,0-1 0,0 1 0,5 3 0,-7-3 0,-1 0 0,0 0 0,0 1 0,0-1 0,0 1 0,-1 0 0,1 0 0,-1 0 0,0 0 0,1 0 0,-2 1 0,1-1 0,0 1 0,0-1 0,-1 1 0,0-1 0,0 1 0,0 0 0,0 0 0,0 4 0,1 7 0,0 0 0,-1 0 0,-1 0 0,0 0 0,-1 0 0,-1 0 0,-5 23 0,5-32 0,0 0 0,0 0 0,0 0 0,-1 0 0,0-1 0,0 1 0,0-1 0,-1 0 0,1 0 0,-1 0 0,-1 0 0,1 0 0,-1-1 0,1 0 0,-1 0 0,-1 0 0,1-1 0,0 0 0,-1 0 0,-7 3 0,-85 25 0,90-29 0,-1 0 0,0 0 0,0-1 0,0 0 0,0-1 0,0 0 0,0 0 0,0-1 0,-10-2 0,17 2 0,-1 0 0,1 0 0,0-1 0,0 1 0,0-1 0,0 1 0,0-1 0,0 1 0,1-1 0,-1 0 0,0 0 0,1 0 0,-1 0 0,1 0 0,0-1 0,0 1 0,0 0 0,0-1 0,0 1 0,0 0 0,1-1 0,-1 1 0,1-1 0,0 1 0,-1-4 0,0-9 0,1-1 0,2-30 0,0 25 0,-2 13 0,1 0 0,-1 0 0,1 0 0,1 0 0,-1 0 0,2 0 0,-1 1 0,1-1 0,3-7 0,-3 12 0,0-1 0,0 1 0,0-1 0,0 1 0,0 0 0,0 0 0,1 0 0,0 1 0,-1-1 0,1 1 0,0 0 0,0 0 0,0 0 0,0 1 0,1 0 0,-1-1 0,9 0 0,21-3 0,1 1 0,-1 2 0,1 1 0,0 2 0,-1 1 0,1 2 0,52 13 0,-83-16 0,0 0 0,0 1 0,0 0 0,-1-1 0,1 1 0,0 1 0,-1-1 0,0 1 0,1-1 0,-1 1 0,0 0 0,0 0 0,-1 0 0,1 0 0,0 1 0,-1-1 0,0 1 0,0 0 0,0-1 0,-1 1 0,1 0 0,-1 0 0,0 0 0,0 0 0,0 1 0,0-1 0,-1 0 0,1 0 0,-1 0 0,-1 0 0,1 5 0,-1 1 0,0 0 0,0 0 0,-1 0 0,0 0 0,-1 0 0,0 0 0,0 0 0,-1-1 0,-1 0 0,0 0 0,0 0 0,-8 10 0,1-6 0,0-1 0,-2-1 0,1 0 0,-1 0 0,-1-2 0,0 0 0,0 0 0,-1-2 0,-18 7 0,-9 2 0,-1-2 0,-58 11 0,30-15 0,72-10 0,0 0 0,0-1 0,0 1 0,0 0 0,0 0 0,0 0 0,0 0 0,0 0 0,0 0 0,0-1 0,0 1 0,0 0 0,0 0 0,0 0 0,0 0 0,0 0 0,0 0 0,0-1 0,-1 1 0,1 0 0,0 0 0,0 0 0,0 0 0,0 0 0,0 0 0,0 0 0,0-1 0,0 1 0,0 0 0,-1 0 0,1 0 0,0 0 0,0 0 0,0 0 0,0 0 0,0 0 0,0 0 0,0 0 0,-1 0 0,1 0 0,0 0 0,0 0 0,0 0 0,0 0 0,38-14 0,35-7-682,130-21-1,-167 38-6143</inkml:trace>
  <inkml:trace contextRef="#ctx0" brushRef="#br0" timeOffset="1015.83">750 314 24575,'0'-1'0,"1"-1"0,-1 0 0,1 0 0,0 0 0,0 1 0,0-1 0,0 0 0,0 1 0,0-1 0,1 1 0,-1-1 0,0 1 0,1 0 0,-1-1 0,1 1 0,0 0 0,-1 0 0,1 0 0,0 0 0,-1 1 0,5-2 0,38-12 0,-42 14 0,1-1 0,-1 1 0,0 0 0,1 1 0,-1-1 0,0 0 0,0 1 0,1-1 0,-1 1 0,0 0 0,0 0 0,0 0 0,0 0 0,0 0 0,0 0 0,0 0 0,0 1 0,-1-1 0,1 1 0,0-1 0,-1 1 0,1 0 0,-1-1 0,0 1 0,1 0 0,-1 0 0,0 0 0,0 0 0,0 0 0,0 0 0,-1 1 0,1 1 0,1 1 0,-1-1 0,0 1 0,0 0 0,-1 0 0,1-1 0,-1 1 0,0 0 0,0 0 0,-1 0 0,1-1 0,-1 1 0,0 0 0,-1-1 0,1 1 0,-3 5 0,-3 0 0,1-1 0,-1 0 0,-1 0 0,0-1 0,0 0 0,-1 0 0,1-1 0,-2 0 0,-12 7 0,-2 1 0,-1-2 0,-47 18 0,68-29 0,0-1 0,0 1 0,-1-1 0,1 0 0,0 0 0,-1 0 0,1-1 0,-1 1 0,1-1 0,-1 0 0,1 0 0,-1-1 0,1 0 0,0 1 0,-1-1 0,1-1 0,-5-1 0,6 1 0,-1-1 0,1 1 0,0-1 0,0 0 0,1 0 0,-1 0 0,1 0 0,-1 0 0,1-1 0,0 1 0,0-1 0,1 0 0,-1 1 0,1-1 0,0 0 0,0 0 0,0 0 0,0 0 0,0-4 0,-2-9 0,0 1 0,1-1 0,1 1 0,0-1 0,2 0 0,0 1 0,0-1 0,8-29 0,-7 43 0,-1 1 0,2-1 0,-1 0 0,0 1 0,0 0 0,1-1 0,-1 1 0,1 0 0,0 0 0,-1 0 0,1 1 0,0-1 0,0 1 0,0-1 0,0 1 0,1 0 0,-1 0 0,6 0 0,72-10 0,-55 9 0,39-4-1365,-38 5-5461</inkml:trace>
  <inkml:trace contextRef="#ctx0" brushRef="#br0" timeOffset="2056.01">247 500 24575,'9'0'0,"12"0"0,11 4 0,10 2 0,6 0 0,4-2 0,-2 0 0,-5-2 0,-11-1-8191</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1:59:23.733"/>
    </inkml:context>
    <inkml:brush xml:id="br0">
      <inkml:brushProperty name="width" value="0.05" units="cm"/>
      <inkml:brushProperty name="height" value="0.05" units="cm"/>
      <inkml:brushProperty name="color" value="#E71224"/>
    </inkml:brush>
  </inkml:definitions>
  <inkml:trace contextRef="#ctx0" brushRef="#br0">950 0 24575,'-1'29'0,"-1"-1"0,-1 0 0,-1 1 0,-2-1 0,-1-1 0,-17 45 0,8-34 0,-2-1 0,-2-1 0,-46 66 0,-10-10 0,-3-4 0,-112 97 0,115-115 0,-13 17 0,-141 123 0,205-193-1365,8-10-5461</inkml:trace>
  <inkml:trace contextRef="#ctx0" brushRef="#br0" timeOffset="392.4">77 185 24575,'13'14'0,"14"17"0,11 13 0,9 8 0,9 9 0,-1 7 0,9 5 0,7 9 0,10 9 0,3 1 0,12 8 0,1 6 0,-1-8 0,-8-10 0,-11-11 0,-13-15 0,-18-13 0,-16-15-8191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2:01:58.239"/>
    </inkml:context>
    <inkml:brush xml:id="br0">
      <inkml:brushProperty name="width" value="0.05" units="cm"/>
      <inkml:brushProperty name="height" value="0.05" units="cm"/>
      <inkml:brushProperty name="color" value="#E71224"/>
    </inkml:brush>
  </inkml:definitions>
  <inkml:trace contextRef="#ctx0" brushRef="#br0">52 0 24575,'10'1'0,"1"-1"0,-1 2 0,0-1 0,0 1 0,0 1 0,0 0 0,0 0 0,0 1 0,-1 0 0,1 1 0,-1 0 0,0 1 0,10 7 0,-13-8 0,-1 0 0,1 0 0,-1 1 0,0 0 0,0 0 0,0 0 0,-1 0 0,0 1 0,0 0 0,-1-1 0,1 2 0,-2-1 0,1 0 0,-1 0 0,0 1 0,0-1 0,-1 1 0,0 9 0,-1-5 0,-1 0 0,0 0 0,-1 0 0,-1-1 0,0 1 0,0 0 0,-1-1 0,-1 0 0,0 0 0,0 0 0,-1-1 0,-13 18 0,-4 1 0,-2 0 0,-49 44 0,68-65 0,-1 0 0,1 0 0,0 0 0,1 1 0,0 0 0,1 0 0,-1 0 0,2 0 0,-4 13 0,-20 90 0,25-100 0,0 0 0,0-1 0,1 1 0,1 0 0,0 0 0,0 0 0,2 0 0,-1 0 0,5 14 0,-4-21 0,0 1 0,1-1 0,-1 1 0,1-1 0,1 0 0,-1 0 0,1 0 0,0 0 0,0-1 0,0 1 0,1-1 0,-1 0 0,1-1 0,0 1 0,0-1 0,1 0 0,-1 0 0,0 0 0,12 3 0,-12-4 0,1 0 0,-1-1 0,0 0 0,1 1 0,-1-2 0,1 1 0,-1 0 0,1-1 0,-1 0 0,1-1 0,-1 1 0,1-1 0,-1 0 0,0 0 0,1-1 0,-1 0 0,0 0 0,6-2 0,-6 0 0,0 0 0,1 0 0,-1 0 0,-1 0 0,1-1 0,-1 0 0,1 0 0,-1 0 0,-1 0 0,1-1 0,-1 0 0,0 1 0,0-1 0,4-13 0,4-20 0,-1-1 0,-1-1 0,-3 1 0,-1-1 0,-2-1 0,-2 1 0,-5-53 0,4 89 0,-1 0 0,0 0 0,0 0 0,-1 0 0,1 0 0,-1 1 0,0-1 0,0 0 0,0 1 0,-1-1 0,0 1 0,0 0 0,0 0 0,0 0 0,0 1 0,-1-1 0,0 1 0,0-1 0,-7-4 0,-5 0 0,0 0 0,0 1 0,-1 0 0,-24-5 0,24 8 0,1-1 0,0-1 0,0-1 0,-22-12 0,34 16 9,0 1 1,1-1-1,-1 0 0,1 0 0,0 0 1,0 0-1,0 0 0,0-1 0,0 0 0,1 1 1,0-1-1,-3-6 0,5 9-18,-1 0 0,1 0 0,0 0-1,0 0 1,0 0 0,0 0 0,0 0 0,0 0 0,0 0 0,0 0-1,0 0 1,0 0 0,0 0 0,1 0 0,-1 0 0,0 0 0,1 0 0,-1 0-1,1 0 1,-1 1 0,2-3 0,0 2-83,-1-1 1,1 1-1,0-1 0,0 1 0,0 0 1,0 0-1,1 0 0,-1 0 1,0 0-1,0 0 0,1 1 0,-1-1 1,3 0-1,15-2-6734</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2:02:05.348"/>
    </inkml:context>
    <inkml:brush xml:id="br0">
      <inkml:brushProperty name="width" value="0.05" units="cm"/>
      <inkml:brushProperty name="height" value="0.05" units="cm"/>
      <inkml:brushProperty name="color" value="#E71224"/>
    </inkml:brush>
  </inkml:definitions>
  <inkml:trace contextRef="#ctx0" brushRef="#br0">1324 54 24575,'-16'1'0,"0"0"0,0 2 0,0 0 0,0 1 0,0 0 0,0 1 0,1 1 0,-15 8 0,-10 7 0,-63 44 0,-52 54 0,-158 157 0,-65 54 0,232-227-1365,115-85-5461</inkml:trace>
  <inkml:trace contextRef="#ctx0" brushRef="#br0" timeOffset="417.74">28 1 24575,'6'1'0,"-1"0"0,1 1 0,-1 0 0,1 1 0,-1-1 0,0 1 0,0 0 0,0 0 0,0 0 0,0 1 0,-1 0 0,8 8 0,5 2 0,592 462 0,-296-211-1365,-288-240-5461</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2:04:16.063"/>
    </inkml:context>
    <inkml:brush xml:id="br0">
      <inkml:brushProperty name="width" value="0.05" units="cm"/>
      <inkml:brushProperty name="height" value="0.05" units="cm"/>
      <inkml:brushProperty name="color" value="#E71224"/>
    </inkml:brush>
  </inkml:definitions>
  <inkml:trace contextRef="#ctx0" brushRef="#br0">53 0 24575,'56'22'0,"8"1"0,-46-16 0,-1 0 0,1-2 0,1 1 0,25 2 0,-31-6 0,1-2 0,-1 2 0,1 0 0,-1 0 0,0 1 0,25 10 0,-35-12 0,0 1 0,0 0 0,0 0 0,0 0 0,0 1 0,0-1 0,-1 1 0,1-1 0,-1 1 0,1 0 0,-1 0 0,0 0 0,0 0 0,0 0 0,-1 1 0,1-1 0,-1 0 0,0 1 0,0-1 0,0 1 0,0 0 0,-1-1 0,1 1 0,-1 0 0,0-1 0,-1 8 0,-1 11 0,-1-1 0,-1 0 0,0 0 0,-2 0 0,-1 0 0,0-1 0,-20 37 0,-89 130 0,80-134 0,15-24-273,0-1 0,-2-2 0,-1 0 0,-28 23 0,32-33-6553</inkml:trace>
  <inkml:trace contextRef="#ctx0" brushRef="#br0" timeOffset="467.68">0 503 24575,'5'0'0,"5"0"0,6 0 0,5 0 0,8 0 0,3 0 0,1 0 0,3 0 0,6 0 0,-1 0 0,2 4 0,-2 2 0,-3 0 0,-8 3 0,-5 0 0,-7-1-8191</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2:04:21.432"/>
    </inkml:context>
    <inkml:brush xml:id="br0">
      <inkml:brushProperty name="width" value="0.05" units="cm"/>
      <inkml:brushProperty name="height" value="0.05" units="cm"/>
      <inkml:brushProperty name="color" value="#E71224"/>
    </inkml:brush>
  </inkml:definitions>
  <inkml:trace contextRef="#ctx0" brushRef="#br0">1217 0 24575,'-10'0'0,"0"1"0,0-1 0,0 2 0,0-1 0,1 2 0,-1-1 0,0 1 0,1 1 0,0-1 0,0 2 0,0-1 0,0 1 0,1 1 0,-1-1 0,1 1 0,1 1 0,-1 0 0,-8 10 0,-30 29 0,2 3 0,2 2 0,2 1 0,3 2 0,2 1 0,-35 76 0,12-8 0,55-116-85,0 0 0,-1-1-1,1 1 1,-1-1 0,-1 0-1,1 0 1,-1 0 0,0 0-1,0-1 1,0 0 0,-1 0-1,0-1 1,0 1 0,0-1-1,-13 5 1,2-4-6741</inkml:trace>
  <inkml:trace contextRef="#ctx0" brushRef="#br0" timeOffset="684.58">0 106 24575,'1'6'0,"-1"0"0,1 0 0,1 1 0,-1-1 0,1-1 0,0 1 0,1 0 0,-1 0 0,1-1 0,6 9 0,42 53 0,-30-42 0,433 552 0,-90-124 0,-324-380-1365,-32-59-5461</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2:09:41.024"/>
    </inkml:context>
    <inkml:brush xml:id="br0">
      <inkml:brushProperty name="width" value="0.05" units="cm"/>
      <inkml:brushProperty name="height" value="0.05" units="cm"/>
      <inkml:brushProperty name="color" value="#E71224"/>
    </inkml:brush>
  </inkml:definitions>
  <inkml:trace contextRef="#ctx0" brushRef="#br0">489 1 24575,'-19'1'0,"0"1"0,1 0 0,0 2 0,-1 0 0,1 1 0,1 1 0,-1 0 0,1 2 0,0 0 0,-25 16 0,8-1 0,0 2 0,2 1 0,-51 52 0,75-69 0,1 1 0,-1-1 0,1 1 0,1 1 0,0 0 0,1-1 0,0 2 0,0-1 0,1 0 0,1 1 0,0 0 0,-2 17 0,2 2 0,1 0 0,2 0 0,6 53 0,-5-76 0,2 0 0,-1-1 0,1 1 0,0 0 0,0-1 0,1 0 0,0 0 0,1 0 0,-1 0 0,1-1 0,1 0 0,11 11 0,-16-15 0,0 0 0,1-1 0,-1 1 0,1-1 0,0 1 0,-1-1 0,1 0 0,0 0 0,0 0 0,0 0 0,0 0 0,0 0 0,0-1 0,0 1 0,0 0 0,0-1 0,0 0 0,0 1 0,0-1 0,0 0 0,0 0 0,1 0 0,-1-1 0,0 1 0,0 0 0,0-1 0,0 1 0,0-1 0,0 0 0,0 0 0,0 0 0,0 0 0,0 0 0,-1 0 0,1 0 0,0-1 0,-1 1 0,1 0 0,0-1 0,-1 0 0,0 1 0,1-1 0,-1 0 0,0 1 0,0-1 0,0 0 0,0 0 0,-1 0 0,1 0 0,0 0 0,0-3 0,9-27 0,-2 1 0,-1-2 0,-2 1 0,-1-1 0,0-48 0,-3 68 0,-1 0 0,0 1 0,-1-1 0,0 1 0,-7-25 0,8 35 0,-1 1 0,1-1 0,-1 0 0,0 1 0,0-1 0,0 0 0,0 1 0,0-1 0,0 1 0,0 0 0,-1-1 0,1 1 0,0 0 0,-1 0 0,1-1 0,-1 1 0,0 0 0,1 1 0,-4-2 0,2 1 0,0 1 0,1 0 0,-1 0 0,0 0 0,0 0 0,0 0 0,0 1 0,0-1 0,0 1 0,0 0 0,1 0 0,-1 0 0,0 0 0,1 1 0,-1-1 0,-4 4 0,-7 4-227,0 1-1,1 0 1,0 1-1,0 1 1,-18 22-1,19-19-6598</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2:09:46.910"/>
    </inkml:context>
    <inkml:brush xml:id="br0">
      <inkml:brushProperty name="width" value="0.05" units="cm"/>
      <inkml:brushProperty name="height" value="0.05" units="cm"/>
      <inkml:brushProperty name="color" value="#E71224"/>
    </inkml:brush>
  </inkml:definitions>
  <inkml:trace contextRef="#ctx0" brushRef="#br0">1226 27 24575,'-45'3'0,"1"3"0,-1 1 0,1 2 0,0 3 0,1 1 0,0 2 0,-40 21 0,-36 23 0,3 5 0,3 6 0,-150 120 0,242-174 0,2 0 0,0 2 0,1 0 0,0 1 0,2 1 0,0 0 0,2 1 0,0 1 0,-18 37 0,7-9-1365,13-32-5461</inkml:trace>
  <inkml:trace contextRef="#ctx0" brushRef="#br0" timeOffset="438">142 0 24575,'5'1'0,"0"-1"0,0 1 0,0 0 0,0 1 0,0-1 0,0 1 0,-1 0 0,1 0 0,0 1 0,-1-1 0,0 1 0,1 0 0,4 5 0,51 52 0,-47-45 0,139 166 0,-43-47 0,166 207 0,-46-55 0,-192-245-1365,-7-10-5461</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2:10:19.272"/>
    </inkml:context>
    <inkml:brush xml:id="br0">
      <inkml:brushProperty name="width" value="0.05" units="cm"/>
      <inkml:brushProperty name="height" value="0.05" units="cm"/>
      <inkml:brushProperty name="color" value="#E71224"/>
    </inkml:brush>
  </inkml:definitions>
  <inkml:trace contextRef="#ctx0" brushRef="#br0">953 265 24575,'-7'1'0,"0"-1"0,0 2 0,0-1 0,1 1 0,-1 0 0,0 0 0,1 1 0,0 0 0,-1 0 0,1 1 0,0 0 0,1 0 0,-1 0 0,1 0 0,-6 6 0,-10 13 0,0 0 0,-20 29 0,14-17 0,4-7 0,-352 398 0,358-410-273,-1 0 0,-1 0 0,0-2 0,-31 18 0,21-19-6553</inkml:trace>
  <inkml:trace contextRef="#ctx0" brushRef="#br0" timeOffset="354">1 0 24575,'4'5'0,"11"14"0,12 14 0,19 14 0,24 18 0,23 15 0,14 7 0,15 8 0,14 1 0,25 2 0,-12-12 0,-20-15 0,-25-20 0,-25-18 0,-25-16-8191</inkml:trace>
  <inkml:trace contextRef="#ctx0" brushRef="#br0" timeOffset="810.41">2858 212 24575,'0'21'0,"-2"-1"0,0 1 0,-1-1 0,-1 0 0,-1 0 0,-1 0 0,-1-1 0,-16 34 0,8-26 0,-1-1 0,-1 0 0,-1-1 0,-2-1 0,-26 26 0,-12 3 0,-2-3 0,-3-3 0,-118 69 0,129-87-682,-87 35-1,109-52-6143</inkml:trace>
  <inkml:trace contextRef="#ctx0" brushRef="#br0" timeOffset="1182.99">2091 239 24575,'2'0'0,"0"1"0,0 0 0,0 0 0,1 0 0,-1 0 0,-1 1 0,1-1 0,0 1 0,0-1 0,0 1 0,-1-1 0,1 1 0,2 3 0,5 5 0,112 94 0,4-5 0,4-6 0,177 95 0,-141-101 0,3-7 0,288 92 0,-414-157-341,2-3 0,0-1-1,45 4 1,-47-12-6485</inkml:trace>
  <inkml:trace contextRef="#ctx0" brushRef="#br0" timeOffset="1835.94">5557 27 24575,'-9'2'0,"0"0"0,0 0 0,0 1 0,1 0 0,-1 1 0,1 0 0,0 0 0,0 1 0,0 0 0,0 0 0,1 1 0,-12 12 0,10-10 0,-122 106 0,-80 62 0,-215 106 0,174-120 0,214-136-682,-49 45-1,67-53-6143</inkml:trace>
  <inkml:trace contextRef="#ctx0" brushRef="#br0" timeOffset="2319.81">4366 133 24575,'5'0'0,"-1"1"0,0 1 0,1-1 0,-1 0 0,0 1 0,0 0 0,0 0 0,0 0 0,0 1 0,-1-1 0,1 1 0,3 3 0,9 6 0,149 102 0,458 288 0,-359-239 119,-2-1-1603,-239-149-5342</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2:10:17.545"/>
    </inkml:context>
    <inkml:brush xml:id="br0">
      <inkml:brushProperty name="width" value="0.05" units="cm"/>
      <inkml:brushProperty name="height" value="0.05" units="cm"/>
      <inkml:brushProperty name="color" value="#E71224"/>
    </inkml:brush>
  </inkml:definitions>
  <inkml:trace contextRef="#ctx0" brushRef="#br0">1530 0 24575,'-4'1'0,"-1"0"0,1 1 0,0-1 0,1 1 0,-1 0 0,0 0 0,0 0 0,1 1 0,-1-1 0,1 1 0,0 0 0,0 0 0,-5 5 0,-6 6 0,-225 173 0,30-24 0,50-30-116,-225 178 362,305-255-620,-1-3 1,-3-3-1,-95 40 0,129-70-6452</inkml:trace>
  <inkml:trace contextRef="#ctx0" brushRef="#br0" timeOffset="372.81">445 397 24575,'14'1'0,"0"0"0,0 2 0,0-1 0,-1 2 0,1 0 0,-1 0 0,0 1 0,0 1 0,0 0 0,-1 1 0,14 10 0,17 14 0,64 59 0,-69-55 0,315 250 0,-291-241 0,3-3 0,2-2 0,137 56 0,-149-77-455,1-2 0,110 15 0,-87-21-6371</inkml:trace>
  <inkml:trace contextRef="#ctx0" brushRef="#br0" timeOffset="826.78">3646 476 24575,'-4'0'0,"-11"14"0,-12 13 0,-19 20 0,-11 11 0,-13 9 0,-5 12 0,-2 0 0,3-3 0,4-11 0,2-7 0,7-13 0,9-10 0,10-11 0,11-10-8191</inkml:trace>
  <inkml:trace contextRef="#ctx0" brushRef="#br0" timeOffset="1138.78">3064 423 24575,'5'0'0,"5"0"0,15 9 0,13 17 0,8 12 0,5 5 0,8 4 0,7 11 0,2-3 0,2-2 0,3-2 0,-2-9 0,-4-7 0,-8-10 0,-11-9 0,-13-7-8191</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2:10:57.983"/>
    </inkml:context>
    <inkml:brush xml:id="br0">
      <inkml:brushProperty name="width" value="0.05" units="cm"/>
      <inkml:brushProperty name="height" value="0.05" units="cm"/>
      <inkml:brushProperty name="color" value="#E71224"/>
    </inkml:brush>
  </inkml:definitions>
  <inkml:trace contextRef="#ctx0" brushRef="#br0">926 0 24575,'0'14'0,"-9"13"0,-7 15 0,-15 15 0,-16 6 0,-21 6 0,-18 0 0,-13-2 0,-2-9 0,2-9 0,14-13 0,16-13 0,21-10-8191</inkml:trace>
  <inkml:trace contextRef="#ctx0" brushRef="#br0" timeOffset="436.3">0 53 24575,'78'62'0,"579"473"0,-602-493-111,5 2-516,99 97 0,-146-127-6199</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2:12:07.425"/>
    </inkml:context>
    <inkml:brush xml:id="br0">
      <inkml:brushProperty name="width" value="0.05" units="cm"/>
      <inkml:brushProperty name="height" value="0.05" units="cm"/>
      <inkml:brushProperty name="color" value="#E71224"/>
    </inkml:brush>
  </inkml:definitions>
  <inkml:trace contextRef="#ctx0" brushRef="#br0">900 0 24575,'1'25'0,"-1"0"0,-2-1 0,0 1 0,-1-1 0,-1 0 0,-2 0 0,-15 43 0,0-18 20,-3-1 0,-1-1 0,-3-1 0,-2-1 0,-50 58 0,53-73-206,-1-2 1,-1-1-1,-1-2 0,-2-1 1,0-1-1,-2-1 1,-70 32-1,58-34-6640</inkml:trace>
  <inkml:trace contextRef="#ctx0" brushRef="#br0" timeOffset="390.97">0 212 24575,'5'4'0,"5"7"0,11 5 0,10 9 0,9 10 0,7 7 0,9 2 0,4 1 0,0-1 0,-5 0 0,-7-7 0,-8-6 0,-6-3 0,-8-2 0,-5-6 0,-1-5 0,-4-7-8191</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2:12:09.715"/>
    </inkml:context>
    <inkml:brush xml:id="br0">
      <inkml:brushProperty name="width" value="0.05" units="cm"/>
      <inkml:brushProperty name="height" value="0.05" units="cm"/>
      <inkml:brushProperty name="color" value="#E71224"/>
    </inkml:brush>
  </inkml:definitions>
  <inkml:trace contextRef="#ctx0" brushRef="#br0">993 1 24575,'-2'18'0,"0"-1"0,-7 31 0,0-1 0,-1 6 0,-2 0 0,-3-1 0,-2-1 0,-2 0 0,-2-1 0,-3-1 0,-1-1 0,-57 78 0,10-32 0,-5-3 0,-169 156 0,184-195 60,-78 49 0,12-9-1545,108-75-5341</inkml:trace>
  <inkml:trace contextRef="#ctx0" brushRef="#br0" timeOffset="421.08">93 530 24575,'9'5'0,"7"10"0,11 11 0,18 25 0,10 11 0,5 10 0,15 24 0,9 13 0,16 20 0,4-3 0,-5-5 0,-7-14 0,-1-3 0,-2-10 0,-12-12 0,-5-11 0,-16-13 0,-16-16-8191</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2:12:08.445"/>
    </inkml:context>
    <inkml:brush xml:id="br0">
      <inkml:brushProperty name="width" value="0.05" units="cm"/>
      <inkml:brushProperty name="height" value="0.05" units="cm"/>
      <inkml:brushProperty name="color" value="#E71224"/>
    </inkml:brush>
  </inkml:definitions>
  <inkml:trace contextRef="#ctx0" brushRef="#br0">1271 27 24575,'-13'-1'0,"-134"7"0,127-3 0,1 0 0,0 2 0,0 0 0,1 1 0,-29 13 0,11 0 0,2 1 0,0 2 0,2 1 0,0 1 0,-39 41 0,-129 158 0,84-88 0,111-129-151,-1 0-1,0 0 0,-1 0 0,1-1 1,-1 0-1,0 0 0,0-1 1,-14 6-1,-1-2-6674</inkml:trace>
  <inkml:trace contextRef="#ctx0" brushRef="#br0" timeOffset="459.46">1 0 24575,'4'0'0,"7"9"0,5 12 0,9 20 0,14 17 0,10 17 0,9 8 0,9 9 0,6-2 0,0-4 0,1-2 0,-4-7 0,-3-7 0,-6-7 0,-7-9 0,-10-10 0,-11-12-8191</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2:12:18.070"/>
    </inkml:context>
    <inkml:brush xml:id="br0">
      <inkml:brushProperty name="width" value="0.05" units="cm"/>
      <inkml:brushProperty name="height" value="0.05" units="cm"/>
      <inkml:brushProperty name="color" value="#E71224"/>
    </inkml:brush>
  </inkml:definitions>
  <inkml:trace contextRef="#ctx0" brushRef="#br0">1297 318 24575,'-2'16'0,"1"1"0,-2-1 0,0 0 0,-1 1 0,-1-1 0,0-1 0,-2 1 0,1-1 0,-12 18 0,-4 4 0,-2-1 0,-37 44 0,7-18 0,-3-3 0,-2-2 0,-3-2 0,-3-4 0,-1-2 0,-2-3 0,-95 46 0,146-83-84,-41 20-343,1 3 0,-64 47 0,106-66-6399</inkml:trace>
  <inkml:trace contextRef="#ctx0" brushRef="#br0" timeOffset="453.09">0 0 24575,'5'0'0,"14"14"0,5 8 0,20 15 0,7 9 0,14 11 0,4 9 0,13 7 0,-3 0 0,-2-4 0,-4-4 0,-2-4 0,-8-4 0,-10-11 0,-10-9 0,-12-7 0,-7-8 0,-7-7-8191</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2:12:19.442"/>
    </inkml:context>
    <inkml:brush xml:id="br0">
      <inkml:brushProperty name="width" value="0.05" units="cm"/>
      <inkml:brushProperty name="height" value="0.05" units="cm"/>
      <inkml:brushProperty name="color" value="#E71224"/>
    </inkml:brush>
  </inkml:definitions>
  <inkml:trace contextRef="#ctx0" brushRef="#br0">900 27 24575,'-3'0'0,"1"1"0,-1-1 0,0 1 0,1 0 0,-1 0 0,0 0 0,1 0 0,0 0 0,-1 1 0,1-1 0,0 1 0,-1 0 0,1-1 0,-2 4 0,-31 33 0,21-22 0,-380 388 0,318-332-104,-214 189-1157,264-240-5565</inkml:trace>
  <inkml:trace contextRef="#ctx0" brushRef="#br0" timeOffset="404.21">0 1 24575,'5'0'0,"5"0"0,11 18 0,24 23 0,18 20 0,11 11 0,12 8 0,13 13 0,4 8 0,1-4 0,-2-9 0,-10-11 0,-12-18 0,-19-15 0,-20-15-8191</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2:12:20.877"/>
    </inkml:context>
    <inkml:brush xml:id="br0">
      <inkml:brushProperty name="width" value="0.05" units="cm"/>
      <inkml:brushProperty name="height" value="0.05" units="cm"/>
      <inkml:brushProperty name="color" value="#E71224"/>
    </inkml:brush>
  </inkml:definitions>
  <inkml:trace contextRef="#ctx0" brushRef="#br0">1583 185 24575,'-9'2'0,"0"0"0,0 0 0,0 1 0,1 0 0,-1 0 0,0 1 0,1 0 0,0 1 0,0 0 0,1 0 0,-13 11 0,0-1 0,-827 522 120,311-206-1605,470-288-5341</inkml:trace>
  <inkml:trace contextRef="#ctx0" brushRef="#br0" timeOffset="903.44">446 0 24575,'258'250'0,"297"221"0,-510-437 0,331 273 0,-371-302-227,0 0-1,0 0 1,-1 1-1,0-1 1,6 9-1,-3 3-6598</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2:33:21.492"/>
    </inkml:context>
    <inkml:brush xml:id="br0">
      <inkml:brushProperty name="width" value="0.05" units="cm"/>
      <inkml:brushProperty name="height" value="0.05" units="cm"/>
      <inkml:brushProperty name="color" value="#E71224"/>
    </inkml:brush>
  </inkml:definitions>
  <inkml:trace contextRef="#ctx0" brushRef="#br0">814 2 24575,'-120'-1'0,"-131"3"0,247-2 0,0 0 0,1 1 0,-1 0 0,0-1 0,0 1 0,0 0 0,1 1 0,-1-1 0,0 1 0,1 0 0,0 0 0,-1 0 0,1 0 0,0 0 0,0 1 0,0-1 0,0 1 0,0 0 0,1 0 0,0 0 0,-1 0 0,-2 6 0,3-4 0,0 0 0,0 0 0,1 0 0,-1 0 0,1 0 0,1 0 0,-1 1 0,1-1 0,0 0 0,0 0 0,0 0 0,1 1 0,0-1 0,0 0 0,0 0 0,4 9 0,-4-11 0,1-1 0,-1 1 0,1 0 0,0 0 0,0-1 0,0 1 0,0-1 0,0 0 0,0 1 0,1-1 0,-1 0 0,1-1 0,0 1 0,0 0 0,-1-1 0,1 1 0,0-1 0,0 0 0,6 2 0,7 0 0,1 0 0,30 2 0,6 1 0,-49-5 0,1 0 0,-1 0 0,0 1 0,0 0 0,0-1 0,0 1 0,0 0 0,0 1 0,-1-1 0,1 1 0,-1 0 0,0 0 0,0 0 0,0 0 0,0 0 0,0 1 0,0-1 0,-1 1 0,0 0 0,4 7 0,-3-3 0,-1 1 0,0 0 0,0 0 0,-1 0 0,0 0 0,-1 0 0,0 1 0,0-1 0,-2 9 0,2-15 0,-1 0 0,0 0 0,1 0 0,-1 0 0,0-1 0,0 1 0,-1 0 0,1-1 0,-1 1 0,1-1 0,-1 1 0,0-1 0,0 0 0,0 1 0,0-1 0,0 0 0,0-1 0,-1 1 0,1 0 0,-1-1 0,1 1 0,-1-1 0,1 0 0,-1 0 0,0 0 0,0 0 0,0 0 0,-4 0 0,-10 2 0,-1-1 0,1-1 0,-32-1 0,24-1 0,-67 1 0,-217-6 0,283 2-1365,7-2-5461</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2:33:46.718"/>
    </inkml:context>
    <inkml:brush xml:id="br0">
      <inkml:brushProperty name="width" value="0.05" units="cm"/>
      <inkml:brushProperty name="height" value="0.05" units="cm"/>
      <inkml:brushProperty name="color" value="#E71224"/>
    </inkml:brush>
  </inkml:definitions>
  <inkml:trace contextRef="#ctx0" brushRef="#br0">464 1 24575,'-68'-1'0,"-76"3"0,140-1 0,-1-1 0,1 1 0,0 1 0,0-1 0,0 1 0,0-1 0,0 1 0,0 1 0,0-1 0,0 0 0,1 1 0,-1 0 0,1 0 0,0 0 0,0 0 0,0 0 0,0 1 0,1-1 0,-1 1 0,1 0 0,0 0 0,0 0 0,0 0 0,0 0 0,1 0 0,-2 8 0,-3 13 0,2-1 0,0 1 0,0 39 0,3-47 0,-2 11 0,3-1 0,1-28 0,1 0 0,-1 0 0,0 0 0,1-1 0,-1 1 0,0 0 0,0-1 0,0 1 0,0 0 0,0-1 0,0 0 0,0 1 0,0-1 0,-1 1 0,1-1 0,0-2 0,5-6 0,1-1 0,0 1 0,0 0 0,1 1 0,0 0 0,1 0 0,0 1 0,0 0 0,1 0 0,0 1 0,1 0 0,-1 1 0,17-7 0,-18 10 0,0-1 0,0 1 0,0 1 0,0 0 0,1 0 0,-1 1 0,1 0 0,-1 1 0,1-1 0,-1 2 0,1 0 0,0 0 0,-1 1 0,0 0 0,1 0 0,-1 1 0,0 0 0,9 5 0,-11-4 0,1 1 0,-1 0 0,0 0 0,0 0 0,-1 1 0,0 0 0,0 1 0,0-1 0,-1 1 0,1 0 0,-2 1 0,1-1 0,-1 1 0,5 14 0,-4-9 0,-1 0 0,0 0 0,-1 1 0,-1 0 0,0-1 0,-1 1 0,0 0 0,-2 21 0,0-31 0,1 0 0,-1 0 0,0-1 0,-1 1 0,1-1 0,-1 1 0,1-1 0,-1 1 0,0-1 0,0 0 0,-1 0 0,1 0 0,0 0 0,-1 0 0,0-1 0,0 1 0,0-1 0,0 0 0,0 0 0,0 0 0,-1 0 0,1 0 0,0-1 0,-1 1 0,0-1 0,-5 1 0,-13 4 0,-1-2 0,1 0 0,-35 0 0,11 0 0,-35 7-78,-161 15-1209,205-25-5539</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2:10:55.599"/>
    </inkml:context>
    <inkml:brush xml:id="br0">
      <inkml:brushProperty name="width" value="0.05" units="cm"/>
      <inkml:brushProperty name="height" value="0.05" units="cm"/>
      <inkml:brushProperty name="color" value="#E71224"/>
    </inkml:brush>
  </inkml:definitions>
  <inkml:trace contextRef="#ctx0" brushRef="#br0">3597 239 24575,'0'9'0,"-5"21"0,-1 14 0,-8 18 0,-12 21 0,-5 10 0,-11 2 0,-17 8 0,-6-1 0,-7-7 0,1-13 0,-2-9 0,3-14 0,4-13 0,5-13 0,8-12 0,13-11-8191</inkml:trace>
  <inkml:trace contextRef="#ctx0" brushRef="#br0" timeOffset="310.75">2988 609 24575,'5'0'0,"5"5"0,20 14 0,9 10 0,6 7 0,10 4 0,13 11 0,9 3 0,4-4 0,-2-5 0,-1-7 0,13 0 0,5-3 0,-6-2 0,-8-7 0,-19-7-8191</inkml:trace>
  <inkml:trace contextRef="#ctx0" brushRef="#br0" timeOffset="714.45">5661 504 24575,'-5'0'0,"-10"9"0,-16 7 0,-8 6 0,-5 8 0,-14 8 0,-6 6 0,-6 5 0,-3-1 0,-5-1 0,4-7 0,9-2 0,6-3 0,10-7 0,8-4 0,6-7 0,10-5-8191</inkml:trace>
  <inkml:trace contextRef="#ctx0" brushRef="#br0" timeOffset="1088.33">4840 424 24575,'4'1'0,"-1"0"0,0 0 0,0 0 0,0 0 0,1 0 0,-1 1 0,0-1 0,-1 1 0,1 0 0,0 0 0,0 0 0,-1 0 0,5 5 0,7 5 0,102 66 0,3-5 0,132 60 0,-13-9 0,-115-52-45,-52-28-395,3-3 0,82 32 0,-122-61-6386</inkml:trace>
  <inkml:trace contextRef="#ctx0" brushRef="#br0" timeOffset="1574.34">7777 424 24575,'0'5'0,"-4"10"0,-11 11 0,-12 20 0,-10 11 0,-12 9 0,-12 7 0,-8 5 0,-7-3 0,-8 1 0,2-10 0,5-5 0,11-15 0,8-14 0,14-8 0,10-9 0,11-6-8191</inkml:trace>
  <inkml:trace contextRef="#ctx0" brushRef="#br0" timeOffset="1901.75">7380 636 24575,'14'9'0,"22"21"0,27 23 0,26 12 0,16 13 0,8 11 0,7 4 0,-4-5 0,2-4 0,-6-3 0,-13-10 0,-10-9 0,-16-14 0,-15-12 0,-18-6 0,-16-10-8191</inkml:trace>
  <inkml:trace contextRef="#ctx0" brushRef="#br0" timeOffset="89499.8">1321 1 24575,'-29'25'0,"2"2"0,0 1 0,2 1 0,1 1 0,-34 55 0,26-38 0,-14 20 0,-25 39 0,-5-3 0,-147 155 0,154-192-195,-3-2 0,-2-4 0,-3-3 0,-3-4 0,-2-3 0,-109 49 0,154-84-6631</inkml:trace>
  <inkml:trace contextRef="#ctx0" brushRef="#br0" timeOffset="89969.81">25 213 24575,'14'8'0,"0"2"0,-1 0 0,0 1 0,0 0 0,-1 1 0,17 22 0,12 11 0,283 243 0,24-19 0,-150-118 0,-97-72-117,260 194 368,16-29-1750,-311-209-5327</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2:33:55.424"/>
    </inkml:context>
    <inkml:brush xml:id="br0">
      <inkml:brushProperty name="width" value="0.05" units="cm"/>
      <inkml:brushProperty name="height" value="0.05" units="cm"/>
      <inkml:brushProperty name="color" value="#E71224"/>
    </inkml:brush>
  </inkml:definitions>
  <inkml:trace contextRef="#ctx0" brushRef="#br0">1112 0 24575,'-1'1'0,"-1"0"0,1-1 0,0 1 0,-1 0 0,1 0 0,0 0 0,0 0 0,0 0 0,0 0 0,0 0 0,0 0 0,0 0 0,0 0 0,0 1 0,1-1 0,-1 0 0,0 1 0,0 1 0,-13 30 0,12-29 0,-92 278 0,40-155 0,-5-2 0,-87 137 0,105-199 0,-2-2 0,-3-2 0,-2-2 0,-3-3 0,-97 82 0,131-122-341,-1-2 0,0 0-1,-32 15 1,16-13-6485</inkml:trace>
  <inkml:trace contextRef="#ctx0" brushRef="#br0" timeOffset="433.28">1 0 24575,'5'2'0,"0"-1"0,1 1 0,-1 0 0,0 0 0,0 0 0,0 1 0,0 0 0,-1 0 0,1 0 0,-1 1 0,0-1 0,6 7 0,-5-6 0,54 54 0,-2 3 0,50 71 0,-58-71 0,463 618 0,-465-599-1365,-36-65-5461</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2:45:18.826"/>
    </inkml:context>
    <inkml:brush xml:id="br0">
      <inkml:brushProperty name="width" value="0.05" units="cm"/>
      <inkml:brushProperty name="height" value="0.05" units="cm"/>
      <inkml:brushProperty name="color" value="#E71224"/>
    </inkml:brush>
  </inkml:definitions>
  <inkml:trace contextRef="#ctx0" brushRef="#br0">32 1 24575,'-1'13'0,"-1"1"0,0-1 0,-6 21 0,-3 26 0,9-37 0,0-9 0,0 0 0,1 0 0,1 0 0,0 0 0,1 0 0,1 0 0,4 17 0,-5-28 0,0-1 0,1 1 0,0-1 0,-1 1 0,1-1 0,0 0 0,0 1 0,1-1 0,-1 0 0,0-1 0,1 1 0,-1 0 0,1-1 0,-1 1 0,1-1 0,0 0 0,-1 0 0,1 0 0,0 0 0,0 0 0,0-1 0,0 1 0,0-1 0,0 0 0,0 0 0,0 0 0,0 0 0,5-1 0,-2 0 0,0 1 0,0-2 0,1 1 0,-1 0 0,-1-1 0,1 0 0,0-1 0,0 1 0,-1-1 0,1 0 0,-1-1 0,10-7 0,-9 4 0,-1-1 0,1 1 0,-1-1 0,-1-1 0,1 1 0,-1-1 0,-1 1 0,5-18 0,-8 26 0,0 0 0,0 1 0,0-1 0,0 0 0,0 0 0,1 0 0,-1 0 0,0 1 0,0-1 0,0 0 0,0 0 0,0 0 0,1 0 0,-1 0 0,0 1 0,0-1 0,0 0 0,0 0 0,1 0 0,-1 0 0,0 0 0,0 0 0,0 0 0,0 0 0,1 0 0,-1 0 0,0 0 0,0 0 0,0 0 0,1 0 0,-1 0 0,0 0 0,0 0 0,0 0 0,1 0 0,-1 0 0,0 0 0,0 0 0,0 0 0,1 0 0,-1 0 0,0-1 0,0 1 0,0 0 0,0 0 0,1 0 0,-1 0 0,0 0 0,0-1 0,0 1 0,0 0 0,0 0 0,0 0 0,1-1 0,4 23 0,36 402 62,-26-221-1489,-10-146-5399</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2:53:25.460"/>
    </inkml:context>
    <inkml:brush xml:id="br0">
      <inkml:brushProperty name="width" value="0.05" units="cm"/>
      <inkml:brushProperty name="height" value="0.05" units="cm"/>
      <inkml:brushProperty name="color" value="#E71224"/>
    </inkml:brush>
  </inkml:definitions>
  <inkml:trace contextRef="#ctx0" brushRef="#br0">612 1 24575,'-3'0'0,"0"1"0,-1 0 0,1 1 0,0-1 0,0 0 0,0 1 0,0 0 0,0 0 0,1 0 0,-5 3 0,-3 2 0,-77 48 0,13-9 0,-91 73 0,144-101 0,0 1 0,1 1 0,1 1 0,1 1 0,1 0 0,1 2 0,1-1 0,-16 34 0,20-32 0,1 1 0,0 1 0,2-1 0,1 2 0,2-1 0,0 1 0,2-1 0,1 1 0,3 54 0,0-76 0,1 0 0,0 0 0,0 0 0,0 0 0,1-1 0,-1 1 0,1-1 0,1 1 0,-1-1 0,1 0 0,0 0 0,0-1 0,0 1 0,1-1 0,-1 0 0,1 0 0,0-1 0,1 1 0,-1-1 0,0 0 0,1 0 0,0-1 0,-1 0 0,8 2 0,3 1 0,0 0 0,1-1 0,0-1 0,0 0 0,0-1 0,0-1 0,28-2 0,-40 1 0,0-1 0,-1 0 0,1 0 0,0 0 0,0-1 0,-1 1 0,1-1 0,-1 0 0,0-1 0,0 1 0,1-1 0,-1 1 0,-1-1 0,1-1 0,0 1 0,-1 0 0,0-1 0,0 0 0,0 1 0,0-1 0,0-1 0,-1 1 0,0 0 0,0 0 0,0-1 0,0 0 0,-1 1 0,2-6 0,0-8 0,0 0 0,-1-1 0,-1 1 0,0 0 0,-2-1 0,-2-20 0,3 36 7,-1-1-1,0 0 0,1 1 0,-1-1 1,0 1-1,-1-1 0,1 1 1,-1-1-1,1 1 0,-1 0 1,0 0-1,0 0 0,-1 0 0,1 0 1,-1 0-1,1 1 0,-1-1 1,-4-2-1,2 1-141,-1 1 0,1 1 0,-1-1 0,1 1 0,-1 0 0,0 0 0,0 1 0,0 0 0,0 0 0,-8 0 0,-7 0-6691</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2:53:29.530"/>
    </inkml:context>
    <inkml:brush xml:id="br0">
      <inkml:brushProperty name="width" value="0.05" units="cm"/>
      <inkml:brushProperty name="height" value="0.05" units="cm"/>
      <inkml:brushProperty name="color" value="#E71224"/>
    </inkml:brush>
  </inkml:definitions>
  <inkml:trace contextRef="#ctx0" brushRef="#br0">953 0 24575,'0'16'0,"-1"0"0,-1 0 0,0 0 0,-1 0 0,0-1 0,-2 1 0,0-1 0,-10 23 0,3-16 0,-1-1 0,-1 0 0,-1 0 0,-29 31 0,-158 164 0,-96 107 0,278-301-100,-16 21-153,-1-3 0,-2-1 0,-1-2 0,-57 40 0,69-61-6573</inkml:trace>
  <inkml:trace contextRef="#ctx0" brushRef="#br0" timeOffset="434.67">1 53 24575,'8'2'0,"1"0"0,-1 0 0,1 1 0,-1 0 0,0 0 0,0 1 0,0 0 0,-1 1 0,1 0 0,-1 0 0,0 0 0,12 13 0,4 1 0,114 93 0,135 143 0,106 149 0,-323-343 0,351 402-1365,-377-428-5461</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2:54:28.745"/>
    </inkml:context>
    <inkml:brush xml:id="br0">
      <inkml:brushProperty name="width" value="0.05" units="cm"/>
      <inkml:brushProperty name="height" value="0.05" units="cm"/>
      <inkml:brushProperty name="color" value="#E71224"/>
    </inkml:brush>
  </inkml:definitions>
  <inkml:trace contextRef="#ctx0" brushRef="#br0">0 2 24575,'195'-2'0,"215"4"0,-402-2 0,0 1 0,-1-1 0,1 1 0,0 0 0,0 1 0,-1 0 0,1 0 0,-1 1 0,9 4 0,-13-5 0,0 0 0,-1 0 0,1 1 0,0-1 0,-1 1 0,1 0 0,-1 0 0,0 0 0,0 0 0,0 0 0,0 0 0,-1 0 0,1 1 0,-1-1 0,0 1 0,0-1 0,0 1 0,0-1 0,-1 1 0,1-1 0,-1 1 0,0 3 0,-1 57 45,-2 0-1,-13 70 1,-5 72-1544,21-183-5327</inkml:trace>
  <inkml:trace contextRef="#ctx0" brushRef="#br0" timeOffset="1076.41">529 372 24575,'5'0'0,"5"0"0,7 0 0,3-5 0,4-1 0,7 1 0,2 0 0,0 2 0,0 1 0,-3 1 0,0 0 0,-2 1 0,3 5 0,2 6 0,-1 1 0,-6-2-8191</inkml:trace>
</inkml:ink>
</file>

<file path=xl/ink/ink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2:10:54.535"/>
    </inkml:context>
    <inkml:brush xml:id="br0">
      <inkml:brushProperty name="width" value="0.05" units="cm"/>
      <inkml:brushProperty name="height" value="0.05" units="cm"/>
      <inkml:brushProperty name="color" value="#E71224"/>
    </inkml:brush>
  </inkml:definitions>
  <inkml:trace contextRef="#ctx0" brushRef="#br0">794 1 24575,'0'4'0,"0"16"0,-5 17 0,-10 16 0,-16 17 0,-12 10 0,-16 5 0,-13 2 0,-6-1 0,0-10 0,5-10 0,10-15 0,12-12 0,9-9 0,8-8 0,9-9-8191</inkml:trace>
  <inkml:trace contextRef="#ctx0" brushRef="#br0" timeOffset="358.82">0 318 24575,'5'1'0,"0"-1"0,0 1 0,0 0 0,0 0 0,0 1 0,0-1 0,-1 1 0,1 0 0,-1 0 0,1 1 0,-1 0 0,7 4 0,46 47 0,-44-41 0,35 36 0,223 235 0,-186-187 0,76 113 0,-33-12-682,107 222-1,-199-346-6143</inkml:trace>
  <inkml:trace contextRef="#ctx0" brushRef="#br0" timeOffset="42449.62">847 2223 24575,'1'1'0,"1"-1"0,-1 1 0,0 0 0,0 0 0,0-1 0,0 1 0,0 0 0,0 0 0,0 0 0,0 0 0,0 0 0,0 1 0,0-1 0,0 0 0,-1 0 0,1 0 0,-1 1 0,1-1 0,-1 0 0,1 1 0,-1-1 0,0 1 0,1-1 0,-1 0 0,0 1 0,0-1 0,0 2 0,3 44 0,-3-47 0,-2 33 0,-1 0 0,-1 1 0,-2-2 0,-1 1 0,-2-1 0,-1 0 0,-2-1 0,-1 0 0,-28 49 0,1-14 0,-2-2 0,-4-1 0,-56 59 0,95-114 0,-107 114 0,96-105 0,-1 0 0,-1-1 0,0-2 0,-35 20 0,31-23-1365,3-6-5461</inkml:trace>
  <inkml:trace contextRef="#ctx0" brushRef="#br0" timeOffset="42839.62">80 2170 24575,'16'19'0,"-1"1"0,0 0 0,-1 1 0,15 33 0,-1-4 0,286 534 0,-73-127 0,-209-397-36,46 72-1293,-60-107-5497</inkml:trace>
</inkml:ink>
</file>

<file path=xl/ink/ink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2:55:30.279"/>
    </inkml:context>
    <inkml:brush xml:id="br0">
      <inkml:brushProperty name="width" value="0.05" units="cm"/>
      <inkml:brushProperty name="height" value="0.05" units="cm"/>
      <inkml:brushProperty name="color" value="#E71224"/>
    </inkml:brush>
  </inkml:definitions>
  <inkml:trace contextRef="#ctx0" brushRef="#br0">369 5 24575,'-56'-2'0,"37"1"0,0 0 0,0 1 0,0 0 0,0 2 0,-29 6 0,45-7 0,0 1 0,0-1 0,0 1 0,1-1 0,-1 1 0,1 0 0,-1 0 0,1 1 0,0-1 0,0 0 0,0 1 0,0-1 0,0 1 0,1 0 0,-1-1 0,1 1 0,0 0 0,-1 0 0,1 0 0,1 0 0,-1 0 0,0 0 0,1 0 0,-1 4 0,-1 12 0,1-1 0,3 38 0,-1-32 0,-1-7 0,1 0 0,1-1 0,0 1 0,7 26 0,-7-37 0,1 0 0,0 0 0,0 0 0,0 0 0,0-1 0,1 1 0,0-1 0,0 0 0,1 0 0,-1 0 0,1-1 0,0 0 0,0 1 0,11 5 0,17 10 0,0-1 0,70 27 0,-90-42 0,-1 0 0,-1 1 0,1 1 0,-1 0 0,0 0 0,13 11 0,-22-16 0,-1 0 0,1 1 0,-1-1 0,0 1 0,1 0 0,-1-1 0,0 1 0,0 0 0,0-1 0,0 1 0,0 0 0,0 0 0,-1 0 0,1 0 0,-1 0 0,1 0 0,-1 0 0,0 0 0,0 2 0,0-1 0,-1 0 0,0 0 0,0 0 0,0 0 0,-1-1 0,1 1 0,-1-1 0,1 1 0,-1-1 0,0 1 0,0-1 0,0 0 0,0 0 0,0 0 0,0 0 0,-1 0 0,-3 2 0,-4 2 0,0 0 0,0-1 0,-1 0 0,0 0 0,0-2 0,0 1 0,0-1 0,-1-1 0,1 0 0,-17 1 0,-20-1 0,-58-5 0,43 0 0,-11 2-1365,46 1-5461</inkml:trace>
</inkml:ink>
</file>

<file path=xl/ink/ink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2:55:38.662"/>
    </inkml:context>
    <inkml:brush xml:id="br0">
      <inkml:brushProperty name="width" value="0.05" units="cm"/>
      <inkml:brushProperty name="height" value="0.05" units="cm"/>
      <inkml:brushProperty name="color" value="#E71224"/>
    </inkml:brush>
  </inkml:definitions>
  <inkml:trace contextRef="#ctx0" brushRef="#br0">768 0 24575,'-1'4'0,"1"0"0,-1 0 0,0 0 0,-1 0 0,1-1 0,0 1 0,-1 0 0,0-1 0,0 0 0,0 1 0,-1-1 0,1 0 0,-1 0 0,-4 5 0,-48 38 0,50-42 0,-9 7 0,-259 211 0,234-185 0,1 1 0,2 1 0,2 3 0,-46 71 0,68-94-455,-2 0 0,-31 35 0,28-37-6371</inkml:trace>
  <inkml:trace contextRef="#ctx0" brushRef="#br0" timeOffset="546.41">1 212 24575,'2'0'0,"1"0"0,-1 1 0,0-1 0,1 1 0,-1 0 0,0-1 0,1 1 0,-1 0 0,0 0 0,0 1 0,0-1 0,3 2 0,9 5 0,489 269 0,-387-205 0,-2 6 0,123 111 0,2 46 113,12 11-1591,-226-224-5348</inkml:trace>
</inkml:ink>
</file>

<file path=xl/ink/ink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08:51.268"/>
    </inkml:context>
    <inkml:brush xml:id="br0">
      <inkml:brushProperty name="width" value="0.05" units="cm"/>
      <inkml:brushProperty name="height" value="0.05" units="cm"/>
      <inkml:brushProperty name="color" value="#E71224"/>
    </inkml:brush>
  </inkml:definitions>
  <inkml:trace contextRef="#ctx0" brushRef="#br0">430 0 24575,'-7'6'0,"0"0"0,-1-1 0,1 0 0,-1-1 0,-9 5 0,-21 12 0,-13 15 0,-52 47 0,88-69 0,0 0 0,2 1 0,0 1 0,1 0 0,0 0 0,1 1 0,-14 30 0,24-42 0,-17 36 0,-19 66 0,34-96 0,0 1 0,1 0 0,0-1 0,1 1 0,0 0 0,1 0 0,0 0 0,1 0 0,1 0 0,-1-1 0,5 14 0,-4-21 0,-1 0 0,1-1 0,0 0 0,0 1 0,0-1 0,0 0 0,1 0 0,-1 0 0,1-1 0,0 1 0,0 0 0,0-1 0,0 0 0,0 0 0,1 0 0,-1 0 0,0 0 0,1-1 0,0 1 0,-1-1 0,1 0 0,0 0 0,-1-1 0,1 1 0,0-1 0,0 1 0,0-1 0,0-1 0,4 1 0,-1-1 0,0 0 0,-1 0 0,1 0 0,-1-1 0,0 0 0,1 0 0,-1 0 0,0-1 0,0 0 0,0 0 0,-1 0 0,1-1 0,-1 0 0,0 0 0,0-1 0,7-7 0,2-7 0,-1-1 0,0 0 0,-2-1 0,0-1 0,-1 0 0,10-34 0,-19 54 6,-1-1 0,1 1-1,-1 0 1,0-1 0,0 1-1,1 0 1,-1 0 0,-1-1 0,1 1-1,0 0 1,0-1 0,-1 1-1,0 0 1,1 0 0,-1 0 0,0-1-1,0 1 1,0 0 0,0 0-1,-3-3 1,2 3-105,0 0 0,-1 0 0,1 1 0,-1-1 0,1 1 0,-1-1 0,0 1 0,0 0 0,0 0 0,0 0 0,0 0 0,0 1 0,0-1 0,-6 0 0,-12 0-6727</inkml:trace>
</inkml:ink>
</file>

<file path=xl/ink/ink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08:56.642"/>
    </inkml:context>
    <inkml:brush xml:id="br0">
      <inkml:brushProperty name="width" value="0.05" units="cm"/>
      <inkml:brushProperty name="height" value="0.05" units="cm"/>
      <inkml:brushProperty name="color" value="#E71224"/>
    </inkml:brush>
  </inkml:definitions>
  <inkml:trace contextRef="#ctx0" brushRef="#br0">1033 0 24575,'-1'31'0,"-2"-1"0,-1 0 0,-1 0 0,-2 0 0,-11 33 0,-1-12 0,-48 95 0,41-101 0,-2-1 0,-3-1 0,-1-2 0,-1-2 0,-3 0 0,-1-3 0,-73 56 0,50-48 0,-3-3 0,-1-2 0,-2-4 0,-124 48 0,180-79 0,0 0 0,1-1 0,0 0 0,-1 0 0,-12 1 0,21-4 0,-1 1 0,0-1 0,1 0 0,-1 0 0,1 0 0,-1 0 0,1 0 0,-1-1 0,1 1 0,-1 0 0,1-1 0,-1 1 0,1-1 0,-1 1 0,1-1 0,0 0 0,-1 1 0,1-1 0,0 0 0,0 0 0,-1 0 0,1 0 0,0 0 0,0 0 0,0-1 0,0 1 0,0 0 0,0 0 0,1-1 0,-1 1 0,0-1 0,1 1 0,-2-3 0,0-13 0,0 1 0,0-1 0,1 1 0,3-26 0,-1-22 0,-7-46 0,-3-295 0,9 401 0,0 1 0,0-1 0,0 1 0,1-1 0,-1 1 0,1-1 0,0 1 0,0 0 0,0-1 0,0 1 0,0 0 0,1 0 0,0 0 0,2-4 0,-2 6 0,0 0 0,0 0 0,0 0 0,0 0 0,0 1 0,0-1 0,0 1 0,0-1 0,0 1 0,0 0 0,1 0 0,-1 0 0,0 0 0,0 0 0,0 0 0,0 1 0,1-1 0,-1 1 0,0-1 0,0 1 0,0 0 0,0 0 0,3 2 0,35 15 0,0 2 0,50 33 0,-9-3 0,213 103 0,-158-85 0,251 165 0,-304-164-1365,-61-48-5461</inkml:trace>
</inkml:ink>
</file>

<file path=xl/ink/ink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11:16.397"/>
    </inkml:context>
    <inkml:brush xml:id="br0">
      <inkml:brushProperty name="width" value="0.05" units="cm"/>
      <inkml:brushProperty name="height" value="0.05" units="cm"/>
      <inkml:brushProperty name="color" value="#E71224"/>
    </inkml:brush>
  </inkml:definitions>
  <inkml:trace contextRef="#ctx0" brushRef="#br0">240 55 24575,'37'-1'0,"-20"0"0,-1 0 0,0 1 0,0 1 0,20 4 0,-32-4 0,0 0 0,0 0 0,-1 0 0,1 1 0,-1-1 0,1 1 0,-1 0 0,1 0 0,-1 0 0,0 0 0,0 1 0,0-1 0,0 1 0,-1 0 0,1 0 0,-1 0 0,1 0 0,-1 0 0,0 0 0,-1 1 0,1-1 0,2 7 0,-1 1 0,0 0 0,0 0 0,0 22 0,-2-30 0,-1 1 0,0 0 0,0-1 0,0 1 0,0 0 0,-1-1 0,1 1 0,-1 0 0,0-1 0,0 1 0,0-1 0,-1 1 0,1-1 0,-1 0 0,-3 6 0,4-9 0,0 1 0,0 0 0,0-1 0,0 1 0,0-1 0,1 1 0,-1-1 0,0 0 0,0 1 0,0-1 0,0 0 0,-1 0 0,1 1 0,0-1 0,0 0 0,0 0 0,0 0 0,0 0 0,0-1 0,0 1 0,0 0 0,0 0 0,0 0 0,0-1 0,0 1 0,0-1 0,0 1 0,0-1 0,0 1 0,1-1 0,-1 1 0,0-1 0,0 0 0,0 0 0,1 1 0,-1-1 0,-1-1 0,-1-2 0,0 1 0,0-1 0,0 0 0,1 0 0,-1 0 0,1 0 0,-2-5 0,0-3 0,1 1 0,0 0 0,1-1 0,0 0 0,1 0 0,0 1 0,1-19 0,0 26 0,1 0 0,-1 0 0,1 0 0,0 1 0,0-1 0,0 0 0,0 0 0,1 0 0,-1 1 0,1-1 0,0 1 0,0 0 0,0-1 0,1 1 0,-1 0 0,1 0 0,0 0 0,-1 1 0,1-1 0,0 0 0,1 1 0,-1 0 0,0 0 0,1 0 0,6-2 0,-3 2 0,0 0 0,1 0 0,-1 1 0,1 0 0,-1 0 0,1 1 0,0 0 0,-1 0 0,1 1 0,-1 0 0,1 0 0,7 3 0,-2 0 0,0 1 0,-1 1 0,0 0 0,0 0 0,0 1 0,13 10 0,3 7 0,-1 0 0,0 2 0,-2 1 0,23 33 0,-30-37 0,26 44 0,-41-60 0,1-1 0,-1 1 0,0 0 0,0 0 0,-1 0 0,0 0 0,-1 0 0,1 0 0,-1 1 0,0-1 0,-1 0 0,-1 12 0,1-16 0,-1-1 0,0 1 0,0-1 0,0 1 0,0-1 0,-1 0 0,1 0 0,0 1 0,-1-1 0,0 0 0,1 0 0,-1-1 0,0 1 0,0 0 0,0 0 0,0-1 0,-1 0 0,1 1 0,0-1 0,-1 0 0,1 0 0,0 0 0,-1 0 0,1 0 0,-1-1 0,0 1 0,1-1 0,-6 0 0,-8 2 0,0-2 0,-1 0 0,-21-3 0,31 2 0,-23-3 0,0-2 0,0-1 0,1-1 0,0-1 0,-33-17 0,-1-4 0,-67-43 0,114 63 0,1 0 0,1-1 0,0-1 0,1 0 0,-20-23 0,30 32 0,0-1 0,0 1 0,0-1 0,0 0 0,1 0 0,0 0 0,-1-1 0,2 1 0,-1-1 0,0 1 0,1-1 0,0 1 0,0-1 0,0 0 0,0 1 0,1-1 0,0 0 0,0 0 0,0 0 0,1 1 0,0-1 0,0 0 0,0 1 0,0-1 0,0 0 0,3-4 0,-1 5 0,0 1 0,0-1 0,1 0 0,-1 1 0,1 0 0,0-1 0,-1 2 0,2-1 0,-1 0 0,0 1 0,0 0 0,1 0 0,-1 0 0,1 0 0,0 1 0,-1-1 0,10 0 0,10-1 0,1 0 0,30 1 0,-38 2 0,51-1 0,0 4 0,0 2 0,96 21 0,-117-15 0,0 2 0,0 3 0,-2 1 0,0 2 0,65 39 0,-99-52 0,-1 0 0,0 1 0,0 0 0,-1 1 0,0 0 0,0 1 0,-1 0 0,0 0 0,-1 0 0,7 13 0,-10-15 0,-1 0 0,0 0 0,-1 0 0,0 0 0,0 1 0,-1-1 0,1 1 0,-2 0 0,1-1 0,-1 1 0,0 0 0,-1-1 0,0 1 0,0-1 0,0 1 0,-5 13 0,1-7 0,-1 0 0,0 0 0,-1-1 0,0 1 0,-1-2 0,-1 1 0,0-1 0,0 0 0,-1-1 0,-1 0 0,0-1 0,0 0 0,-1-1 0,-19 12 0,-15 5 0,0-2 0,-93 32 0,37-16 0,-27 18 0,-102 41 0,194-89-195,-1-1 0,0-2 0,-1-2 0,1-1 0,-1-2 0,-63-5 0,61 2-6631</inkml:trace>
</inkml:ink>
</file>

<file path=xl/ink/ink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11:35.104"/>
    </inkml:context>
    <inkml:brush xml:id="br0">
      <inkml:brushProperty name="width" value="0.05" units="cm"/>
      <inkml:brushProperty name="height" value="0.05" units="cm"/>
      <inkml:brushProperty name="color" value="#E71224"/>
    </inkml:brush>
  </inkml:definitions>
  <inkml:trace contextRef="#ctx0" brushRef="#br0">1 450 24575,'0'-3'0,"0"0"0,1 0 0,0 0 0,0 0 0,0 0 0,0 1 0,0-1 0,0 0 0,1 1 0,-1-1 0,1 1 0,0-1 0,0 1 0,-1 0 0,4-3 0,40-32 0,-25 21 0,36-36 0,-3-4 0,84-111 0,-102 122 0,-33 42 0,1-1 0,0 1 0,0-1 0,0 1 0,1 0 0,-1 0 0,1 1 0,4-3 0,-8 4 0,1 1 0,-1 0 0,1 0 0,-1 0 0,1-1 0,-1 1 0,1 0 0,-1 0 0,1 0 0,0 0 0,-1 0 0,1 0 0,-1 0 0,1 0 0,-1 0 0,1 0 0,-1 1 0,1-1 0,-1 0 0,1 0 0,-1 0 0,1 1 0,-1-1 0,1 0 0,-1 0 0,2 2 0,-1-1 0,0 1 0,0-1 0,-1 1 0,1-1 0,0 1 0,0 0 0,-1 0 0,1-1 0,-1 1 0,0 0 0,1 0 0,-1 3 0,6 103 0,-9 112 0,-1-53 0,4-158-98,0 4-113,0 0-1,-1 0 1,0 1 0,-1-1 0,-5 18 0,2-15-6615</inkml:trace>
  <inkml:trace contextRef="#ctx0" brushRef="#br0" timeOffset="1035.58">583 185 24575,'2'1'0,"-1"-1"0,1 1 0,0 0 0,0-1 0,-1 1 0,1 0 0,0 0 0,-1 0 0,1 1 0,-1-1 0,1 0 0,-1 1 0,0-1 0,0 0 0,1 1 0,-1-1 0,0 1 0,0 0 0,-1-1 0,1 1 0,0 0 0,0 2 0,14 41 0,-12-29 0,0 0 0,-1 0 0,-1 0 0,-1 0 0,-2 25 0,2-35 0,-1-1 0,0 1 0,0 0 0,0-1 0,-1 1 0,0-1 0,0 0 0,0 1 0,-1-1 0,0 0 0,0-1 0,0 1 0,0 0 0,-1-1 0,0 0 0,0 0 0,0 0 0,-8 6 0,11-9 0,0 0 0,0-1 0,-1 1 0,1 0 0,0-1 0,0 1 0,0-1 0,-1 0 0,1 1 0,0-1 0,-1 0 0,1 0 0,0 1 0,-1-1 0,1 0 0,0-1 0,-1 1 0,1 0 0,0 0 0,-1 0 0,1-1 0,0 1 0,0-1 0,-1 1 0,1-1 0,0 1 0,0-1 0,-2-1 0,1 0 0,-1-1 0,1 0 0,-1 0 0,1 0 0,0 0 0,0 0 0,1-1 0,-1 1 0,1 0 0,-2-5 0,-2-9 0,1 1 0,1-1 0,-3-25 0,5 30-89,0 1 133,0-1 0,1 0 0,0 0 0,4-22 0,-4 32-99,1-1 0,0 0-1,-1 1 1,1-1-1,0 1 1,1 0 0,-1-1-1,0 1 1,1 0-1,-1-1 1,1 1-1,0 0 1,0 0 0,0 1-1,0-1 1,0 0-1,0 0 1,0 1-1,0 0 1,1-1 0,-1 1-1,1 0 1,-1 0-1,1 0 1,-1 0-1,6 0 1,12-2-6771</inkml:trace>
</inkml:ink>
</file>

<file path=xl/ink/ink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12:25.801"/>
    </inkml:context>
    <inkml:brush xml:id="br0">
      <inkml:brushProperty name="width" value="0.05" units="cm"/>
      <inkml:brushProperty name="height" value="0.05" units="cm"/>
      <inkml:brushProperty name="color" value="#E71224"/>
    </inkml:brush>
  </inkml:definitions>
  <inkml:trace contextRef="#ctx0" brushRef="#br0">0 323 24575,'2'-3'0,"0"-1"0,0 0 0,1 1 0,-1-1 0,1 1 0,0-1 0,0 1 0,0 0 0,0 0 0,0 1 0,1-1 0,-1 1 0,6-3 0,3-4 0,10-12 0,0-1 0,-2-1 0,21-29 0,7-8 0,-47 59 0,0-1 0,0 1 0,0 0 0,0 0 0,0-1 0,1 1 0,-1 0 0,0 0 0,0 0 0,1 0 0,-1 0 0,1 1 0,-1-1 0,1 0 0,-1 1 0,1-1 0,0 1 0,-1-1 0,1 1 0,0 0 0,-1 0 0,1 0 0,1 0 0,-1 0 0,0 1 0,-1 0 0,1 0 0,0 0 0,-1 0 0,1 0 0,-1 0 0,0 0 0,1 0 0,-1 1 0,0-1 0,0 0 0,1 1 0,-1-1 0,0 1 0,-1 0 0,2 1 0,2 7 0,0 0 0,0 0 0,-1 0 0,-1 0 0,3 21 0,-3 61-1365,-3-67-5461</inkml:trace>
  <inkml:trace contextRef="#ctx0" brushRef="#br0" timeOffset="704.72">424 271 24575,'15'-16'0,"1"0"0,-2 0 0,0-2 0,11-19 0,-8 9 0,66-101 0,-83 129 0,1-1 0,-1 0 0,0 0 0,1 1 0,-1-1 0,1 1 0,-1-1 0,1 0 0,0 1 0,-1-1 0,1 1 0,-1-1 0,1 1 0,0-1 0,-1 1 0,1 0 0,0-1 0,0 1 0,-1 0 0,1 0 0,0-1 0,0 1 0,0 0 0,-1 0 0,1 0 0,0 0 0,0 0 0,0 0 0,-1 0 0,1 0 0,2 1 0,-2 0 0,1 0 0,-1 1 0,1-1 0,-1 0 0,1 1 0,-1-1 0,1 1 0,-1 0 0,0 0 0,0-1 0,0 1 0,1 3 0,20 64 0,-20-62 0,61 340 0,-58-312 0,1-9-1365,1-6-5461</inkml:trace>
</inkml:ink>
</file>

<file path=xl/ink/ink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12:30.177"/>
    </inkml:context>
    <inkml:brush xml:id="br0">
      <inkml:brushProperty name="width" value="0.05" units="cm"/>
      <inkml:brushProperty name="height" value="0.05" units="cm"/>
      <inkml:brushProperty name="color" value="#E71224"/>
    </inkml:brush>
  </inkml:definitions>
  <inkml:trace contextRef="#ctx0" brushRef="#br0">1164 0 24575,'-1'10'0,"-1"-1"0,0 0 0,-1 1 0,0-1 0,0 0 0,-1 0 0,0-1 0,-1 1 0,-6 10 0,-3 6 0,-39 68 0,-82 112 0,-81 74 0,179-232 0,-520 563 0,459-517-1365,83-76-5461</inkml:trace>
  <inkml:trace contextRef="#ctx0" brushRef="#br0" timeOffset="450.85">370 714 24575,'14'5'0,"13"10"0,20 21 0,7 13 0,-2 2 0,9 21 0,2 6 0,-4-6 0,5 13 0,1-5 0,-6-6 0,-4-7 0,-2 4 0,-2-3 0,-4-7 0,-11-10 0,-2-4 0,-7-11-8191</inkml:trace>
</inkml:ink>
</file>

<file path=xl/ink/ink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12:28.478"/>
    </inkml:context>
    <inkml:brush xml:id="br0">
      <inkml:brushProperty name="width" value="0.05" units="cm"/>
      <inkml:brushProperty name="height" value="0.05" units="cm"/>
      <inkml:brushProperty name="color" value="#E71224"/>
    </inkml:brush>
  </inkml:definitions>
  <inkml:trace contextRef="#ctx0" brushRef="#br0">609 80 24575,'0'4'0,"0"16"0,-5 21 0,-5 9 0,-2 19 0,-7 24 0,-5 5 0,-8 4 0,-3-1 0,-4 4 0,0-12 0,2-11 0,3-8 0,2-10 0,3-9 0,1-8 0,6-12-8191</inkml:trace>
  <inkml:trace contextRef="#ctx0" brushRef="#br0" timeOffset="376.87">0 635 24575,'4'1'0,"0"0"0,0-1 0,0 1 0,0 1 0,0-1 0,0 1 0,-1-1 0,1 1 0,0 0 0,-1 0 0,4 3 0,40 34 0,-32-25 0,180 154 0,247 191 0,-366-314-1365,-54-35-5461</inkml:trace>
  <inkml:trace contextRef="#ctx0" brushRef="#br0" timeOffset="874.81">2778 0 24575,'0'9'0,"-4"12"0,-7 12 0,-9 13 0,-3 8 0,-9 8 0,-14 12 0,-17 7 0,-6-2 0,-10 0 0,4-5 0,-3-6 0,7-11 0,11-9 0,12-9 0,9-11 0,11-11-8191</inkml:trace>
  <inkml:trace contextRef="#ctx0" brushRef="#br0" timeOffset="1253.02">2117 291 24575,'4'2'0,"-1"0"0,1-1 0,-1 1 0,0 0 0,1 1 0,-1-1 0,0 1 0,0-1 0,0 1 0,-1 0 0,5 5 0,3 2 0,47 50 0,-2 3 0,55 79 0,-86-110 0,12 17-136,-2 1-1,-2 2 1,-2 1-1,-3 1 1,-2 1-1,-2 2 1,-3 0-1,-2 2 0,10 64 1,-22-89-6690</inkml:trace>
</inkml:ink>
</file>

<file path=xl/ink/ink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13:57.844"/>
    </inkml:context>
    <inkml:brush xml:id="br0">
      <inkml:brushProperty name="width" value="0.05" units="cm"/>
      <inkml:brushProperty name="height" value="0.05" units="cm"/>
      <inkml:brushProperty name="color" value="#E71224"/>
    </inkml:brush>
  </inkml:definitions>
  <inkml:trace contextRef="#ctx0" brushRef="#br0">234 1 24575,'-1'4'0,"-1"1"0,1-1 0,-1 0 0,-1 0 0,1 0 0,0 0 0,-1 0 0,0-1 0,0 1 0,-4 4 0,0 0 0,-14 16 0,0 1 0,2 2 0,1 0 0,2 1 0,0 0 0,2 1 0,1 1 0,1 0 0,-7 33 0,10-27 0,4-22 0,1 0 0,1 0 0,0 0 0,1 0 0,0 0 0,2 1 0,-1-1 0,3 17 0,-1-29 0,-1 0 0,1 0 0,0 0 0,-1 0 0,1 0 0,0 0 0,0-1 0,1 1 0,-1 0 0,0 0 0,1-1 0,-1 1 0,1-1 0,-1 1 0,1-1 0,0 0 0,-1 0 0,1 1 0,2 0 0,1 0 0,0 0 0,1 0 0,-1-1 0,0 0 0,1 0 0,-1 0 0,8 0 0,5-1 0,0-1 0,0-1 0,28-5 0,-41 6 0,1-1 0,-1 1 0,0-1 0,0 0 0,0 0 0,0 0 0,0-1 0,0 1 0,-1-1 0,1-1 0,7-6 0,-11 8 0,1 0 0,-1 0 0,1 0 0,-1 0 0,0-1 0,0 1 0,0 0 0,0-1 0,0 1 0,0-1 0,-1 1 0,1-1 0,-1 1 0,0-1 0,0 1 0,0-1 0,0 1 0,0-1 0,-1 0 0,1 1 0,-1-1 0,1 1 0,-1 0 0,0-1 0,0 1 0,0-1 0,-2-2 0,-29-47-1365,16 28-5461</inkml:trace>
</inkml:ink>
</file>

<file path=xl/ink/ink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13:58.850"/>
    </inkml:context>
    <inkml:brush xml:id="br0">
      <inkml:brushProperty name="width" value="0.05" units="cm"/>
      <inkml:brushProperty name="height" value="0.05" units="cm"/>
      <inkml:brushProperty name="color" value="#E71224"/>
    </inkml:brush>
  </inkml:definitions>
  <inkml:trace contextRef="#ctx0" brushRef="#br0">0 1 24575,'85'-1'0,"98"3"0,-179-2 0,-1 0 0,0 0 0,1 0 0,-1 1 0,0-1 0,0 1 0,1 0 0,-1 0 0,0 0 0,0 0 0,0 0 0,0 1 0,0 0 0,0-1 0,-1 1 0,1 0 0,0 0 0,-1 1 0,0-1 0,1 0 0,-1 1 0,0 0 0,0-1 0,-1 1 0,3 4 0,-1 2 0,-1 0 0,0 1 0,0-1 0,-1 1 0,0 0 0,-1-1 0,-1 15 0,-3 57 0,-21 109 0,8-65-1365,11-102-5461</inkml:trace>
  <inkml:trace contextRef="#ctx0" brushRef="#br0" timeOffset="466.83">318 292 24575,'4'5'0,"7"1"0,5-1 0,9 0 0,5-2 0,-3 4 0,-1 0 0,-1-1 0,0-1 0,1-2 0,-5-2-8191</inkml:trace>
</inkml:ink>
</file>

<file path=xl/ink/ink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14:10.764"/>
    </inkml:context>
    <inkml:brush xml:id="br0">
      <inkml:brushProperty name="width" value="0.05" units="cm"/>
      <inkml:brushProperty name="height" value="0.05" units="cm"/>
      <inkml:brushProperty name="color" value="#E71224"/>
    </inkml:brush>
  </inkml:definitions>
  <inkml:trace contextRef="#ctx0" brushRef="#br0">794 185 24575,'-214'230'0,"3"-5"0,148-163 0,-106 79 0,89-78-1365,64-50-5461</inkml:trace>
  <inkml:trace contextRef="#ctx0" brushRef="#br0" timeOffset="451">0 0 24575,'2'1'0,"1"0"0,-1 0 0,0 0 0,1 1 0,-1-1 0,0 0 0,0 1 0,0-1 0,0 1 0,-1 0 0,1 0 0,0 0 0,-1 0 0,2 2 0,4 5 0,111 122 0,186 200 0,-297-324-25,429 417-1315,-418-408-5486</inkml:trace>
</inkml:ink>
</file>

<file path=xl/ink/ink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14:09.877"/>
    </inkml:context>
    <inkml:brush xml:id="br0">
      <inkml:brushProperty name="width" value="0.05" units="cm"/>
      <inkml:brushProperty name="height" value="0.05" units="cm"/>
      <inkml:brushProperty name="color" value="#E71224"/>
    </inkml:brush>
  </inkml:definitions>
  <inkml:trace contextRef="#ctx0" brushRef="#br0">903 1 24575,'-2'4'0,"1"0"0,0 0 0,-1 0 0,0 0 0,0 0 0,0-1 0,-1 1 0,1 0 0,-1-1 0,0 0 0,0 0 0,0 0 0,-7 6 0,-4 5 0,-171 200 0,-69 74 0,-48-5 0,284-268-455,-1-1 0,-24 15 0,14-13-6371</inkml:trace>
  <inkml:trace contextRef="#ctx0" brushRef="#br0" timeOffset="308.26">30 292 24575,'9'0'0,"11"13"0,13 14 0,8 7 0,17 15 0,1 4 0,14 2 0,4 1 0,2-5 0,-4-2 0,0-5 0,-9-5 0,-7-5 0,-9-4 0,-12-2 0,-14-7-8191</inkml:trace>
</inkml:ink>
</file>

<file path=xl/ink/ink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16:12.583"/>
    </inkml:context>
    <inkml:brush xml:id="br0">
      <inkml:brushProperty name="width" value="0.05" units="cm"/>
      <inkml:brushProperty name="height" value="0.05" units="cm"/>
      <inkml:brushProperty name="color" value="#E71224"/>
    </inkml:brush>
  </inkml:definitions>
  <inkml:trace contextRef="#ctx0" brushRef="#br0">1 27 24575,'69'-10'0,"-8"-1"0,406 5 0,-461 6 0,1 1 0,-1-1 0,0 1 0,0 1 0,0-1 0,0 1 0,0 0 0,0 0 0,0 0 0,0 1 0,9 6 0,-13-7 0,0 0 0,0 0 0,0 0 0,-1 0 0,1 0 0,0 1 0,-1-1 0,0 0 0,0 1 0,1-1 0,-1 1 0,-1 0 0,1-1 0,0 1 0,-1 0 0,1-1 0,-1 1 0,0 0 0,0 0 0,0 0 0,0-1 0,0 1 0,-1 0 0,1-1 0,-1 1 0,0 0 0,0-1 0,-2 6 0,-4 11 0,-1-1 0,-1 1 0,-1-1 0,-1-1 0,0 0 0,-1 0 0,-1-1 0,-16 15 0,7-10 0,-1-1 0,-1-1 0,0-1 0,-47 25 0,40-25-1365,6-2-5461</inkml:trace>
  <inkml:trace contextRef="#ctx0" brushRef="#br0" timeOffset="628.97">265 318 24575,'5'0'0,"5"0"0,6 0 0,5 0 0,3 0 0,2 0 0,6 0 0,2 0 0,3 0 0,1 0 0,-1 0 0,-4 0 0,3 0 0,-1 0 0,-2 0 0,-6 0-8191</inkml:trace>
</inkml:ink>
</file>

<file path=xl/ink/ink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16:16.793"/>
    </inkml:context>
    <inkml:brush xml:id="br0">
      <inkml:brushProperty name="width" value="0.05" units="cm"/>
      <inkml:brushProperty name="height" value="0.05" units="cm"/>
      <inkml:brushProperty name="color" value="#E71224"/>
    </inkml:brush>
  </inkml:definitions>
  <inkml:trace contextRef="#ctx0" brushRef="#br0">347 1 24575,'3'3'0,"0"1"0,0 0 0,-1 0 0,1 0 0,-1 0 0,0 0 0,0 1 0,-1-1 0,1 0 0,-1 1 0,0 0 0,0-1 0,-1 1 0,1-1 0,-1 1 0,0 0 0,0-1 0,-1 1 0,1 0 0,-1-1 0,0 1 0,0-1 0,-3 7 0,-3 8 0,-1 1 0,0-1 0,-19 30 0,3-8 0,3-3 0,-32 42 0,45-70 0,1 0 0,1 1 0,0 0 0,0 0 0,1 1 0,0-1 0,1 1 0,1 0 0,0 0 0,0 0 0,1 1 0,1-1 0,0 1 0,0-1 0,2 1 0,-1-1 0,2 1 0,0-1 0,0 0 0,5 15 0,-6-24 0,0 0 0,1 0 0,-1-1 0,1 1 0,0 0 0,0 0 0,0-1 0,0 1 0,0-1 0,0 0 0,1 0 0,-1 0 0,1 0 0,0 0 0,-1 0 0,1-1 0,0 1 0,5 1 0,-7-3 0,0 1 0,1-1 0,-1 0 0,1 0 0,-1 0 0,0 0 0,1 0 0,-1 0 0,1 0 0,-1 0 0,0 0 0,1-1 0,-1 1 0,1-1 0,-1 1 0,0-1 0,0 1 0,1-1 0,-1 0 0,0 1 0,0-1 0,0 0 0,0 0 0,0 0 0,0 0 0,0 0 0,0 0 0,0 0 0,0-1 0,0 1 0,-1 0 0,1 0 0,-1-1 0,1 1 0,-1 0 0,1-1 0,-1 1 0,0 0 0,1-1 0,-1 1 0,0-1 0,0 1 0,0-2 0,0-7 0,0 1 0,0-1 0,-1 1 0,0-1 0,0 1 0,-1-1 0,0 1 0,-1 0 0,0 0 0,-1 0 0,0 0 0,0 1 0,-9-14 0,1 3 0,-1 2 0,-1-1 0,-1 2 0,-30-28 0,30 32 0,0-2 0,1 1 0,1-2 0,0 1 0,-22-34 0,33 44 0,-1-1 0,1 1 0,0-1 0,1 1 0,-1-1 0,1 0 0,-1 0 0,2 0 0,-1 0 0,0 0 0,1 0 0,0 0 0,0 0 0,1 0 0,-1 0 0,1 0 0,0 0 0,0 0 0,1 1 0,-1-1 0,1 0 0,0 1 0,1-1 0,-1 1 0,1 0 0,0-1 0,0 1 0,5-6 0,0 3 0,0-1 0,0 1 0,1 1 0,-1 0 0,2 0 0,-1 0 0,0 1 0,1 1 0,0 0 0,19-6 0,12 0 0,62-7 0,-13 2 0,-40 2-1365,-7-1-5461</inkml:trace>
</inkml:ink>
</file>

<file path=xl/ink/ink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2:45:23.752"/>
    </inkml:context>
    <inkml:brush xml:id="br0">
      <inkml:brushProperty name="width" value="0.05" units="cm"/>
      <inkml:brushProperty name="height" value="0.05" units="cm"/>
      <inkml:brushProperty name="color" value="#E71224"/>
    </inkml:brush>
  </inkml:definitions>
  <inkml:trace contextRef="#ctx0" brushRef="#br0">3486 239 24575,'-1'4'0,"0"1"0,0-1 0,-1 0 0,1 1 0,-1-1 0,0 0 0,-1 0 0,1 0 0,0-1 0,-6 6 0,0 4 0,-27 35 0,-1-1 0,-2-1 0,-3-2 0,-1-2 0,-93 70 0,54-55 0,-2-4 0,-163 77 0,105-69 0,120-55-1365,2-2-5461</inkml:trace>
  <inkml:trace contextRef="#ctx0" brushRef="#br0" timeOffset="439.26">1740 1 24575,'0'4'0,"4"11"0,16 16 0,17 21 0,21 24 0,22 17 0,26 20 0,20 9 0,17 1 0,11-2 0,6-8 0,3-10 0,-22-22 0,-35-25-8191</inkml:trace>
  <inkml:trace contextRef="#ctx0" brushRef="#br0" timeOffset="-115967.49">682 451 24575,'-90'113'0,"11"-26"0,8-7 0,-3-3 0,-146 118 0,88-108-1365,116-75-5461</inkml:trace>
  <inkml:trace contextRef="#ctx0" brushRef="#br0" timeOffset="-114997.49">232 160 24575,'0'19'0,"1"0"0,1 0 0,1 0 0,1 0 0,0 0 0,1-1 0,1 1 0,1-1 0,17 31 0,-6-20 0,1-1 0,1 0 0,2-2 0,43 42 0,205 171 134,-54-50-1633,-185-161-5327</inkml:trace>
</inkml:ink>
</file>

<file path=xl/ink/ink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16:33.221"/>
    </inkml:context>
    <inkml:brush xml:id="br0">
      <inkml:brushProperty name="width" value="0.05" units="cm"/>
      <inkml:brushProperty name="height" value="0.05" units="cm"/>
      <inkml:brushProperty name="color" value="#E71224"/>
    </inkml:brush>
  </inkml:definitions>
  <inkml:trace contextRef="#ctx0" brushRef="#br0">953 1 24575,'-5'0'0,"-1"4"0,-13 16 0,-8 4 0,-8 6 0,-26 22 0,-20 10 0,-5 4 0,3-1 0,-12 8 0,7-6 0,8-3 0,9-10 0,13-13 0,11-9 0,9-11 0,7-8 0,8-6-8191</inkml:trace>
  <inkml:trace contextRef="#ctx0" brushRef="#br0" timeOffset="434.17">0 107 24575,'4'1'0,"0"1"0,0 0 0,0 0 0,0 0 0,0 1 0,0-1 0,-1 1 0,1 0 0,-1 0 0,0 0 0,0 0 0,0 1 0,0-1 0,-1 1 0,4 6 0,3 2 0,584 655 0,-500-568 0,1-5-1365,-76-76-5461</inkml:trace>
</inkml:ink>
</file>

<file path=xl/ink/ink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17:55.770"/>
    </inkml:context>
    <inkml:brush xml:id="br0">
      <inkml:brushProperty name="width" value="0.05" units="cm"/>
      <inkml:brushProperty name="height" value="0.05" units="cm"/>
      <inkml:brushProperty name="color" value="#E71224"/>
    </inkml:brush>
  </inkml:definitions>
  <inkml:trace contextRef="#ctx0" brushRef="#br0">435 84 24575,'0'-3'0,"0"0"0,0 0 0,0-1 0,1 1 0,-1 0 0,1 0 0,0 0 0,0 0 0,0 0 0,0 0 0,1 0 0,-1 1 0,1-1 0,-1 0 0,1 1 0,0-1 0,0 1 0,0 0 0,1-1 0,-1 1 0,4-2 0,-1 1 0,0 0 0,1 0 0,0 1 0,-1 0 0,1 0 0,0 0 0,0 1 0,0 0 0,0 0 0,10 0 0,-4 1 0,1 0 0,-1 1 0,1 1 0,-1 0 0,0 0 0,1 1 0,-1 1 0,-1 0 0,1 0 0,16 10 0,-24-12 0,-1 0 0,0 1 0,0 0 0,0 0 0,0-1 0,-1 2 0,1-1 0,-1 0 0,1 0 0,-1 1 0,0-1 0,-1 1 0,1 0 0,-1 0 0,1 0 0,-1-1 0,0 1 0,0 0 0,-1 0 0,1 0 0,-1 0 0,0 1 0,0-1 0,0 0 0,-1 0 0,0 0 0,-1 6 0,-1-1 0,1-1 0,-1 0 0,-1-1 0,1 1 0,-1 0 0,-1-1 0,1 0 0,-1 0 0,-1 0 0,1-1 0,-1 0 0,-9 8 0,-34 22 0,-71 39 0,68-45 0,-64 50 0,80-52 0,2 2 0,1 2 0,1 1 0,-30 40 0,58-69 0,0 0 0,0 0 0,0 0 0,-1-1 0,1 1 0,-1-1 0,0 0 0,1-1 0,-1 1 0,-1-1 0,-9 3 0,9-3 0,0 0 0,0 0 0,1 1 0,-1 0 0,1 0 0,0 0 0,0 1 0,-6 5 0,10-9 0,0 1 0,1 0 0,-1-1 0,1 1 0,-1 0 0,0 0 0,1 0 0,-1-1 0,1 1 0,0 0 0,-1 0 0,1 0 0,0 0 0,-1 0 0,1 0 0,0 0 0,0 0 0,0 0 0,0 0 0,0 0 0,0 0 0,0 0 0,0 0 0,0 0 0,1 0 0,-1-1 0,1 3 0,0-1 0,1 1 0,-1-1 0,1 0 0,0 0 0,0 0 0,0 0 0,0 0 0,0 0 0,5 3 0,57 27 0,-60-30 0,48 17 0,1-2 0,0-3 0,2-1 0,-1-3 0,2-3 0,75 1 0,-126-8 0,0 0 0,0 0 0,-1 0 0,1-1 0,0 0 0,0 0 0,-1 0 0,1-1 0,-1 1 0,1-1 0,-1 0 0,0 0 0,0-1 0,0 1 0,0-1 0,6-5 0,-8 6 0,0-1 0,0 0 0,0 0 0,-1 0 0,1 0 0,-1 0 0,0 0 0,0-1 0,0 1 0,0 0 0,0-1 0,-1 1 0,1 0 0,-1-1 0,0 1 0,0-1 0,0 1 0,0 0 0,-1-1 0,0 1 0,1 0 0,-1-1 0,-3-5 0,-2-8 0,-2 0 0,0 0 0,-1 1 0,-1 0 0,-1 0 0,-14-17 0,-83-82 0,60 67 0,0 5 0,-21-22 0,65 60 0,-1 0 0,1 0 0,1 0 0,-1-1 0,1 1 0,0-1 0,0 0 0,0 0 0,1 0 0,-3-12 0,5 14 0,0 1 0,0 0 0,1 0 0,-1-1 0,1 1 0,0 0 0,0 0 0,0 0 0,1 0 0,-1 0 0,1 0 0,0 0 0,-1 1 0,1-1 0,0 1 0,1-1 0,-1 1 0,0 0 0,1-1 0,-1 1 0,1 1 0,0-1 0,3-2 0,11-7 0,2 1 0,25-11 0,-34 16 0,16-7-341,0-1 0,0-2-1,41-31 1,-51 34-6485</inkml:trace>
</inkml:ink>
</file>

<file path=xl/ink/ink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17:57.056"/>
    </inkml:context>
    <inkml:brush xml:id="br0">
      <inkml:brushProperty name="width" value="0.05" units="cm"/>
      <inkml:brushProperty name="height" value="0.05" units="cm"/>
      <inkml:brushProperty name="color" value="#E71224"/>
    </inkml:brush>
  </inkml:definitions>
  <inkml:trace contextRef="#ctx0" brushRef="#br0">302 9 24575,'8'0'0,"12"-1"0,-1 1 0,0 1 0,1 1 0,-1 1 0,30 8 0,-46-10 0,0 0 0,1 1 0,-1-1 0,0 1 0,0 0 0,0 0 0,0 0 0,0 0 0,0 1 0,0-1 0,-1 1 0,1 0 0,-1-1 0,0 1 0,2 4 0,-2-3 0,-1 0 0,0 0 0,0 0 0,0 0 0,0 0 0,-1 0 0,1 0 0,-1 0 0,0 1 0,-1-1 0,1 0 0,-1 0 0,1 0 0,-1 0 0,0 0 0,-3 6 0,-2 4 0,0 0 0,-1 0 0,-1-1 0,0 0 0,-1 0 0,0-1 0,-1 0 0,0-1 0,-1 0 0,0 0 0,-1-1 0,0-1 0,0 0 0,-1 0 0,-23 10 0,18-10 0,-1 0 0,0-2 0,-1 0 0,0-1 0,0-1 0,0-1 0,-1-1 0,1-1 0,-1-1 0,1 0 0,-25-3 0,42 1 0,1 1 0,-1-1 0,0 0 0,0 0 0,0 0 0,1 0 0,-1-1 0,0 1 0,1-1 0,0 1 0,-1-1 0,1 0 0,0 0 0,0 0 0,0 0 0,0-1 0,0 1 0,0 0 0,1-1 0,-1 1 0,1-1 0,0 0 0,0 1 0,0-1 0,0 0 0,0 0 0,0 0 0,1 0 0,-1 0 0,1-4 0,-2-13 0,2 0 0,0 0 0,4-32 0,-1 16 0,-2 30 0,-1 1 0,1-1 0,0 1 0,0-1 0,0 1 0,1 0 0,0 0 0,0-1 0,0 1 0,1 1 0,-1-1 0,1 0 0,1 1 0,-1-1 0,7-6 0,-4 5 0,1 1 0,1-1 0,-1 1 0,1 0 0,0 1 0,0 0 0,0 0 0,16-4 0,9 0 0,1 1 0,0 2 0,66-2 0,-98 7 0,42-2 0,-2-1 0,0 1 0,0 3 0,79 11 0,-117-11 0,0 0 0,0 0 0,0 0 0,0 1 0,0 0 0,-1 0 0,1 0 0,0 0 0,-1 0 0,1 1 0,-1 0 0,0-1 0,0 1 0,0 0 0,-1 1 0,1-1 0,-1 0 0,1 1 0,-1 0 0,0-1 0,0 1 0,-1 0 0,1 0 0,1 7 0,0 6 0,-1 0 0,0 0 0,-1 0 0,-3 32 0,1-17 0,0 49 0,-5 121 0,5-197 0,1 0 0,-1-1 0,0 0 0,0 1 0,-1-1 0,1 1 0,-1-1 0,0 0 0,0 0 0,0 0 0,0 0 0,-1-1 0,0 1 0,0 0 0,0-1 0,0 0 0,0 0 0,-1 0 0,1 0 0,-1 0 0,0-1 0,0 0 0,0 1 0,0-1 0,0-1 0,0 1 0,-1-1 0,1 1 0,-7 0 0,-12 1 0,0 0 0,-1-2 0,0 0 0,-36-4 0,18 1 0,-57 1-5,35 2-675,-64-8 0,87 1-6146</inkml:trace>
</inkml:ink>
</file>

<file path=xl/ink/ink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18:05.963"/>
    </inkml:context>
    <inkml:brush xml:id="br0">
      <inkml:brushProperty name="width" value="0.05" units="cm"/>
      <inkml:brushProperty name="height" value="0.05" units="cm"/>
      <inkml:brushProperty name="color" value="#E71224"/>
    </inkml:brush>
  </inkml:definitions>
  <inkml:trace contextRef="#ctx0" brushRef="#br0">1273 283 24575,'0'-1'0,"0"0"0,-1 0 0,1 0 0,-1 0 0,1-1 0,-1 1 0,0 0 0,1 0 0,-1 1 0,0-1 0,0 0 0,0 0 0,0 0 0,0 0 0,0 1 0,0-1 0,0 0 0,0 1 0,0-1 0,0 1 0,0-1 0,0 1 0,0 0 0,0-1 0,-1 1 0,1 0 0,0 0 0,0 0 0,0 0 0,-1 0 0,1 0 0,0 0 0,0 0 0,-2 1 0,-44 4 0,46-4 0,-88 19 0,-157 58 0,-75 60 0,-129 92 0,445-227 0,-43 18 0,47-21 0,0 0 0,0 0 0,0 1 0,0-1 0,0 0 0,0 0 0,0 0 0,0 0 0,0 0 0,0 0 0,0 0 0,0 0 0,0 0 0,0-1 0,0 1 0,0 0 0,0-1 0,0 1 0,0-1 0,0 1 0,1-1 0,-1 1 0,0-1 0,0 1 0,0-1 0,1 0 0,-1 1 0,0-1 0,1 0 0,-1 0 0,1 0 0,-1 1 0,1-1 0,-1 0 0,1 0 0,-1 0 0,1 0 0,0 0 0,0 0 0,0 0 0,-1 0 0,1 0 0,0 0 0,0-1 0,0-9 0,1 0 0,0 0 0,1 0 0,0 1 0,0-1 0,1 1 0,1-1 0,0 1 0,9-17 0,55-89 0,-66 112 0,29-40 0,1 2 0,2 2 0,2 0 0,2 3 0,1 1 0,2 2 0,1 2 0,1 1 0,2 3 0,1 1 0,62-26 0,-93 47 0,7-4 0,1 2 0,0 0 0,24-5 0,-43 12 0,0 0 0,0 0 0,1 0 0,-1 1 0,0 0 0,0 0 0,0 0 0,1 0 0,-1 0 0,0 1 0,0 0 0,0 0 0,0 0 0,0 0 0,0 1 0,0 0 0,0 0 0,0 0 0,-1 0 0,1 0 0,-1 1 0,1-1 0,-1 1 0,3 4 0,9 16 0,-2 1 0,-1 0 0,-1 1 0,-1 1 0,9 35 0,2 5 0,116 283 0,7 17 0,-124-307-341,-2 0 0,-2 1-1,8 67 1,-23-105-6485</inkml:trace>
</inkml:ink>
</file>

<file path=xl/ink/ink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18:06.491"/>
    </inkml:context>
    <inkml:brush xml:id="br0">
      <inkml:brushProperty name="width" value="0.05" units="cm"/>
      <inkml:brushProperty name="height" value="0.05" units="cm"/>
      <inkml:brushProperty name="color" value="#E71224"/>
    </inkml:brush>
  </inkml:definitions>
  <inkml:trace contextRef="#ctx0" brushRef="#br0">688 0 24575,'-2'1'0,"-1"-1"0,1 1 0,-1 0 0,1 0 0,0 0 0,0 0 0,-1 0 0,1 0 0,0 1 0,0-1 0,0 1 0,0 0 0,0-1 0,1 1 0,-1 0 0,1 0 0,-1 0 0,-2 4 0,-25 48 0,23-42 0,-2 3 0,-210 382 0,186-345 0,-74 112 0,87-138 0,-2-1 0,0-1 0,-1-1 0,-26 20 0,41-37-227,-1 0-1,0-1 1,-1 0-1,1 0 1,-18 6-1,1-4-6598</inkml:trace>
  <inkml:trace contextRef="#ctx0" brushRef="#br0" timeOffset="317.64">0 238 24575,'5'0'0,"5"0"0,6 9 0,10 12 0,4 12 0,6 13 0,11 17 0,1 11 0,7 12 0,2-1 0,1-1 0,-5-1 0,-7-1 0,-7-6 0,-10-16 0,-5-8 0,-7-14-8191</inkml:trace>
</inkml:ink>
</file>

<file path=xl/ink/ink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20:10.313"/>
    </inkml:context>
    <inkml:brush xml:id="br0">
      <inkml:brushProperty name="width" value="0.05" units="cm"/>
      <inkml:brushProperty name="height" value="0.05" units="cm"/>
      <inkml:brushProperty name="color" value="#E71224"/>
    </inkml:brush>
  </inkml:definitions>
  <inkml:trace contextRef="#ctx0" brushRef="#br0">0 423 24575,'4'-1'0,"-1"-1"0,1 0 0,-1 0 0,0 0 0,1 0 0,-1 0 0,0-1 0,-1 1 0,1-1 0,0 0 0,-1 0 0,4-6 0,4-3 0,27-31 0,-2-1 0,48-82 0,-80 122 0,-1-1 0,1 1 0,0 0 0,1 0 0,-1 0 0,8-6 0,-10 9 0,0 1 0,0-1 0,-1 1 0,1-1 0,0 1 0,0 0 0,0-1 0,0 1 0,0 0 0,0 0 0,0 0 0,0 0 0,0 0 0,1 0 0,-1 0 0,0 0 0,0 0 0,0 1 0,0-1 0,0 0 0,-1 1 0,1-1 0,0 0 0,0 1 0,0 0 0,0-1 0,0 1 0,0-1 0,-1 1 0,1 0 0,0-1 0,0 1 0,-1 0 0,1 0 0,-1 0 0,1 0 0,-1-1 0,1 1 0,-1 0 0,1 0 0,-1 1 0,9 17 0,0-1 0,-2 1 0,-1 1 0,0-1 0,-1 1 0,-1 0 0,2 31 0,11 48 0,-7-59-455,-2 1 0,5 59 0,-12-73-6371</inkml:trace>
  <inkml:trace contextRef="#ctx0" brushRef="#br0" timeOffset="945.82">635 0 24575,'5'0'0,"-1"0"0,1 1 0,-1-1 0,1 1 0,-1 0 0,0 0 0,1 1 0,-1-1 0,0 1 0,0 0 0,0 0 0,0 0 0,0 1 0,-1-1 0,7 6 0,-5-2 0,0 0 0,0 0 0,-1 0 0,1 0 0,-2 0 0,1 1 0,-1 0 0,5 12 0,-3 0 0,0-1 0,-1 1 0,-1 0 0,-1 0 0,-1 0 0,-1 30 0,-1-37 0,-1 0 0,0 0 0,0-1 0,-2 1 0,1-1 0,-1 1 0,-1-1 0,0 0 0,-1-1 0,0 1 0,0-1 0,-1-1 0,-10 13 0,1-5 0,-1-1 0,-1-1 0,0 0 0,-1-1 0,-36 21 0,53-34 0,1 0 0,-1-1 0,1 1 0,-1 0 0,1 0 0,-1-1 0,0 1 0,1-1 0,-1 1 0,0-1 0,1 0 0,-1 0 0,0 1 0,1-1 0,-1 0 0,0-1 0,0 1 0,1 0 0,-1 0 0,0-1 0,1 1 0,-1-1 0,1 1 0,-1-1 0,-1-1 0,0 0 0,1 0 0,0 0 0,0-1 0,0 1 0,0-1 0,0 1 0,0-1 0,1 0 0,0 0 0,-1 0 0,1 0 0,-1-5 0,-3-10 0,2 0 0,0 0 0,0-31 0,3 45 0,-1-17 0,-1-3 0,2 0 0,4-42 0,-4 60 0,1 0 0,0 1 0,1-1 0,-1 0 0,1 1 0,0 0 0,1-1 0,-1 1 0,1 0 0,0 0 0,0 0 0,1 1 0,0-1 0,-1 1 0,1 0 0,9-7 0,3 1-455,0 0 0,29-11 0,-21 12-6371</inkml:trace>
</inkml:ink>
</file>

<file path=xl/ink/ink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20:27.879"/>
    </inkml:context>
    <inkml:brush xml:id="br0">
      <inkml:brushProperty name="width" value="0.05" units="cm"/>
      <inkml:brushProperty name="height" value="0.05" units="cm"/>
      <inkml:brushProperty name="color" value="#E71224"/>
    </inkml:brush>
  </inkml:definitions>
  <inkml:trace contextRef="#ctx0" brushRef="#br0">81 17 24575,'10'0'0,"0"0"0,0 1 0,0 0 0,0 0 0,-1 1 0,1 1 0,0-1 0,-1 1 0,0 1 0,0 0 0,0 0 0,0 1 0,-1 0 0,1 1 0,-1-1 0,-1 2 0,1-1 0,-1 1 0,0 0 0,0 1 0,9 14 0,-10-14 0,-1 1 0,0 1 0,0-1 0,-1 1 0,0 0 0,0 0 0,-1 0 0,-1 1 0,2 10 0,-4-18 0,1 0 0,-1 0 0,1 0 0,-1-1 0,0 1 0,0 0 0,-1 0 0,1 0 0,0 0 0,-1 0 0,0 0 0,0-1 0,0 1 0,0 0 0,0-1 0,0 1 0,-1 0 0,1-1 0,-1 0 0,0 1 0,1-1 0,-1 0 0,0 0 0,-1 0 0,1 0 0,0 0 0,0 0 0,-1-1 0,1 1 0,-1-1 0,0 0 0,1 0 0,-1 0 0,0 0 0,0 0 0,-3 0 0,-5 0 0,1 0 0,-1-1 0,1-1 0,0 0 0,-1-1 0,1 1 0,0-2 0,0 0 0,0 0 0,0-1 0,1 0 0,0 0 0,-1-1 0,1 0 0,1-1 0,-11-8 0,12 8 0,-1 1 0,1-2 0,0 1 0,1-1 0,0 0 0,0 0 0,0 0 0,1-1 0,0 0 0,0 0 0,1-1 0,0 1 0,1-1 0,0 0 0,0 0 0,1 0 0,0 0 0,-1-12 0,3 18 0,0 0 0,1 0 0,-1 0 0,1 0 0,-1-1 0,1 1 0,0 0 0,0 0 0,0 0 0,1 1 0,-1-1 0,1 0 0,0 0 0,0 1 0,-1-1 0,2 1 0,2-4 0,-1 2 0,1 1 0,0-1 0,1 1 0,-1-1 0,0 2 0,1-1 0,0 0 0,9-2 0,-4 2 0,-1 1 0,1 0 0,0 0 0,0 1 0,0 1 0,1-1 0,-1 2 0,0 0 0,17 3 0,-17 0 0,-1 0 0,1 1 0,-1 0 0,0 1 0,0 0 0,-1 0 0,0 1 0,0 1 0,-1-1 0,0 1 0,0 1 0,0-1 0,-1 1 0,-1 1 0,10 16 0,0 4 0,-2 0 0,-1 1 0,-1 1 0,8 35 0,-11-26 0,-2 1 0,-2-1 0,-2 1 0,-2 0 0,-7 77 0,5-113 0,0-1 0,-1 1 0,0 0 0,0 0 0,0-1 0,-1 1 0,1-1 0,-2 0 0,1 0 0,0 0 0,-1 0 0,0-1 0,0 1 0,0-1 0,-1 0 0,1 0 0,-1-1 0,0 1 0,0-1 0,-1 0 0,1 0 0,-8 2 0,-10 4 0,-1 0 0,0-1 0,-49 8 0,27-10-455,0-2 0,-52-1 0,72-3-6371</inkml:trace>
</inkml:ink>
</file>

<file path=xl/ink/ink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21:14.439"/>
    </inkml:context>
    <inkml:brush xml:id="br0">
      <inkml:brushProperty name="width" value="0.05" units="cm"/>
      <inkml:brushProperty name="height" value="0.05" units="cm"/>
      <inkml:brushProperty name="color" value="#E71224"/>
    </inkml:brush>
  </inkml:definitions>
  <inkml:trace contextRef="#ctx0" brushRef="#br0">517 41 24575,'0'9'0,"1"3"0,-1 0 0,-1 0 0,0 0 0,0 0 0,-6 19 0,6-27 0,-1-1 0,1 0 0,-1 1 0,0-1 0,0 0 0,0 0 0,-1 0 0,1 0 0,-1 0 0,0-1 0,1 1 0,-1-1 0,0 0 0,0 1 0,-1-1 0,1-1 0,0 1 0,-1 0 0,1-1 0,-1 0 0,1 0 0,-6 1 0,-10 2 0,0-1 0,0-1 0,-28 1 0,38-3 0,1 0 0,0-1 0,0 0 0,0 0 0,-1-1 0,1 0 0,1 0 0,-1-1 0,0 0 0,-11-6 0,16 8 0,1-1 0,0 0 0,0 1 0,1-1 0,-1 0 0,0 0 0,0 0 0,1 0 0,-1 0 0,1 0 0,0-1 0,0 1 0,0 0 0,0-1 0,0 1 0,0-1 0,0 1 0,1-1 0,-1 1 0,1-1 0,0 1 0,0-1 0,0 0 0,0 1 0,1-4 0,0 1 0,1-1 0,-1 0 0,1 1 0,1-1 0,-1 1 0,1 0 0,0 0 0,0 0 0,0 0 0,1 0 0,5-5 0,-4 4 0,1 1 0,0-1 0,1 1 0,-1 0 0,1 0 0,0 1 0,0 0 0,10-4 0,-14 7 0,0-1 0,0 1 0,1 0 0,-1 0 0,0 1 0,1-1 0,-1 1 0,1-1 0,-1 1 0,1 0 0,-1 0 0,1 1 0,-1-1 0,1 1 0,-1 0 0,0 0 0,1 0 0,3 2 0,0 2 0,-1 0 0,1 0 0,-1 0 0,0 1 0,-1 0 0,0 0 0,0 1 0,0 0 0,-1 0 0,4 7 0,35 80 0,-38-84 0,2 15 0,0-1 0,-2 1 0,0 0 0,-2 0 0,-1 0 0,-1 1 0,-1-1 0,-6 45 0,6-64 0,-1-1 0,0 0 0,-1 0 0,1 0 0,-1 0 0,0 0 0,0 0 0,-1 0 0,0 0 0,1-1 0,-2 0 0,1 1 0,0-1 0,-1 0 0,0-1 0,0 1 0,0-1 0,0 1 0,0-1 0,-1 0 0,1-1 0,-1 1 0,0-1 0,-10 3 0,-10 3 0,-1-1 0,0-1 0,-50 5 0,26-5 0,-135 17-1365,142-19-5461</inkml:trace>
</inkml:ink>
</file>

<file path=xl/ink/ink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21:15.578"/>
    </inkml:context>
    <inkml:brush xml:id="br0">
      <inkml:brushProperty name="width" value="0.05" units="cm"/>
      <inkml:brushProperty name="height" value="0.05" units="cm"/>
      <inkml:brushProperty name="color" value="#E71224"/>
    </inkml:brush>
  </inkml:definitions>
  <inkml:trace contextRef="#ctx0" brushRef="#br0">1 362 24575,'2'0'0,"0"-1"0,-1 1 0,1-1 0,0 0 0,0 0 0,-1 0 0,1 0 0,0 0 0,-1 0 0,1-1 0,-1 1 0,0 0 0,1-1 0,-1 1 0,0-1 0,0 1 0,0-1 0,1-1 0,21-39 0,-17 31 0,11-25 0,21-61 0,-8 15 0,-29 80 0,0-1 0,0 1 0,0 0 0,0 0 0,0-1 0,1 1 0,-1 0 0,0 0 0,1 0 0,0 0 0,-1 1 0,1-1 0,0 0 0,0 1 0,0-1 0,0 1 0,3-2 0,-3 3 0,-1-1 0,0 1 0,1 0 0,-1 0 0,1 0 0,-1 0 0,0 1 0,1-1 0,-1 0 0,1 0 0,-1 1 0,0-1 0,1 1 0,-1-1 0,0 1 0,0 0 0,1-1 0,-1 1 0,0 0 0,0 0 0,2 2 0,4 5 0,0 0 0,0 1 0,-1 0 0,0 0 0,0 0 0,4 12 0,2 4-227,-1 0-1,-1 0 1,-1 1-1,-2 1 1,8 44-1,-12-38-6598</inkml:trace>
  <inkml:trace contextRef="#ctx0" brushRef="#br0" timeOffset="1028.74">398 18 24575,'0'0'0,"0"-1"0,0 0 0,0 0 0,0 1 0,0-1 0,0 0 0,1 1 0,-1-1 0,0 0 0,0 1 0,1-1 0,-1 0 0,0 1 0,1-1 0,-1 0 0,1 1 0,-1-1 0,1 1 0,-1-1 0,1 1 0,-1-1 0,1 1 0,0-1 0,-1 1 0,1 0 0,0-1 0,-1 1 0,1 0 0,0-1 0,-1 1 0,1 0 0,0 0 0,-1 0 0,1 0 0,0 0 0,0 0 0,-1 0 0,1 0 0,0 0 0,0 0 0,-1 0 0,1 0 0,0 0 0,0 1 0,-1-1 0,1 0 0,0 1 0,-1-1 0,1 1 0,3 0 0,-1 0 0,0 0 0,0 1 0,0-1 0,0 1 0,0 0 0,-1 0 0,1 0 0,0 0 0,2 3 0,4 9 0,-1 0 0,0 1 0,-1 0 0,0 0 0,-1 0 0,-1 1 0,-1 0 0,0 0 0,-1 0 0,0 1 0,-2-1 0,0 1 0,-1 18 0,-1-31 0,-1 0 0,1 0 0,0 0 0,-1-1 0,0 1 0,0 0 0,0-1 0,-1 1 0,1-1 0,-1 0 0,1 0 0,-1 0 0,0 0 0,-1 0 0,1 0 0,0-1 0,-1 0 0,1 0 0,-1 0 0,0 0 0,0 0 0,1-1 0,-1 1 0,0-1 0,-1 0 0,-5 0 0,-6 2 0,0-1 0,0 0 0,0-2 0,-1 0 0,-22-3 0,34 3 0,1-1 0,0 0 0,-1-1 0,1 1 0,0-1 0,0 0 0,0 0 0,0 0 0,0 0 0,1-1 0,-1 1 0,1-1 0,0 0 0,-1 0 0,1-1 0,1 1 0,-1 0 0,0-1 0,1 0 0,0 0 0,0 0 0,0 0 0,0 0 0,0 0 0,1 0 0,0 0 0,0-1 0,0 1 0,0 0 0,1-1 0,0-6 0,-1 2 0,1-1 0,0 1 0,1 0 0,0 0 0,0 0 0,1 0 0,0 0 0,1 1 0,0-1 0,0 1 0,0-1 0,1 1 0,1 0 0,9-13 0,-4 10-455,1-1 0,24-17 0,-18 17-6371</inkml:trace>
</inkml:ink>
</file>

<file path=xl/ink/ink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23:21.730"/>
    </inkml:context>
    <inkml:brush xml:id="br0">
      <inkml:brushProperty name="width" value="0.05" units="cm"/>
      <inkml:brushProperty name="height" value="0.05" units="cm"/>
      <inkml:brushProperty name="color" value="#E71224"/>
    </inkml:brush>
  </inkml:definitions>
  <inkml:trace contextRef="#ctx0" brushRef="#br0">1 27 24575,'4'5'0,"7"5"0,1 11 0,2 10 0,9 9 0,0 7 0,1 0 0,-4-4 0,-1-4 0,-3-5 0,-5-8-8191</inkml:trace>
  <inkml:trace contextRef="#ctx0" brushRef="#br0" timeOffset="482.41">451 1 24575,'0'4'0,"0"11"0,4 7 0,2 9 0,0 8 0,-2 2 0,0 8 0,-2-1 0,-1-3 0,-1-5 0,0-5 0,0-8-8191</inkml:trace>
</inkml:ink>
</file>

<file path=xl/ink/ink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23:23.160"/>
    </inkml:context>
    <inkml:brush xml:id="br0">
      <inkml:brushProperty name="width" value="0.05" units="cm"/>
      <inkml:brushProperty name="height" value="0.05" units="cm"/>
      <inkml:brushProperty name="color" value="#E71224"/>
    </inkml:brush>
  </inkml:definitions>
  <inkml:trace contextRef="#ctx0" brushRef="#br0">0 0 24575,'5'0'0,"1"5"0,-1 10 0,4 12 0,1 5 0,-3 7 0,-1 10 0,2 1 0,0-3 0,-1-6 0,-2-9-8191</inkml:trace>
  <inkml:trace contextRef="#ctx0" brushRef="#br0" timeOffset="594.01">318 27 24575,'4'9'0,"2"12"0,0 7 0,-2 7 0,4 8 0,5 9 0,4 9 0,0 9 0,1 5 0,2 3 0,2-7 0,-2-15-8191</inkml:trace>
</inkml:ink>
</file>

<file path=xl/ink/ink1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24:09.046"/>
    </inkml:context>
    <inkml:brush xml:id="br0">
      <inkml:brushProperty name="width" value="0.05" units="cm"/>
      <inkml:brushProperty name="height" value="0.05" units="cm"/>
      <inkml:brushProperty name="color" value="#E71224"/>
    </inkml:brush>
  </inkml:definitions>
  <inkml:trace contextRef="#ctx0" brushRef="#br0">162 1 24575,'-5'0'0,"-1"4"0,-4 7 0,-9 14 0,-2 8 0,3 2 0,4 5 0,1 4 0,1 13 0,0 1 0,1-5 0,2 3 0,3 0 0,3-5 0,1-7 0,2-10-8191</inkml:trace>
  <inkml:trace contextRef="#ctx0" brushRef="#br0" timeOffset="418.54">347 107 24575,'0'13'0,"0"10"0,0 4 0,0 3 0,0 5 0,0 6 0,0 0 0,0 2 0,0 8 0,-4-1 0,-2 0 0,0-8-8191</inkml:trace>
</inkml:ink>
</file>

<file path=xl/ink/ink1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24:07.645"/>
    </inkml:context>
    <inkml:brush xml:id="br0">
      <inkml:brushProperty name="width" value="0.05" units="cm"/>
      <inkml:brushProperty name="height" value="0.05" units="cm"/>
      <inkml:brushProperty name="color" value="#E71224"/>
    </inkml:brush>
  </inkml:definitions>
  <inkml:trace contextRef="#ctx0" brushRef="#br0">1 20 24575,'0'5'0,"0"10"0,0 7 0,0 4 0,0 7 0,0 3 0,0 8 0,0 10 0,0 1 0,0-1 0,0-4 0,4-7 0,2-5 0,0-10-8191</inkml:trace>
  <inkml:trace contextRef="#ctx0" brushRef="#br0" timeOffset="855.93">212 73 24575,'14'0'0,"-2"-1"0,0 1 0,0 1 0,0 0 0,0 0 0,24 7 0,-33-7 0,0 1 0,0-1 0,0 1 0,0 0 0,0 0 0,0 0 0,-1 0 0,1 0 0,-1 0 0,1 1 0,-1 0 0,0-1 0,0 1 0,0 0 0,0 0 0,-1 0 0,1 0 0,-1 0 0,0 0 0,0 1 0,0-1 0,0 0 0,0 1 0,-1-1 0,1 6 0,0 7 0,0 0 0,-1-1 0,-1 1 0,-1 0 0,0-1 0,-5 17 0,5-22 0,-1 0 0,-1 0 0,1-1 0,-2 1 0,1-1 0,-1-1 0,-1 1 0,1 0 0,-2-1 0,-8 10 0,15-18 0,-1 1 0,1 0 0,-1-1 0,0 1 0,1-1 0,-1 1 0,1 0 0,-1-1 0,0 1 0,1-1 0,-1 1 0,0-1 0,0 0 0,1 1 0,-1-1 0,0 0 0,0 0 0,0 1 0,1-1 0,-1 0 0,0 0 0,0 0 0,0 0 0,0 0 0,1 0 0,-1 0 0,0 0 0,0 0 0,0-1 0,0 1 0,1 0 0,-1 0 0,0-1 0,0 1 0,1-1 0,-1 1 0,0-1 0,1 1 0,-1-1 0,0 1 0,1-1 0,-1 1 0,0-1 0,1 0 0,-1 1 0,1-1 0,0 0 0,-1 1 0,1-1 0,-1 0 0,1 0 0,0 0 0,0 1 0,0-1 0,-1 0 0,1 0 0,0 0 0,0 0 0,0 0 0,-9-66 0,7 51 0,-17-75 0,12 65 0,1 0 0,1-1 0,0-28 0,4 51-97,2 0-1,-1 0 1,0-1-1,1 1 1,-1 0-1,1 0 1,1 0-1,-1 0 1,0 0-1,1 0 1,0 0-1,0 0 0,2-3 1,7-5-6729</inkml:trace>
</inkml:ink>
</file>

<file path=xl/ink/ink1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24:21.753"/>
    </inkml:context>
    <inkml:brush xml:id="br0">
      <inkml:brushProperty name="width" value="0.05" units="cm"/>
      <inkml:brushProperty name="height" value="0.05" units="cm"/>
      <inkml:brushProperty name="color" value="#E71224"/>
    </inkml:brush>
  </inkml:definitions>
  <inkml:trace contextRef="#ctx0" brushRef="#br0">706 0 24575,'-24'14'0,"0"2"0,0 0 0,2 1 0,0 1 0,1 1 0,1 1 0,0 1 0,2 0 0,-31 48 0,-2 16 0,-60 136 0,70-133 0,33-70 0,-14 28 0,-1-1 0,-51 74 0,70-115-76,0 1 1,0-1-1,-1 1 0,0-1 0,1-1 0,-1 1 0,-1-1 0,1 0 1,0 0-1,-1 0 0,0-1 0,1 0 0,-1 0 0,0 0 1,0-1-1,0 0 0,-12 1 0,-7-1-6750</inkml:trace>
  <inkml:trace contextRef="#ctx0" brushRef="#br0" timeOffset="453.2">45 186 24575,'20'0'0,"-1"2"0,1 0 0,-1 2 0,0 0 0,0 1 0,0 1 0,-1 0 0,0 2 0,0 0 0,0 1 0,-1 1 0,-1 0 0,0 1 0,0 1 0,-1 1 0,-1 0 0,0 1 0,0 0 0,-2 1 0,0 0 0,0 1 0,-2 1 0,0 0 0,-1 0 0,0 1 0,5 19 0,21 53 16,-25-67-292,0 0 0,-2 1-1,0 1 1,6 38 0,-11-29-6550</inkml:trace>
</inkml:ink>
</file>

<file path=xl/ink/ink1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24:20.756"/>
    </inkml:context>
    <inkml:brush xml:id="br0">
      <inkml:brushProperty name="width" value="0.05" units="cm"/>
      <inkml:brushProperty name="height" value="0.05" units="cm"/>
      <inkml:brushProperty name="color" value="#E71224"/>
    </inkml:brush>
  </inkml:definitions>
  <inkml:trace contextRef="#ctx0" brushRef="#br0">582 292 24575,'-4'0'0,"-7"0"0,-5 0 0,0 4 0,-2 7 0,-2 5 0,-3 9 0,-1 10 0,-2-2 0,0 7 0,-1 2 0,0-2 0,0-4 0,5-3 0,1-2 0,5-7-8191</inkml:trace>
  <inkml:trace contextRef="#ctx0" brushRef="#br0" timeOffset="390.14">0 1 24575,'9'13'0,"12"9"0,16 11 0,11 12 0,15 7 0,5 9 0,6 3 0,7 9 0,-5-4 0,-2-5 0,-9-8 0,-7-1 0,-8-4 0,-9-8 0,-11-5 0,-11-6 0,-8-7-8191</inkml:trace>
</inkml:ink>
</file>

<file path=xl/ink/ink1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24:19.820"/>
    </inkml:context>
    <inkml:brush xml:id="br0">
      <inkml:brushProperty name="width" value="0.05" units="cm"/>
      <inkml:brushProperty name="height" value="0.05" units="cm"/>
      <inkml:brushProperty name="color" value="#E71224"/>
    </inkml:brush>
  </inkml:definitions>
  <inkml:trace contextRef="#ctx0" brushRef="#br0">767 1 24575,'0'11'0,"0"74"0,-11 93 0,7-149 0,-2 0 0,0-1 0,-2 1 0,-1-1 0,-2-1 0,-26 51 0,20-48 0,-1-1 0,-2-1 0,0 0 0,-2-2 0,-1-1 0,-1 0 0,-2-2 0,0-1 0,-1-1 0,-1-1 0,-1-2 0,-51 25 0,73-39-65,0-2 0,-1 1 0,1-1 0,-1 0 0,0 0 0,0-1 0,1 0 0,-1 0 0,0-1 0,0 0 0,0 0 0,0-1 0,0 0 0,0-1 0,1 1 0,-1-2 0,1 1 0,-1-1 0,1 0 0,-8-5 0,-3-3-6761</inkml:trace>
  <inkml:trace contextRef="#ctx0" brushRef="#br0" timeOffset="342.91">0 239 24575,'5'0'0,"5"0"0,6 0 0,5 4 0,12 11 0,10 7 0,1 5 0,-1 2 0,0 4 0,7 16 0,3 8 0,-2-1 0,-6-6 0,-5-7 0,-6-6 0,-4 0 0,-7-7-8191</inkml:trace>
</inkml:ink>
</file>

<file path=xl/ink/ink1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24:31.700"/>
    </inkml:context>
    <inkml:brush xml:id="br0">
      <inkml:brushProperty name="width" value="0.05" units="cm"/>
      <inkml:brushProperty name="height" value="0.05" units="cm"/>
      <inkml:brushProperty name="color" value="#E71224"/>
    </inkml:brush>
  </inkml:definitions>
  <inkml:trace contextRef="#ctx0" brushRef="#br0">1 1 24575,'0'0'0</inkml:trace>
</inkml:ink>
</file>

<file path=xl/ink/ink1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24:34.679"/>
    </inkml:context>
    <inkml:brush xml:id="br0">
      <inkml:brushProperty name="width" value="0.05" units="cm"/>
      <inkml:brushProperty name="height" value="0.05" units="cm"/>
      <inkml:brushProperty name="color" value="#E71224"/>
    </inkml:brush>
  </inkml:definitions>
  <inkml:trace contextRef="#ctx0" brushRef="#br0">1032 1 24575,'-84'77'0,"-18"20"0,37-26 0,-2-3 0,-4-3 0,-2-3 0,-109 71 0,-109 32-1365,254-147-5461</inkml:trace>
  <inkml:trace contextRef="#ctx0" brushRef="#br0" timeOffset="387.66">0 1 24575,'22'37'0,"1"-1"0,2-1 0,29 32 0,-10-14 0,108 140 0,251 327 0,-250-319-1365,-121-158-5461</inkml:trace>
</inkml:ink>
</file>

<file path=xl/ink/ink1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24:33.636"/>
    </inkml:context>
    <inkml:brush xml:id="br0">
      <inkml:brushProperty name="width" value="0.05" units="cm"/>
      <inkml:brushProperty name="height" value="0.05" units="cm"/>
      <inkml:brushProperty name="color" value="#E71224"/>
    </inkml:brush>
  </inkml:definitions>
  <inkml:trace contextRef="#ctx0" brushRef="#br0">823 1 24575,'-6'1'0,"0"1"0,0 1 0,1-1 0,-1 1 0,1 0 0,-1 0 0,1 0 0,0 1 0,1 0 0,-1 0 0,-5 6 0,-7 5 0,-53 43 0,2 4 0,3 2 0,3 3 0,4 2 0,2 3 0,3 3 0,4 2 0,3 1 0,-64 154 0,85-175-455,3 0 0,-25 100 0,42-125-6371</inkml:trace>
  <inkml:trace contextRef="#ctx0" brushRef="#br0" timeOffset="347.41">214 80 24575,'4'0'0,"2"5"0,5 10 0,4 16 0,4 16 0,13 19 0,10 15 0,2 4 0,2 0 0,3-1 0,6 4 0,-1-9 0,-1 0 0,-5-13 0,-2-9 0,-9-9 0,-6-14 0,-8-12-8191</inkml:trace>
</inkml:ink>
</file>

<file path=xl/ink/ink1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24:32.793"/>
    </inkml:context>
    <inkml:brush xml:id="br0">
      <inkml:brushProperty name="width" value="0.05" units="cm"/>
      <inkml:brushProperty name="height" value="0.05" units="cm"/>
      <inkml:brushProperty name="color" value="#E71224"/>
    </inkml:brush>
  </inkml:definitions>
  <inkml:trace contextRef="#ctx0" brushRef="#br0">599 0 24575,'-4'4'0,"-7"7"0,-5 10 0,-5 10 0,-3 18 0,-6 19 0,-13 16 0,-6 11 0,-1 3 0,0 8 0,-1-6 0,4-5 0,1-2 0,4-8 0,4-8 0,4-19 0,9-13 0,7-15-8191</inkml:trace>
  <inkml:trace contextRef="#ctx0" brushRef="#br0" timeOffset="359.91">17 238 24575,'5'0'0,"5"5"0,2 10 0,7 11 0,10 16 0,9 9 0,6 9 0,6-1 0,-2-1 0,0-2 0,1-1 0,1-1 0,-3-6 0,3-1 0,-1-4 0,-6-6 0,-9-8-8191</inkml:trace>
</inkml:ink>
</file>

<file path=xl/ink/ink1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24:45.249"/>
    </inkml:context>
    <inkml:brush xml:id="br0">
      <inkml:brushProperty name="width" value="0.05" units="cm"/>
      <inkml:brushProperty name="height" value="0.05" units="cm"/>
      <inkml:brushProperty name="color" value="#E71224"/>
    </inkml:brush>
  </inkml:definitions>
  <inkml:trace contextRef="#ctx0" brushRef="#br0">522 1 24575,'-4'4'0,"-2"16"0,-4 12 0,-5 11 0,-5 7 0,-7 12 0,-4 10 0,-6 5 0,-5 0 0,-5-1 0,-3 1 0,2-4 0,0-5 0,9-10 0,6-15 0,5-10 0,6-6 0,7-8-8191</inkml:trace>
  <inkml:trace contextRef="#ctx0" brushRef="#br0" timeOffset="391.03">99 186 24575,'5'0'0,"10"4"0,7 7 0,13 19 0,10 13 0,7 13 0,7 11 0,7 7 0,11 9 0,15 8 0,13 7 0,8 5 0,2 3 0,-9-8 0,-9-7 0,-13-10 0,-15-14 0,-20-19-8191</inkml:trace>
</inkml:ink>
</file>

<file path=xl/ink/ink1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24:44.173"/>
    </inkml:context>
    <inkml:brush xml:id="br0">
      <inkml:brushProperty name="width" value="0.05" units="cm"/>
      <inkml:brushProperty name="height" value="0.05" units="cm"/>
      <inkml:brushProperty name="color" value="#E71224"/>
    </inkml:brush>
  </inkml:definitions>
  <inkml:trace contextRef="#ctx0" brushRef="#br0">688 27 24575,'1'43'0,"-2"0"0,-2-1 0,-1 1 0,-3-1 0,-1 0 0,-3 0 0,-1-1 0,-1-1 0,-29 58 0,24-60 0,-2-2 0,-1 1 0,-2-2 0,-1-1 0,-47 51 0,38-48 14,29-31-139,0 0 0,0 0-1,-1-1 1,0 0-1,0 0 1,0 0 0,-1 0-1,0-1 1,1 0-1,-8 3 1,-7 1-6701</inkml:trace>
  <inkml:trace contextRef="#ctx0" brushRef="#br0" timeOffset="483.67">0 1 24575,'1'6'0,"-1"1"0,1 0 0,1-1 0,-1 1 0,1-1 0,0 0 0,0 0 0,1 1 0,0-1 0,5 7 0,43 57 0,-31-46 0,512 567 0,-239-282 0,-170-164-1365,-99-114-5461</inkml:trace>
</inkml:ink>
</file>

<file path=xl/ink/ink1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28:54.311"/>
    </inkml:context>
    <inkml:brush xml:id="br0">
      <inkml:brushProperty name="width" value="0.05" units="cm"/>
      <inkml:brushProperty name="height" value="0.05" units="cm"/>
      <inkml:brushProperty name="color" value="#E71224"/>
    </inkml:brush>
  </inkml:definitions>
  <inkml:trace contextRef="#ctx0" brushRef="#br0">1 1 24575,'0'4'0,"0"6"0,4 7 0,2 3 0,0 5 0,-1 1 0,-2 1 0,-1 0 0,-1 1 0,-1-1 0,0 1 0,0-2 0,0-3-8191</inkml:trace>
  <inkml:trace contextRef="#ctx0" brushRef="#br0" timeOffset="1203.33">292 53 24575,'0'-1'0,"0"1"0,0-1 0,0 0 0,1 0 0,-1 0 0,0 0 0,1 0 0,-1 0 0,0 0 0,1 1 0,-1-1 0,1 0 0,-1 0 0,1 1 0,0-1 0,-1 0 0,1 1 0,0-1 0,-1 0 0,1 1 0,0-1 0,0 1 0,0-1 0,0 1 0,0-1 0,33-7 0,34 9 0,-67-1 0,2-1 0,0 1 0,-1 1 0,1-1 0,0 0 0,-1 0 0,1 1 0,-1 0 0,1-1 0,-1 1 0,1 0 0,-1 0 0,0 0 0,1 1 0,-1-1 0,0 1 0,0-1 0,0 1 0,0-1 0,0 1 0,0 0 0,0 0 0,-1 0 0,3 4 0,-3-3 0,0 1 0,0-1 0,-1 1 0,1-1 0,-1 1 0,0 0 0,0-1 0,0 1 0,0-1 0,-1 1 0,1-1 0,-1 1 0,0-1 0,0 1 0,-2 3 0,-5 10 0,-1 1 0,0-1 0,-1-1 0,-1 0 0,-15 18 0,17-24 0,-1 0 0,0-1 0,-1 0 0,-15 9 0,-28 24 0,52-40 0,0 0 0,0 0 0,0 1 0,0-1 0,0 0 0,0 1 0,0 0 0,1-1 0,0 1 0,-1 0 0,1 0 0,0-1 0,0 1 0,0 0 0,1 0 0,-1 0 0,1 0 0,0 0 0,0 0 0,0 0 0,0 4 0,1-3 0,1 0 0,-1 0 0,1 0 0,0 0 0,0 0 0,0 0 0,0-1 0,1 1 0,0-1 0,-1 0 0,1 0 0,0 0 0,6 4 0,5 4 0,2-1 0,-1-1 0,2 0 0,-1-1 0,35 11 0,-34-14-341,0-1 0,0-1-1,33 2 1,-19-4-6485</inkml:trace>
</inkml:ink>
</file>

<file path=xl/ink/ink1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31:47.808"/>
    </inkml:context>
    <inkml:brush xml:id="br0">
      <inkml:brushProperty name="width" value="0.05" units="cm"/>
      <inkml:brushProperty name="height" value="0.05" units="cm"/>
      <inkml:brushProperty name="color" value="#E71224"/>
    </inkml:brush>
  </inkml:definitions>
  <inkml:trace contextRef="#ctx0" brushRef="#br0">1 1 24575,'0'4'0,"0"7"0,0 9 0,0 7 0,0 3 0,0 1 0,0 4 0,0 5 0,0 5 0,0-6-8191</inkml:trace>
  <inkml:trace contextRef="#ctx0" brushRef="#br0" timeOffset="943.6">186 80 24575,'61'-51'0,"-57"48"0,1 0 0,-1 0 0,1 0 0,0 1 0,0 0 0,0 0 0,0 0 0,1 0 0,-1 1 0,0 0 0,0 0 0,7 0 0,-11 1 0,0 0 0,-1 0 0,1 0 0,0 0 0,-1 0 0,1 0 0,0 0 0,0 1 0,-1-1 0,1 0 0,0 0 0,-1 1 0,1-1 0,0 0 0,-1 1 0,1-1 0,0 0 0,-1 1 0,1-1 0,-1 1 0,1-1 0,-1 1 0,1-1 0,-1 1 0,1 0 0,-1-1 0,1 1 0,-1 0 0,0-1 0,0 1 0,1 1 0,-1 0 0,0 0 0,0 0 0,0 0 0,-1 0 0,1 1 0,-1-1 0,1 0 0,-1 0 0,0 0 0,1 0 0,-3 2 0,-37 54 0,34-51 0,-36 42 0,30-36 0,0 1 0,0 1 0,2 0 0,-10 17 0,19-31 0,1 0 0,-1 0 0,1 0 0,-1 0 0,1 0 0,0 1 0,-1-1 0,1 0 0,0 0 0,0 1 0,0-1 0,0 0 0,0 0 0,0 1 0,0-1 0,1 0 0,-1 0 0,0 0 0,1 1 0,-1-1 0,0 0 0,1 0 0,0 0 0,-1 0 0,1 0 0,0 0 0,0 2 0,2-1 0,0 1 0,0-1 0,0 0 0,0 0 0,0 0 0,1 0 0,-1-1 0,1 1 0,4 1 0,10 2 0,-1-1 0,34 3 0,-50-7 0,345 25-1365,-303-23-5461</inkml:trace>
</inkml:ink>
</file>

<file path=xl/ink/ink1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31:49.578"/>
    </inkml:context>
    <inkml:brush xml:id="br0">
      <inkml:brushProperty name="width" value="0.05" units="cm"/>
      <inkml:brushProperty name="height" value="0.05" units="cm"/>
      <inkml:brushProperty name="color" value="#E71224"/>
    </inkml:brush>
  </inkml:definitions>
  <inkml:trace contextRef="#ctx0" brushRef="#br0">0 1 24575,'5'0'0,"1"4"0,0 7 0,-2 5 0,4 5 0,0 7 0,-1 4 0,-2 6 0,-2 4 0,-1 5 0,-1-1 0,-1-4 0,0-5 0,-1-4 0,1-3 0,0-6-8191</inkml:trace>
  <inkml:trace contextRef="#ctx0" brushRef="#br0" timeOffset="1000.33">344 54 24575,'41'-2'0,"-18"1"0,0 0 0,0 2 0,0 0 0,34 8 0,-53-9 0,0 1 0,0 0 0,0 0 0,0 1 0,0-1 0,0 1 0,-1 0 0,1 0 0,-1 0 0,1 1 0,-1-1 0,0 1 0,0-1 0,0 1 0,0 0 0,0 1 0,-1-1 0,0 0 0,1 1 0,-1-1 0,0 1 0,-1-1 0,1 1 0,-1 0 0,1 0 0,-1 0 0,0 0 0,-1 0 0,1 0 0,-1 0 0,0 5 0,0-2 0,-1 0 0,-1 0 0,1 1 0,-1-1 0,0-1 0,-1 1 0,0 0 0,0-1 0,0 1 0,-1-1 0,0 0 0,0 0 0,0 0 0,-1-1 0,0 1 0,0-1 0,-1 0 0,-10 7 0,4-3 0,-1 0 0,-1 0 0,0-1 0,0-1 0,-1-1 0,1 0 0,-23 6 0,113-16 0,-67 4 0,0 0 0,1 1 0,-1 0 0,0 0 0,0 1 0,0 1 0,17 6 0,-23-8 0,0 1 0,0 0 0,0 0 0,-1 0 0,1 1 0,-1-1 0,0 1 0,1-1 0,-1 1 0,0 0 0,-1 0 0,1-1 0,0 1 0,-1 1 0,0-1 0,1 0 0,-1 0 0,-1 0 0,1 1 0,0-1 0,-1 0 0,1 1 0,-1-1 0,0 1 0,0-1 0,-1 0 0,1 1 0,-2 4 0,1-3 0,-1 1 0,0 0 0,0-1 0,-1 0 0,1 1 0,-1-1 0,0 0 0,-1 0 0,1-1 0,-1 1 0,0-1 0,0 0 0,0 0 0,-1 0 0,-7 5 0,-8 3 0,-1 0 0,-1-2 0,0-1 0,0 0 0,-1-2 0,0-1 0,0 0 0,-1-2 0,1 0 0,-1-2 0,0-1 0,-35-2 0,-124-12-1365,145 7-5461</inkml:trace>
</inkml:ink>
</file>

<file path=xl/ink/ink1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32:19.022"/>
    </inkml:context>
    <inkml:brush xml:id="br0">
      <inkml:brushProperty name="width" value="0.05" units="cm"/>
      <inkml:brushProperty name="height" value="0.05" units="cm"/>
      <inkml:brushProperty name="color" value="#E71224"/>
    </inkml:brush>
  </inkml:definitions>
  <inkml:trace contextRef="#ctx0" brushRef="#br0">1 186 24575,'0'4'0,"0"7"0,0 5 0,0 0-8191</inkml:trace>
  <inkml:trace contextRef="#ctx0" brushRef="#br0" timeOffset="1040.76">53 212 24575,'-4'0'0,"-2"5"0,0 5 0,2 7 0,0 3 0,2 4 0,1 2 0,1 2 0,0-1 0,0 1 0,0-1 0,1-4-8191</inkml:trace>
  <inkml:trace contextRef="#ctx0" brushRef="#br0" timeOffset="2242.25">212 212 24575,'0'-20'0,"0"0"0,2-1 0,0 1 0,1 0 0,8-26 0,-10 43 0,0 0 0,0-1 0,0 1 0,0 0 0,1 0 0,-1 0 0,1 0 0,0 0 0,0 0 0,0 0 0,0 0 0,1 1 0,-1-1 0,1 1 0,-1 0 0,1 0 0,0 0 0,0 0 0,0 0 0,0 0 0,0 1 0,0-1 0,1 1 0,-1 0 0,0 0 0,1 1 0,-1-1 0,0 0 0,1 1 0,-1 0 0,1 0 0,-1 0 0,1 0 0,-1 1 0,1-1 0,-1 1 0,1 0 0,-1 0 0,6 3 0,-2-2 0,-1 1 0,1 0 0,-1 1 0,0-1 0,0 1 0,0 0 0,0 1 0,-1-1 0,1 1 0,-1 0 0,-1 1 0,1-1 0,-1 1 0,0 0 0,0 0 0,0 0 0,-1 1 0,0-1 0,0 1 0,-1 0 0,0-1 0,0 1 0,1 13 0,1 10 0,-3 0 0,0 0 0,-2 0 0,-5 39 0,5-64 0,-8 37 0,7-36 0,0 1 0,0-1 0,1 0 0,0 0 0,0 0 0,1 10 0,0-14 0,1 0 0,-1 0 0,1 0 0,-1 0 0,1 0 0,0 0 0,0 0 0,0-1 0,0 1 0,0 0 0,0 0 0,0-1 0,1 1 0,-1-1 0,1 1 0,-1-1 0,1 0 0,-1 0 0,1 1 0,0-1 0,0 0 0,0 0 0,-1-1 0,4 2 0,12 4 17,0-1-1,1 0 1,-1-1 0,1-1-1,24 1 1,31 5-1482,-49-3-5361</inkml:trace>
</inkml:ink>
</file>

<file path=xl/ink/ink1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33:07.664"/>
    </inkml:context>
    <inkml:brush xml:id="br0">
      <inkml:brushProperty name="width" value="0.05" units="cm"/>
      <inkml:brushProperty name="height" value="0.05" units="cm"/>
      <inkml:brushProperty name="color" value="#E71224"/>
    </inkml:brush>
  </inkml:definitions>
  <inkml:trace contextRef="#ctx0" brushRef="#br0">0 1 24575,'0'4'0,"0"7"0,0 5 0,0 5 0,0 3 0,0 6 0,0 8 0,0 6 0,0 4 0,5 4 0,1-4 0,0-4 0,-2-10-8191</inkml:trace>
  <inkml:trace contextRef="#ctx0" brushRef="#br0" timeOffset="1123.33">238 54 24575,'29'-1'0,"-16"0"0,1 1 0,0 0 0,-1 1 0,1 1 0,-1 0 0,19 5 0,-28-6 0,-1 1 0,0-1 0,0 1 0,0 0 0,0 0 0,-1 0 0,1 0 0,-1 0 0,1 1 0,-1-1 0,0 1 0,1 0 0,-1 0 0,-1-1 0,1 1 0,0 1 0,-1-1 0,0 0 0,1 0 0,-1 0 0,0 1 0,-1-1 0,1 0 0,-1 1 0,1-1 0,-1 1 0,0-1 0,0 1 0,-1-1 0,0 6 0,0-4 0,0 0 0,-1 0 0,0 0 0,1 0 0,-2 0 0,1-1 0,0 1 0,-1-1 0,0 1 0,0-1 0,0 0 0,-1 0 0,-6 6 0,5-5 0,0 0 0,1 0 0,-1 1 0,1-1 0,-4 10 0,7-13 0,0 0 0,0 1 0,1-1 0,-1 0 0,1 1 0,-1-1 0,1 1 0,0-1 0,0 1 0,0-1 0,0 1 0,1-1 0,-1 1 0,1-1 0,-1 1 0,1-1 0,0 0 0,0 1 0,1 2 0,2 0 0,-2 1 0,1 0 0,-1 0 0,1 0 0,-2 1 0,1-1 0,-1 0 0,1 9 0,-2-13 0,0 1 0,-1 0 0,1-1 0,-1 1 0,0-1 0,1 0 0,-1 1 0,0-1 0,0 0 0,-1 1 0,1-1 0,0 0 0,-1 0 0,0 0 0,1 0 0,-1 0 0,0-1 0,0 1 0,0 0 0,0-1 0,0 1 0,0-1 0,0 0 0,-4 2 0,-16 6-1365,1-2-5461</inkml:trace>
</inkml:ink>
</file>

<file path=xl/ink/ink1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33:11.866"/>
    </inkml:context>
    <inkml:brush xml:id="br0">
      <inkml:brushProperty name="width" value="0.05" units="cm"/>
      <inkml:brushProperty name="height" value="0.05" units="cm"/>
      <inkml:brushProperty name="color" value="#E71224"/>
    </inkml:brush>
  </inkml:definitions>
  <inkml:trace contextRef="#ctx0" brushRef="#br0">1 212 24575,'0'5'0,"0"10"0,0 7 0,0 4 0,0 7 0,0 7 0,0 1 0,0 3 0,0-3 0,0 2 0,0-2 0,0-8-8191</inkml:trace>
  <inkml:trace contextRef="#ctx0" brushRef="#br0" timeOffset="893.73">239 0 24575,'1'1'0,"0"-1"0,0 0 0,0 1 0,0-1 0,0 1 0,0-1 0,0 1 0,0-1 0,0 1 0,-1 0 0,1-1 0,0 1 0,0 0 0,-1 0 0,1 0 0,0-1 0,-1 1 0,1 0 0,-1 0 0,1 0 0,-1 0 0,0 0 0,1 0 0,-1 0 0,0 0 0,1 0 0,-1 0 0,0 2 0,5 35 0,-5-32 0,4 244 0,-4-248 0,0 1 0,1 0 0,0 0 0,-1 0 0,1-1 0,0 1 0,0-1 0,1 1 0,-1-1 0,0 1 0,1-1 0,0 1 0,-1-1 0,1 0 0,0 0 0,0 0 0,0 0 0,0 0 0,1-1 0,-1 1 0,0-1 0,1 1 0,-1-1 0,1 0 0,0 0 0,-1 0 0,1 0 0,0 0 0,-1-1 0,5 1 0,4 1 0,-1-1 0,1-1 0,0 0 0,-1 0 0,1-1 0,-1-1 0,12-2 0,-19 3 0,0 0 0,1 0 0,-1-1 0,0 1 0,0-1 0,1 0 0,-1 1 0,-1-2 0,1 1 0,0 0 0,0 0 0,-1-1 0,1 0 0,-1 1 0,2-5 0,25-50 0,-26 49 0,1 0 0,-1 0 0,1 0 0,1 0 0,0 1 0,9-12 0,-14 19 0,1-1 0,-1 1 0,0 0 0,1 0 0,-1 0 0,1-1 0,-1 1 0,1 0 0,-1 0 0,1 0 0,-1 0 0,0 0 0,1 0 0,-1 0 0,1 0 0,-1 0 0,1 0 0,-1 0 0,1 0 0,-1 0 0,1 0 0,-1 0 0,1 1 0,-1-1 0,1 0 0,-1 0 0,0 1 0,1-1 0,-1 0 0,0 0 0,1 1 0,-1-1 0,1 0 0,-1 1 0,0-1 0,0 1 0,1-1 0,-1 0 0,0 1 0,0-1 0,1 1 0,-1-1 0,0 1 0,0-1 0,0 0 0,0 1 0,0-1 0,0 1 0,0-1 0,0 1 0,0-1 0,0 1 0,0 0 0,8 37 0,-6-30 0,29 246 0,-22-153 0,-6-69-1365,-1-5-5461</inkml:trace>
</inkml:ink>
</file>

<file path=xl/ink/ink1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36:35.710"/>
    </inkml:context>
    <inkml:brush xml:id="br0">
      <inkml:brushProperty name="width" value="0.05" units="cm"/>
      <inkml:brushProperty name="height" value="0.05" units="cm"/>
      <inkml:brushProperty name="color" value="#E71224"/>
    </inkml:brush>
  </inkml:definitions>
  <inkml:trace contextRef="#ctx0" brushRef="#br0">0 609 24575,'22'-66'0,"-13"29"0,1 1 0,2 0 0,2 0 0,1 2 0,2 0 0,1 0 0,1 2 0,43-54 0,-32 58 0,-29 28 0,0-1 0,0 1 0,-1 0 0,1-1 0,0 1 0,0 0 0,0 0 0,0 0 0,0 0 0,0-1 0,0 1 0,-1 0 0,1 1 0,0-1 0,0 0 0,0 0 0,0 0 0,0 0 0,0 1 0,0-1 0,-1 0 0,1 1 0,0-1 0,0 1 0,-1-1 0,1 1 0,0-1 0,0 1 0,-1-1 0,1 1 0,0 0 0,-1-1 0,1 1 0,-1 0 0,1 0 0,-1-1 0,0 1 0,1 0 0,-1 0 0,0 0 0,1 0 0,-1 0 0,0 0 0,7 19 14,0 0 0,-2 0 0,0 0 0,-2 1 0,2 28-1,-2 110-675,-4-119-124,1-7-6040</inkml:trace>
  <inkml:trace contextRef="#ctx0" brushRef="#br0" timeOffset="689.61">530 1 24575,'16'63'0,"-10"8"0,-3 124 0,-1-2 0,-2-190 0,0 0 0,0 0 0,1 0 0,-1 0 0,1-1 0,0 1 0,0 0 0,0-1 0,0 1 0,0 0 0,1-1 0,-1 1 0,1-1 0,0 0 0,-1 0 0,1 1 0,0-1 0,0 0 0,0-1 0,1 1 0,-1 0 0,0-1 0,1 1 0,-1-1 0,1 1 0,-1-1 0,1 0 0,0 0 0,5 0 0,5 2 0,1-2 0,0 0 0,0 0 0,28-4 0,-12 2 0,20-1 0,16 1 0,77-12 0,-141 13 3,0 0 0,-1 0 1,1 0-1,0 0 0,0 0 0,0 0 0,0 0 0,0 1 0,-1-1 0,1 1 1,0-1-1,0 1 0,0 0 0,-1-1 0,1 1 0,-1 0 0,1 0 0,0 1 1,-1-1-1,0 0 0,1 0 0,-1 1 0,0-1 0,0 1 0,1-1 0,-1 1 1,0-1-1,-1 1 0,1 0 0,0-1 0,0 1 0,0 3 0,2 6-206,0 0 0,-1 0-1,0 0 1,0 14 0,-2-18-249,2 26-6374</inkml:trace>
</inkml:ink>
</file>

<file path=xl/ink/ink1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36:47.910"/>
    </inkml:context>
    <inkml:brush xml:id="br0">
      <inkml:brushProperty name="width" value="0.05" units="cm"/>
      <inkml:brushProperty name="height" value="0.05" units="cm"/>
      <inkml:brushProperty name="color" value="#E71224"/>
    </inkml:brush>
  </inkml:definitions>
  <inkml:trace contextRef="#ctx0" brushRef="#br0">1 345 24575,'6'-2'0,"1"0"0,-1 0 0,1-1 0,-1 0 0,0 0 0,0 0 0,-1-1 0,1 0 0,-1 0 0,6-6 0,5-2 0,4-5 0,0-1 0,18-20 0,-22 21 0,1 1 0,29-23 0,-45 38 0,0 0 0,0 1 0,0-1 0,0 0 0,0 1 0,1-1 0,-1 1 0,0 0 0,0-1 0,1 1 0,-1 0 0,0 0 0,1-1 0,-1 1 0,0 0 0,1 0 0,-1 1 0,0-1 0,1 0 0,-1 0 0,0 1 0,1-1 0,-1 1 0,0-1 0,0 1 0,0-1 0,1 1 0,-1 0 0,0-1 0,0 1 0,0 0 0,0 0 0,0 0 0,0 0 0,0 0 0,-1 0 0,1 0 0,0 0 0,-1 0 0,1 1 0,0-1 0,-1 0 0,1 3 0,3 5 0,0 0 0,-1 1 0,0-1 0,2 16 0,27 259-1365,-31-262-5461</inkml:trace>
  <inkml:trace contextRef="#ctx0" brushRef="#br0" timeOffset="890.55">742 1 24575,'-10'0'0,"1"0"0,-1 0 0,1 1 0,0 0 0,-1 1 0,-14 5 0,20-6 0,1 1 0,0-1 0,0 1 0,0 0 0,0 0 0,1 1 0,-1-1 0,1 1 0,-1-1 0,1 1 0,0 0 0,0-1 0,0 1 0,0 0 0,0 1 0,1-1 0,0 0 0,-1 0 0,1 1 0,0-1 0,0 4 0,-2 4 0,1 0 0,1 0 0,0 0 0,0 0 0,1 1 0,0-1 0,1 0 0,1 0 0,-1 0 0,2 0 0,0 0 0,0-1 0,8 18 0,-3-12 0,1 1 0,1-2 0,1 1 0,0-1 0,1-1 0,1 0 0,19 16 0,-30-29 4,0 1 0,-1-1 0,1 1 0,-1-1 0,1 1 0,-1-1 0,1 1 0,-1 0 0,0 0 0,0-1 0,0 1 0,0 0 0,0 0 0,0 0 0,0 0 0,-1 1 0,1-1 0,-1 0 0,0 0 0,1 0 0,-1 0 0,0 1 0,0-1 0,-1 0 0,1 0 0,0 0 0,-1 0 0,1 0 0,-2 4 0,-1-2-118,1 0 0,-1 0-1,-1 0 1,1 0 0,0 0 0,-1-1-1,0 0 1,0 0 0,0 0 0,0 0-1,0 0 1,-5 1 0,-7 4-6712</inkml:trace>
</inkml:ink>
</file>

<file path=xl/ink/ink1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36:54.543"/>
    </inkml:context>
    <inkml:brush xml:id="br0">
      <inkml:brushProperty name="width" value="0.05" units="cm"/>
      <inkml:brushProperty name="height" value="0.05" units="cm"/>
      <inkml:brushProperty name="color" value="#E71224"/>
    </inkml:brush>
  </inkml:definitions>
  <inkml:trace contextRef="#ctx0" brushRef="#br0">908 1 24575,'-178'179'0,"-313"304"0,464-457 0,-1-2 0,-2-1 0,0-2 0,-65 36 0,80-52-1365,2-1-5461</inkml:trace>
  <inkml:trace contextRef="#ctx0" brushRef="#br0" timeOffset="435.37">168 80 24575,'0'5'0,"4"10"0,7 11 0,5 11 0,9 13 0,5 10 0,2 1 0,0 2 0,3 5 0,1-5 0,2-9 0,1 0 0,-4-4 0,-1-7 0,-4-6 0,-1-9 0,-6-5 0,-7-6-8191</inkml:trace>
</inkml:ink>
</file>

<file path=xl/ink/ink1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36:53.294"/>
    </inkml:context>
    <inkml:brush xml:id="br0">
      <inkml:brushProperty name="width" value="0.05" units="cm"/>
      <inkml:brushProperty name="height" value="0.05" units="cm"/>
      <inkml:brushProperty name="color" value="#E71224"/>
    </inkml:brush>
  </inkml:definitions>
  <inkml:trace contextRef="#ctx0" brushRef="#br0">821 0 24575,'-8'10'0,"0"-1"0,1 1 0,0 0 0,-6 12 0,-12 18 0,-98 120 0,-95 142 0,171-224 0,3 1 0,-46 115 0,83-175-136,0 0-1,-2-1 1,0 0-1,-1 0 1,-1-1-1,0 0 1,-1-1-1,-1 0 0,-17 15 1,6-11-6690</inkml:trace>
  <inkml:trace contextRef="#ctx0" brushRef="#br0" timeOffset="432.26">1 450 24575,'9'9'0,"12"12"0,16 11 0,19 19 0,14 14 0,14 4 0,5 9 0,5 1 0,1-5 0,-7-6 0,-5-1 0,-7-7 0,-13-5 0,-7-7 0,-10-8 0,-7-5 0,-11-5 0,-10-8-8191</inkml:trace>
</inkml:ink>
</file>

<file path=xl/ink/ink1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36:52.178"/>
    </inkml:context>
    <inkml:brush xml:id="br0">
      <inkml:brushProperty name="width" value="0.05" units="cm"/>
      <inkml:brushProperty name="height" value="0.05" units="cm"/>
      <inkml:brushProperty name="color" value="#E71224"/>
    </inkml:brush>
  </inkml:definitions>
  <inkml:trace contextRef="#ctx0" brushRef="#br0">980 1 24575,'-9'18'0,"-8"15"0,-14 19 0,-6 16 0,-11 13 0,-6 6 0,-11 7 0,-5-3 0,-7 0 0,-1-7 0,1-3 0,8-11 0,11-13 0,12-17 0,8-14 0,11-12-8191</inkml:trace>
  <inkml:trace contextRef="#ctx0" brushRef="#br0" timeOffset="313.27">1 292 24575,'18'9'0,"14"12"0,8 11 0,5 10 0,17 15 0,3 7 0,4 2 0,-1-2 0,-3-2 0,1 1 0,-2-5 0,-7-3 0,-9-12 0,-12-8 0,-4-6 0,-7-7-8191</inkml:trace>
</inkml:ink>
</file>

<file path=xl/ink/ink1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36:51.396"/>
    </inkml:context>
    <inkml:brush xml:id="br0">
      <inkml:brushProperty name="width" value="0.05" units="cm"/>
      <inkml:brushProperty name="height" value="0.05" units="cm"/>
      <inkml:brushProperty name="color" value="#E71224"/>
    </inkml:brush>
  </inkml:definitions>
  <inkml:trace contextRef="#ctx0" brushRef="#br0">1156 1 24575,'-4'0'0,"-7"9"0,-9 7 0,-7 6 0,-17 26 0,-4 18 0,-9 16 0,-7 12 0,-2 13 0,-9 10 0,-8 8 0,-9 1 0,-6-3 0,0-5 0,-11 1 0,4-17 0,16-24 0,23-26-8191</inkml:trace>
  <inkml:trace contextRef="#ctx0" brushRef="#br0" timeOffset="313.58">98 636 24575,'9'4'0,"12"11"0,20 16 0,13 12 0,5 8 0,25 13 0,16 9 0,0 1 0,23 11 0,0-1 0,-12-5 0,-16-7 0,-10-7 0,-20-10 0,-17-14 0,-16-14-8191</inkml:trace>
</inkml:ink>
</file>

<file path=xl/ink/ink1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37:01.212"/>
    </inkml:context>
    <inkml:brush xml:id="br0">
      <inkml:brushProperty name="width" value="0.05" units="cm"/>
      <inkml:brushProperty name="height" value="0.05" units="cm"/>
      <inkml:brushProperty name="color" value="#E71224"/>
    </inkml:brush>
  </inkml:definitions>
  <inkml:trace contextRef="#ctx0" brushRef="#br0">680 688 24575,'-18'1'0,"0"0"0,0 1 0,0 1 0,1 0 0,-1 2 0,1 0 0,0 1 0,0 0 0,1 2 0,0 0 0,0 0 0,-22 17 0,-5 3 0,1 2 0,2 1 0,1 2 0,1 2 0,2 1 0,2 2 0,1 1 0,-27 44 0,13-20-1365,23-36-5461</inkml:trace>
  <inkml:trace contextRef="#ctx0" brushRef="#br0" timeOffset="371.28">283 0 24575,'4'3'0,"1"-1"0,-1 1 0,1 0 0,-1 0 0,0 1 0,-1-1 0,1 1 0,0 0 0,-1 0 0,0 0 0,0 0 0,4 8 0,0-2 0,215 275 0,135 187 0,-339-447-1365,-3-6-5461</inkml:trace>
</inkml:ink>
</file>

<file path=xl/ink/ink1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37:00.350"/>
    </inkml:context>
    <inkml:brush xml:id="br0">
      <inkml:brushProperty name="width" value="0.05" units="cm"/>
      <inkml:brushProperty name="height" value="0.05" units="cm"/>
      <inkml:brushProperty name="color" value="#E71224"/>
    </inkml:brush>
  </inkml:definitions>
  <inkml:trace contextRef="#ctx0" brushRef="#br0">694 0 24575,'-5'0'0,"-5"5"0,-6 10 0,-5 11 0,-12 16 0,-1 9 0,-12 9 0,-7 8 0,-14 11 0,2-4 0,-3 3 0,2-2 0,7-10 0,9-7 0,9-13 0,7-6 0,9-10-8191</inkml:trace>
  <inkml:trace contextRef="#ctx0" brushRef="#br0" timeOffset="292.27">85 238 24575,'5'0'0,"5"0"0,20 14 0,9 13 0,15 24 0,9 13 0,19 23 0,15 9 0,-1-2 0,15 10 0,2 1 0,-4-9 0,-12-11 0,-19-17 0,-21-18-8191</inkml:trace>
</inkml:ink>
</file>

<file path=xl/ink/ink1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2:11:46.985"/>
    </inkml:context>
    <inkml:brush xml:id="br0">
      <inkml:brushProperty name="width" value="0.05" units="cm"/>
      <inkml:brushProperty name="height" value="0.05" units="cm"/>
      <inkml:brushProperty name="color" value="#E71224"/>
    </inkml:brush>
  </inkml:definitions>
  <inkml:trace contextRef="#ctx0" brushRef="#br0">1403 1 24575,'-16'34'0,"-1"-1"0,-2 0 0,-1-2 0,-2 0 0,0-1 0,-3-1 0,0-1 0,-1-2 0,-46 36 0,-329 193 0,341-219 0,-73 31 0,27-15 0,30 0-1365,58-42-5461</inkml:trace>
  <inkml:trace contextRef="#ctx0" brushRef="#br0" timeOffset="452.85">1 106 24575,'5'2'0,"0"0"0,-1 0 0,1 0 0,0 0 0,-1 1 0,1-1 0,-1 1 0,0 0 0,0 1 0,0-1 0,0 1 0,4 5 0,5 4 0,231 224 0,-43-38 0,-41-54 0,136 131 0,-235-203-1365,-49-58-5461</inkml:trace>
  <inkml:trace contextRef="#ctx0" brushRef="#br0" timeOffset="140635.37">3123 1 24575,'-1'9'0,"0"0"0,0 0 0,-1 0 0,0 0 0,0 0 0,-1 0 0,0-1 0,-1 1 0,0-1 0,0 0 0,-1 0 0,-8 10 0,-9 10 0,-51 48 0,16-18 0,-22 33 0,-125 129 0,190-206-84,-33 26-1197,29-31-5545</inkml:trace>
  <inkml:trace contextRef="#ctx0" brushRef="#br0" timeOffset="141015.37">2276 213 24575,'5'0'0,"5"0"0,6 4 0,10 7 0,13 9 0,13 12 0,8 12 0,7 9 0,0 4 0,-1 6 0,1 1 0,-7-6 0,-8-3 0,-4-7 0,-6-3 0,-6-9 0,-9-5 0,-8-9-8191</inkml:trace>
</inkml:ink>
</file>

<file path=xl/ink/ink1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37:18.947"/>
    </inkml:context>
    <inkml:brush xml:id="br0">
      <inkml:brushProperty name="width" value="0.05" units="cm"/>
      <inkml:brushProperty name="height" value="0.05" units="cm"/>
      <inkml:brushProperty name="color" value="#E71224"/>
    </inkml:brush>
  </inkml:definitions>
  <inkml:trace contextRef="#ctx0" brushRef="#br0">794 0 24575,'-1'9'0,"-1"0"0,0-1 0,0 1 0,-1-1 0,0 1 0,-1-1 0,0 0 0,0 0 0,-8 10 0,-3 8 0,-59 100 0,-4-4 0,-6-3 0,-5-3 0,-114 112 0,197-222-273,0 0 0,0 0 0,0-1 0,-13 8 0,2-4-6553</inkml:trace>
  <inkml:trace contextRef="#ctx0" brushRef="#br0" timeOffset="344.17">1 265 24575,'13'9'0,"14"16"0,16 18 0,9 10 0,9 19 0,9 15 0,5 2 0,-6-5 0,-5-9 0,-5-7 0,-7-11 0,-9-6 0,-7-7 0,-5-12 0,-8-10-8191</inkml:trace>
</inkml:ink>
</file>

<file path=xl/ink/ink1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37:51.161"/>
    </inkml:context>
    <inkml:brush xml:id="br0">
      <inkml:brushProperty name="width" value="0.05" units="cm"/>
      <inkml:brushProperty name="height" value="0.05" units="cm"/>
      <inkml:brushProperty name="color" value="#E71224"/>
    </inkml:brush>
  </inkml:definitions>
  <inkml:trace contextRef="#ctx0" brushRef="#br0">439 0 24575,'-1'6'0,"1"0"0,-1-1 0,0 1 0,0-1 0,0 0 0,-1 1 0,1-1 0,-1 0 0,-1 0 0,1 0 0,-1 0 0,0 0 0,0 0 0,0-1 0,-1 0 0,0 1 0,1-1 0,-1-1 0,-5 5 0,-9 5 0,-1-1 0,-1 0 0,-32 14 0,31-16 0,0 1 0,-27 18 0,22-8-227,0 2-1,1 1 1,1 1-1,2 0 1,-28 41-1,35-42-6598</inkml:trace>
  <inkml:trace contextRef="#ctx0" brushRef="#br0" timeOffset="439.8">491 27 24575,'0'4'0,"0"11"0,0 8 0,0 12 0,-4 10 0,-2 11 0,0 4 0,2 7 0,-4-1 0,0 4 0,1-3 0,2-7 0,2-10 0,1-8 0,1-12-8191</inkml:trace>
  <inkml:trace contextRef="#ctx0" brushRef="#br0" timeOffset="1794.91">624 265 24575,'1'20'0,"-1"-1"0,-1 1 0,0 0 0,-2-1 0,0 1 0,-1-1 0,-1 0 0,-10 27 0,11-37 0,0 1 0,1 0 0,1-1 0,-1 2 0,2-1 0,-1 0 0,1 0 0,1 0 0,0 1 0,0-1 0,1 0 0,1 0 0,4 20 0,-4-24 0,0 0 0,0 0 0,1 0 0,-1-1 0,1 1 0,1 0 0,-1-1 0,1 0 0,0 0 0,0 0 0,1 0 0,-1-1 0,1 0 0,0 0 0,0 0 0,0 0 0,1-1 0,-1 0 0,1 0 0,0 0 0,0-1 0,0 0 0,8 2 0,-13-4 0,1 1 0,0-1 0,0 0 0,-1 0 0,1 1 0,0-2 0,0 1 0,0 0 0,-1 0 0,1 0 0,0-1 0,0 1 0,-1-1 0,1 1 0,0-1 0,-1 0 0,1 0 0,-1 0 0,1 0 0,-1 0 0,3-2 0,-1 0 0,-1 1 0,0-1 0,0-1 0,0 1 0,0 0 0,0 0 0,-1-1 0,1 1 0,-1-1 0,1-3 0,1-9 0,0 1 0,-2-1 0,1-29 0,-2 38 0,-1-1 0,0 0 0,0 1 0,0-1 0,-1 1 0,0 0 0,-1-1 0,1 1 0,-1 0 0,-1 1 0,1-1 0,-1 0 0,-1 1 0,-4-6 0,-7-6 0,-1 1 0,0 1 0,-24-16 0,25 20 0,1 0 0,1 0 0,0-2 0,0 0 0,1 0 0,-12-19 0,21 27 0,-3-5 0,0-1 0,1 0 0,0 0 0,-6-20 0,11 30 0,0 0 0,1 0 0,-1 0 0,1 0 0,0 0 0,-1 0 0,1 0 0,0 0 0,0 0 0,0 0 0,0 0 0,1 0 0,-1 0 0,1 0 0,-1 0 0,1 0 0,-1 0 0,1 0 0,0 0 0,0 0 0,0 0 0,0 1 0,0-1 0,1 0 0,-1 1 0,0-1 0,1 1 0,-1 0 0,1-1 0,0 1 0,-1 0 0,1 0 0,0 0 0,0 0 0,0 0 0,-1 0 0,5 0 0,17-5 0,0 2 0,1 0 0,32 0 0,-33 3 0,-21 0 0,1 1 0,0-1 0,-1 1 0,1 0 0,-1 0 0,1 0 0,0 1 0,-1-1 0,1 0 0,0 1 0,-1 0 0,1 0 0,-1 0 0,0 0 0,1 0 0,-1 0 0,0 0 0,1 1 0,-1-1 0,0 1 0,0 0 0,0-1 0,0 1 0,-1 0 0,1 0 0,0 0 0,-1 1 0,1-1 0,-1 0 0,1 3 0,0 2 0,-1-1 0,0 1 0,0-1 0,0 1 0,-1 0 0,0-1 0,-1 1 0,1 0 0,-1-1 0,-4 14 0,2-6-227,-2 0-1,1 0 1,-2 0-1,0-1 1,-8 15-1,0-7-6598</inkml:trace>
</inkml:ink>
</file>

<file path=xl/ink/ink1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38:21.497"/>
    </inkml:context>
    <inkml:brush xml:id="br0">
      <inkml:brushProperty name="width" value="0.05" units="cm"/>
      <inkml:brushProperty name="height" value="0.05" units="cm"/>
      <inkml:brushProperty name="color" value="#E71224"/>
    </inkml:brush>
  </inkml:definitions>
  <inkml:trace contextRef="#ctx0" brushRef="#br0">11 53 24575,'0'453'0,"-5"-406"-1365,0-31-5461</inkml:trace>
  <inkml:trace contextRef="#ctx0" brushRef="#br0" timeOffset="2535.63">329 1 24575,'2'0'0,"0"0"0,-1 0 0,1 1 0,0-1 0,0 1 0,0 0 0,0 0 0,0 0 0,0 0 0,-1 0 0,1 0 0,0 0 0,-1 0 0,1 0 0,-1 1 0,0-1 0,1 1 0,-1-1 0,0 1 0,0 0 0,0-1 0,0 1 0,0 0 0,0 0 0,0 0 0,-1 0 0,1-1 0,-1 1 0,1 0 0,-1 4 0,2 1 0,-1 0 0,0 0 0,-1 0 0,0 0 0,0 0 0,-1 0 0,-1 10 0,-1-6 0,0-1 0,-1 0 0,0 0 0,-1 0 0,0-1 0,0 1 0,-1-1 0,-9 12 0,-7 3 0,-35 32 0,40-41 0,1 0 0,0 2 0,1-1 0,1 2 0,-17 27 0,27-37 0,0 1 0,1 0 0,1 0 0,-1 0 0,1 0 0,1 1 0,0-1 0,0 0 0,1 1 0,0-1 0,1 1 0,0-1 0,2 12 0,0-9 0,-1 0 0,2-1 0,0 1 0,0-1 0,1 1 0,0-1 0,1-1 0,0 1 0,13 15 0,-19-25 0,1-1 0,-1 1 0,1-1 0,-1 1 0,0-1 0,1 1 0,-1-1 0,1 1 0,0-1 0,-1 1 0,1-1 0,-1 1 0,1-1 0,0 0 0,-1 1 0,1-1 0,0 0 0,-1 0 0,1 0 0,0 1 0,-1-1 0,1 0 0,0 0 0,0 0 0,-1 0 0,1 0 0,0 0 0,-1 0 0,1-1 0,0 1 0,1 0 0,-1-2 0,1 1 0,-1 0 0,0 0 0,0-1 0,0 1 0,0 0 0,0-1 0,0 1 0,0-1 0,0 1 0,0-1 0,0-2 0,2-4 0,-1-1 0,0 1 0,0 0 0,1-14 0,-4 9 0,-1 1 0,0 0 0,-1 0 0,0 0 0,0 0 0,-2 1 0,1-1 0,-11-17 0,8 16 0,1 0 0,1 0 0,0 0 0,0-1 0,-3-21 0,8 34 0,0-1 0,0 1 0,-1-1 0,1 1 0,0 0 0,1-1 0,-1 1 0,0-1 0,0 1 0,1-1 0,-1 1 0,0-1 0,1 1 0,0 0 0,-1-1 0,1 1 0,0 0 0,-1 0 0,1-1 0,0 1 0,0 0 0,0 0 0,0 0 0,0 0 0,1 0 0,1-1 0,39-12 0,-38 14 0,-1 0 0,1-1 0,0 1 0,-1-1 0,1 0 0,-1 0 0,1-1 0,-1 1 0,0-1 0,0 0 0,0 1 0,1-1 0,-2-1 0,1 1 0,0 0 0,0-1 0,3-3 0,-2-7 0,-1 1 0,0-1 0,0 0 0,-1 0 0,-1 1 0,0-1 0,-1 0 0,0 0 0,-1 0 0,-3-14 0,1-22 0,6-42 0,-3 90 0,0 1 0,0-1 0,0 1 0,0-1 0,0 1 0,0-1 0,0 1 0,0-1 0,0 1 0,0 0 0,0-1 0,0 1 0,-1-1 0,1 1 0,0-1 0,0 1 0,-1 0 0,1-1 0,0 1 0,-1 0 0,1-1 0,0 1 0,-1 0 0,1-1 0,0 1 0,-1 0 0,1 0 0,-1-1 0,1 1 0,0 0 0,-1 0 0,1 0 0,-1 0 0,1 0 0,-1-1 0,1 1 0,-1 0 0,1 0 0,-1 0 0,1 0 0,-1 0 0,1 1 0,0-1 0,-1 0 0,1 0 0,-1 0 0,1 0 0,-1 0 0,1 1 0,0-1 0,-1 0 0,1 0 0,-1 1 0,1-1 0,0 0 0,-1 1 0,-20 21 0,13-4 0,0 0 0,1 1 0,1 0 0,-8 38 0,13-50 0,0 0 0,1 0 0,-1 1 0,1-1 0,0 0 0,1 1 0,0-1 0,0 0 0,1 0 0,0 0 0,0 0 0,0 0 0,1 0 0,0 0 0,1-1 0,6 10 0,4 3-117,-6-11-39,0 1 0,-1 0 0,-1 1 0,0 0 0,0 0 0,0 0 0,6 20 0,-8-11-6670</inkml:trace>
</inkml:ink>
</file>

<file path=xl/ink/ink1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39:03.833"/>
    </inkml:context>
    <inkml:brush xml:id="br0">
      <inkml:brushProperty name="width" value="0.05" units="cm"/>
      <inkml:brushProperty name="height" value="0.05" units="cm"/>
      <inkml:brushProperty name="color" value="#E71224"/>
    </inkml:brush>
  </inkml:definitions>
  <inkml:trace contextRef="#ctx0" brushRef="#br0">121 432 24575,'-10'-44'0,"0"7"0,8 25 0,-1-8 0,1-1 0,1 1 0,1-27 0,0 43 0,1 0 0,-1 0 0,1-1 0,0 1 0,1 0 0,-1 0 0,1 0 0,0 0 0,3-5 0,-4 7 0,0 1 0,0-1 0,0 1 0,1 0 0,-1-1 0,1 1 0,-1 0 0,1 0 0,-1 0 0,1 0 0,0 0 0,-1 1 0,1-1 0,0 0 0,0 1 0,0-1 0,0 1 0,-1-1 0,1 1 0,0 0 0,3 0 0,-2 1 0,-1-1 0,1 1 0,-1-1 0,1 1 0,-1 0 0,0 0 0,1 1 0,-1-1 0,0 0 0,0 1 0,0-1 0,0 1 0,0-1 0,0 1 0,0 0 0,-1 0 0,1 0 0,-1 0 0,1 0 0,-1 0 0,0 1 0,0-1 0,0 0 0,0 1 0,0-1 0,0 1 0,-1-1 0,1 5 0,1 2 0,0-1 0,-1 1 0,0-1 0,-1 1 0,0 0 0,0-1 0,-3 14 0,0-10 0,-1-1 0,0 0 0,-1 0 0,0 0 0,-1-1 0,-10 16 0,-51 60 0,47-62 0,12-15 0,-1 2 0,0 0 0,1 1 0,0-1 0,0 2 0,-7 16 0,15-27 0,-1 0 0,0 0 0,1 0 0,-1 1 0,1-1 0,-1 0 0,1 0 0,0 1 0,0-1 0,0 0 0,0 0 0,1 1 0,-1-1 0,1 0 0,-1 0 0,2 4 0,0-4 0,-1 1 0,1-1 0,0 0 0,0 0 0,0-1 0,0 1 0,0 0 0,0-1 0,0 1 0,1-1 0,-1 1 0,0-1 0,1 0 0,-1 0 0,1 0 0,-1-1 0,6 2 0,19 3 0,1-2 0,52 1 0,2 0 0,6 4-1365,-51-5-5461</inkml:trace>
  <inkml:trace contextRef="#ctx0" brushRef="#br0" timeOffset="1040.74">201 380 24575,'2'-28'0,"2"1"0,0 0 0,2 1 0,1-1 0,12-27 0,3-16 0,-20 62 0,0 0 0,1 1 0,0-1 0,0 1 0,0 0 0,1 0 0,0 0 0,0 0 0,1 0 0,0 1 0,6-6 0,-6 8 0,-1 1 0,1 0 0,0 0 0,0 0 0,1 1 0,-1-1 0,1 1 0,-1 1 0,1-1 0,-1 1 0,1 0 0,0 0 0,0 0 0,0 1 0,-1 0 0,7 1 0,3-1 0,3 0 0,0 1 0,0 1 0,-1 0 0,30 8 0,-43-9 0,1 1 0,-1-1 0,1 2 0,-1-1 0,0 0 0,0 1 0,0-1 0,0 1 0,0 0 0,-1 1 0,1-1 0,-1 1 0,0-1 0,0 1 0,0 0 0,-1 0 0,1 0 0,-1 1 0,0-1 0,0 0 0,-1 1 0,2 5 0,3 20 0,-3 1 0,0-1 0,-2 1 0,-1 0 0,-6 39 0,4-37 0,-2 1 0,-2 0 0,-1 0 0,-14 40 0,-2 8 0,23-81 0,0 0 0,0 1 0,0-1 0,1 1 0,-1-1 0,0 1 0,1-1 0,-1 0 0,1 1 0,-1-1 0,1 0 0,0 1 0,-1-1 0,1 0 0,0 0 0,0 0 0,0 0 0,0 0 0,0 0 0,0 0 0,0 0 0,0 0 0,0 0 0,1 0 0,-1-1 0,0 1 0,1 0 0,-1-1 0,0 1 0,1-1 0,-1 0 0,3 1 0,55 12 0,-51-12 0,116 11-50,1-4 0,139-11 0,-117 0-1165,-96 2-5611</inkml:trace>
</inkml:ink>
</file>

<file path=xl/ink/ink1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39:11.671"/>
    </inkml:context>
    <inkml:brush xml:id="br0">
      <inkml:brushProperty name="width" value="0.05" units="cm"/>
      <inkml:brushProperty name="height" value="0.05" units="cm"/>
      <inkml:brushProperty name="color" value="#E71224"/>
    </inkml:brush>
  </inkml:definitions>
  <inkml:trace contextRef="#ctx0" brushRef="#br0">1285 20 24575,'-26'-9'0,"24"7"0,0 1 0,-1 0 0,1 0 0,-1 0 0,1 0 0,-1 0 0,0 0 0,1 1 0,-6-1 0,2 1 0,1 1 0,-1 0 0,1 1 0,-1-1 0,1 1 0,-1 0 0,1 1 0,0-1 0,0 1 0,0 0 0,-6 5 0,-48 45 0,55-49 0,-326 344 0,62-90 0,-178 183 0,416-408-1365,8-7-5461</inkml:trace>
  <inkml:trace contextRef="#ctx0" brushRef="#br0" timeOffset="462.16">147 126 24575,'2'0'0,"0"0"0,-1 1 0,1-1 0,0 1 0,0 0 0,0-1 0,-1 1 0,1 0 0,0 0 0,-1 0 0,1 0 0,-1 1 0,1-1 0,-1 0 0,0 1 0,0-1 0,2 3 0,22 34 0,-16-22 0,93 121 0,218 224 0,2-1 0,-19 35-1365,-262-341-5461</inkml:trace>
</inkml:ink>
</file>

<file path=xl/ink/ink1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39:17.535"/>
    </inkml:context>
    <inkml:brush xml:id="br0">
      <inkml:brushProperty name="width" value="0.05" units="cm"/>
      <inkml:brushProperty name="height" value="0.05" units="cm"/>
      <inkml:brushProperty name="color" value="#E71224"/>
    </inkml:brush>
  </inkml:definitions>
  <inkml:trace contextRef="#ctx0" brushRef="#br0">1343 0 24575,'-10'9'0,"0"0"0,-1-2 0,0 1 0,-13 6 0,-11 8 0,-298 219 0,-312 296 0,572-470-682,-104 123-1,164-173-6143</inkml:trace>
  <inkml:trace contextRef="#ctx0" brushRef="#br0" timeOffset="564.47">337 186 24575,'5'4'0,"5"11"0,6 16 0,5 12 0,8 8 0,3 8 0,5 17 0,10 18 0,2 2 0,-4-6 0,0-10 0,-7-9 0,-2-8 0,-2-10 0,-7-10 0,-4-11 0,-5-8 0,-6-7-8191</inkml:trace>
</inkml:ink>
</file>

<file path=xl/ink/ink1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39:15.983"/>
    </inkml:context>
    <inkml:brush xml:id="br0">
      <inkml:brushProperty name="width" value="0.05" units="cm"/>
      <inkml:brushProperty name="height" value="0.05" units="cm"/>
      <inkml:brushProperty name="color" value="#E71224"/>
    </inkml:brush>
  </inkml:definitions>
  <inkml:trace contextRef="#ctx0" brushRef="#br0">1032 54 24575,'-23'17'0,"1"1"0,-32 34 0,3-3 0,-13 9 0,4 3 0,-87 110 0,88-96 0,-110 106 0,-85 48 0,242-218-273,0-1 0,-1 0 0,-1-1 0,-15 8 0,7-7-6553</inkml:trace>
  <inkml:trace contextRef="#ctx0" brushRef="#br0" timeOffset="557.89">0 1 24575,'4'1'0,"0"1"0,0 0 0,0 0 0,0 0 0,-1 1 0,1-1 0,-1 1 0,0 0 0,0 0 0,0 0 0,4 6 0,0-2 0,551 596 0,-482-522 38,-39-43-739,42 55-1,-64-71-6124</inkml:trace>
</inkml:ink>
</file>

<file path=xl/ink/ink1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39:21.563"/>
    </inkml:context>
    <inkml:brush xml:id="br0">
      <inkml:brushProperty name="width" value="0.05" units="cm"/>
      <inkml:brushProperty name="height" value="0.05" units="cm"/>
      <inkml:brushProperty name="color" value="#E71224"/>
    </inkml:brush>
  </inkml:definitions>
  <inkml:trace contextRef="#ctx0" brushRef="#br0">635 291 24575,'-28'52'0,"-2"-1"0,-2-2 0,-52 59 0,51-64 0,-43 79 0,55-87 0,0 0 0,-3-1 0,-1-1 0,-33 34 0,10-31-1365,27-26-5461</inkml:trace>
  <inkml:trace contextRef="#ctx0" brushRef="#br0" timeOffset="856.3">0 0 24575,'1'5'0,"1"0"0,-1 0 0,1 0 0,0 0 0,0-1 0,0 1 0,0 0 0,6 6 0,4 9 0,37 70 0,115 159 0,86 63 0,-186-235 0,-50-60 0,-1 0 0,-1 1 0,0 1 0,-2 0 0,0 0 0,-1 1 0,-1 1 0,11 41 0,-14-42-106,-1 0-73,1 0-1,1 1 0,1-2 0,1 1 0,1-1 0,21 34 0,-19-36-6646</inkml:trace>
</inkml:ink>
</file>

<file path=xl/ink/ink1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40:43.131"/>
    </inkml:context>
    <inkml:brush xml:id="br0">
      <inkml:brushProperty name="width" value="0.05" units="cm"/>
      <inkml:brushProperty name="height" value="0.05" units="cm"/>
      <inkml:brushProperty name="color" value="#E71224"/>
    </inkml:brush>
  </inkml:definitions>
  <inkml:trace contextRef="#ctx0" brushRef="#br0">0 88 24575,'6'-2'0,"0"0"0,0 0 0,0 0 0,0-1 0,-1 0 0,1 0 0,-1 0 0,0-1 0,0 1 0,6-7 0,9-5 0,-13 11 0,0-2 0,1 1 0,0 1 0,0 0 0,14-6 0,-21 10 0,1-1 0,-1 1 0,1-1 0,-1 1 0,1 0 0,0-1 0,-1 1 0,1 0 0,0 0 0,-1 0 0,1 0 0,-1 1 0,1-1 0,-1 0 0,1 1 0,0-1 0,-1 1 0,1-1 0,-1 1 0,0 0 0,1 0 0,-1 0 0,1-1 0,-1 1 0,0 0 0,0 1 0,0-1 0,0 0 0,0 0 0,0 0 0,0 1 0,2 2 0,1 6 0,0 1 0,0 0 0,-1 0 0,0 1 0,-1-1 0,0 0 0,-1 1 0,0-1 0,-1 1 0,-1 12 0,-1 7 0,-2-1 0,-13 50 0,8-54 0,0 0 0,-2-1 0,-1-1 0,-1 0 0,-1 0 0,-1-2 0,0 0 0,-29 30 0,43-51 0,0-1 0,1 1 0,-1 0 0,0 0 0,1-1 0,-1 1 0,0 0 0,1 0 0,-1 0 0,1 0 0,-1-1 0,1 1 0,0 0 0,-1 0 0,1 0 0,0 0 0,0 0 0,0 0 0,0 0 0,0 0 0,0 0 0,0 0 0,0 0 0,0 2 0,1-2 0,0 0 0,0-1 0,-1 1 0,1 0 0,0 0 0,0-1 0,0 1 0,0-1 0,0 1 0,0-1 0,0 1 0,0-1 0,0 0 0,1 1 0,-1-1 0,0 0 0,0 0 0,2 0 0,68-4 0,-53 2 0,108-3-1365,-95 4-5461</inkml:trace>
  <inkml:trace contextRef="#ctx0" brushRef="#br0" timeOffset="420.5">529 61 24575,'5'9'0,"1"12"0,0 12 0,-2 4 0,-1 0 0,0-1 0,-2-2 0,-1-3 0,0-2 0,0-1 0,0-1 0,-1 3 0,1 2 0,0-5-8191</inkml:trace>
</inkml:ink>
</file>

<file path=xl/ink/ink1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40:41.351"/>
    </inkml:context>
    <inkml:brush xml:id="br0">
      <inkml:brushProperty name="width" value="0.05" units="cm"/>
      <inkml:brushProperty name="height" value="0.05" units="cm"/>
      <inkml:brushProperty name="color" value="#E71224"/>
    </inkml:brush>
  </inkml:definitions>
  <inkml:trace contextRef="#ctx0" brushRef="#br0">223 66 24575,'-1'-3'0,"1"0"0,0 1 0,1-1 0,-1 0 0,0 1 0,1-1 0,-1 0 0,1 1 0,0-1 0,0 1 0,0-1 0,0 1 0,1 0 0,-1-1 0,0 1 0,1 0 0,0 0 0,-1 0 0,1 0 0,0 0 0,0 0 0,0 1 0,0-1 0,1 1 0,-1-1 0,0 1 0,1 0 0,-1 0 0,1 0 0,3-1 0,-6 2 0,1 0 0,-1 0 0,1 0 0,-1 0 0,1 0 0,-1 0 0,0 0 0,1 0 0,-1 0 0,1 0 0,-1 0 0,1 0 0,-1 0 0,0 1 0,1-1 0,-1 0 0,1 0 0,-1 1 0,0-1 0,1 0 0,-1 0 0,0 1 0,1-1 0,-1 0 0,0 1 0,0-1 0,1 0 0,-1 1 0,0-1 0,0 1 0,0-1 0,1 0 0,-1 1 0,0-1 0,0 1 0,-3 20 0,-15 19 0,-7-4 0,-1-2 0,-2 0 0,-2-2 0,-41 36 0,22-21 0,45-44 0,1 0 0,-1 1 0,1 0 0,0 0 0,0 0 0,1 0 0,-1 0 0,-1 5 0,3-8 0,1 0 0,0 0 0,0-1 0,0 1 0,0 0 0,-1-1 0,1 1 0,0 0 0,0 0 0,1-1 0,-1 1 0,0 0 0,0 0 0,0-1 0,0 1 0,1 0 0,-1-1 0,0 1 0,1 0 0,-1-1 0,0 1 0,1 0 0,0 0 0,1 0 0,-1 0 0,1 0 0,-1 0 0,0 0 0,1 0 0,-1-1 0,1 1 0,0 0 0,-1-1 0,1 0 0,0 1 0,2-1 0,40 4 0,-1-2 0,88-7 0,-17 0 0,-88 5-1365,-4 0-5461</inkml:trace>
  <inkml:trace contextRef="#ctx0" brushRef="#br0" timeOffset="762.75">434 92 24575,'3'-3'0,"0"0"0,0 0 0,0 1 0,0-1 0,0 1 0,1 0 0,-1 0 0,1 0 0,-1 0 0,1 0 0,0 1 0,5-2 0,-7 3 0,0 0 0,0 0 0,-1 1 0,1-1 0,0 0 0,-1 1 0,1-1 0,0 1 0,-1-1 0,1 1 0,-1 0 0,1 0 0,-1 0 0,1-1 0,-1 2 0,1-1 0,-1 0 0,0 0 0,0 0 0,0 1 0,1-1 0,-1 0 0,-1 1 0,1-1 0,0 1 0,0-1 0,0 1 0,-1 0 0,1-1 0,0 4 0,4 11 0,0 0 0,-1 0 0,-1 1 0,0-1 0,0 25 0,-2-34 0,-1 0 0,0 0 0,0 0 0,-1 0 0,0 0 0,0-1 0,0 1 0,-1 0 0,0 0 0,0-1 0,-1 1 0,0-1 0,0 0 0,-1 0 0,-7 10 0,10-14 0,-1 0 0,0-1 0,1 1 0,-1 0 0,0-1 0,0 0 0,0 1 0,0-1 0,0 0 0,-1 0 0,1 0 0,0 0 0,0 0 0,-1-1 0,1 1 0,-5 0 0,6-1 0,-1-1 0,1 1 0,0 0 0,-1-1 0,1 1 0,0-1 0,-1 0 0,1 1 0,0-1 0,0 0 0,-1 0 0,1 0 0,0 1 0,0-1 0,0 0 0,0-1 0,0 1 0,0 0 0,1 0 0,-2-2 0,-2-4 0,1 0 0,1 0 0,-1 0 0,1-1 0,1 1 0,-1 0 0,1-1 0,0-14 0,1 21-16,-1-9 39,1 1 0,1-1 0,-1 1 0,1-1 0,4-12 0,-4 20-85,0-1 0,0 1 0,0-1 0,0 1 0,0 0 0,1 0 0,-1 0 0,1-1 0,0 1 0,-1 1 0,1-1 1,0 0-1,0 0 0,0 1 0,1-1 0,-1 1 0,0 0 0,0-1 0,1 1 0,-1 0 0,1 0 0,-1 1 0,6-2 0,12-1-6764</inkml:trace>
</inkml:ink>
</file>

<file path=xl/ink/ink1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40:56.793"/>
    </inkml:context>
    <inkml:brush xml:id="br0">
      <inkml:brushProperty name="width" value="0.05" units="cm"/>
      <inkml:brushProperty name="height" value="0.05" units="cm"/>
      <inkml:brushProperty name="color" value="#E71224"/>
    </inkml:brush>
  </inkml:definitions>
  <inkml:trace contextRef="#ctx0" brushRef="#br0">1 80 24575,'4'5'0,"2"5"0,0 6 0,-1 5 0,-2 3 0,-1 7 0,-1 2 0,-1 0 0,0-1 0,0-1 0,0-6-8191</inkml:trace>
  <inkml:trace contextRef="#ctx0" brushRef="#br0" timeOffset="1140.81">636 1 24575,'-5'5'0,"1"0"0,1 1 0,-1-1 0,1 1 0,-5 12 0,-12 18 0,-6 4 0,21-30 0,-2-1 0,1 1 0,-1-1 0,-1 0 0,-14 14 0,-32 18 0,35-28 0,1 1 0,0 1 0,1 1 0,-30 35 0,44-47 0,0 0 0,1 0 0,-1 1 0,1-1 0,0 1 0,1 0 0,-1-1 0,1 1 0,0 0 0,0 0 0,1 0 0,-1 0 0,1 0 0,0 0 0,0 0 0,1 0 0,0 0 0,-1 0 0,2 0 0,-1 0 0,0-1 0,1 1 0,0 0 0,3 5 0,0-2 0,0 1 0,1-1 0,0-1 0,0 1 0,0-1 0,1 0 0,0 0 0,1-1 0,-1 0 0,1 0 0,12 6 0,-18-11 0,-1 0 0,1 0 0,-1-1 0,1 1 0,-1 0 0,1-1 0,-1 1 0,1-1 0,-1 1 0,1-1 0,0 0 0,-1 0 0,1 0 0,0 0 0,-1 0 0,1 0 0,0 0 0,-1 0 0,1-1 0,-1 1 0,1-1 0,-1 1 0,3-2 0,-2 1 0,-1-1 0,1 1 0,0-1 0,-1 0 0,0 0 0,1 0 0,-1 0 0,0 0 0,0 0 0,0 0 0,0 0 0,0 0 0,-1 0 0,2-5 0,0-9 0,0-1 0,-1 1 0,-2-31 0,1 32 0,-1 5 0,1-1 0,-2 0 0,1 1 0,-1-1 0,-1 1 0,0-1 0,-6-12 0,7 19 0,0-1 0,0 1 0,0 0 0,-1 1 0,0-1 0,0 0 0,0 1 0,0-1 0,0 1 0,-1 0 0,1 0 0,-1 0 0,0 1 0,0 0 0,0-1 0,0 1 0,0 0 0,0 1 0,-6-2 0,-10 2-1365,5 7-5461</inkml:trace>
</inkml:ink>
</file>

<file path=xl/ink/ink1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41:43.565"/>
    </inkml:context>
    <inkml:brush xml:id="br0">
      <inkml:brushProperty name="width" value="0.05" units="cm"/>
      <inkml:brushProperty name="height" value="0.05" units="cm"/>
      <inkml:brushProperty name="color" value="#E71224"/>
    </inkml:brush>
  </inkml:definitions>
  <inkml:trace contextRef="#ctx0" brushRef="#br0">0 29 24575,'5'4'0,"1"7"0,4 5 0,1 9 0,2 5 0,0 2 0,-3 0 0,-3-1 0,-3-1 0,-1-2 0,-3 0 0,0-1 0,0-1 0,-1-4-8191</inkml:trace>
  <inkml:trace contextRef="#ctx0" brushRef="#br0" timeOffset="759.25">239 29 24575,'14'-1'0,"0"-1"0,0 0 0,25-7 0,-31 5 0,1 2 0,0-1 0,0 2 0,0-1 0,0 1 0,0 0 0,0 1 0,0 0 0,0 0 0,0 1 0,0 0 0,9 3 0,-16-3 0,0 0 0,0 0 0,-1 0 0,1 0 0,0 0 0,-1 1 0,1-1 0,-1 0 0,1 1 0,-1-1 0,0 1 0,1 0 0,-1-1 0,0 1 0,0 0 0,0 0 0,0 0 0,-1 0 0,1 0 0,0 0 0,-1 0 0,0 0 0,1 0 0,-1 0 0,0 0 0,0 0 0,0 0 0,0 0 0,0 0 0,-1 0 0,1 0 0,-1 0 0,1 0 0,-1 0 0,0 0 0,1 0 0,-2 2 0,-5 12 0,1-1 0,-2 0 0,-13 21 0,15-26 0,-104 185-1365,100-175-5461</inkml:trace>
  <inkml:trace contextRef="#ctx0" brushRef="#br0" timeOffset="1559.51">344 294 24575,'5'0'0,"5"0"0,7 0 0,3 0 0,4 0 0,3 0 0,-9 0 0,-7-5 0,-10-1 0,-9 0 0,-9 2 0,-5 1 0,1 0-8191</inkml:trace>
</inkml:ink>
</file>

<file path=xl/ink/ink1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42:27.393"/>
    </inkml:context>
    <inkml:brush xml:id="br0">
      <inkml:brushProperty name="width" value="0.05" units="cm"/>
      <inkml:brushProperty name="height" value="0.05" units="cm"/>
      <inkml:brushProperty name="color" value="#E71224"/>
    </inkml:brush>
  </inkml:definitions>
  <inkml:trace contextRef="#ctx0" brushRef="#br0">82 0 24575,'-1'7'0,"-1"0"0,1-1 0,-2 1 0,1 0 0,-6 10 0,0 4 0,-5 14 0,2 0 0,2 0 0,1 1 0,2 0 0,1 1 0,0 49 0,7 73-1365,-1-137-5461</inkml:trace>
  <inkml:trace contextRef="#ctx0" brushRef="#br0" timeOffset="1433.86">743 106 24575,'0'-1'0,"0"0"0,-1-1 0,1 1 0,-1 0 0,0 0 0,1 0 0,-1 0 0,0 0 0,0 0 0,0 0 0,1 0 0,-1 0 0,0 1 0,0-1 0,0 0 0,0 0 0,-1 1 0,1-1 0,0 1 0,0-1 0,0 1 0,0-1 0,-1 1 0,1 0 0,0 0 0,0-1 0,-3 1 0,-39-5 0,38 5 0,-1 0 0,-13-2 0,1 1 0,-1 1 0,1 0 0,-1 2 0,-25 5 0,40-6 0,0 0 0,0 0 0,0 1 0,0 0 0,0 0 0,0 0 0,0 0 0,1 0 0,-1 1 0,1 0 0,0-1 0,0 1 0,0 1 0,0-1 0,0 0 0,1 1 0,-1-1 0,1 1 0,0 0 0,0 0 0,0 0 0,1 0 0,-1 0 0,1 0 0,0 0 0,0 0 0,1 1 0,-1 7 0,0-1 0,0 1 0,0-1 0,1 0 0,1 1 0,0-1 0,1 0 0,0 0 0,0 0 0,1 0 0,1 0 0,0 0 0,0-1 0,1 1 0,0-1 0,1-1 0,0 1 0,1-1 0,0 0 0,0 0 0,1-1 0,9 8 0,-12-12 0,8 6 0,0 0 0,-1 1 0,0 1 0,-1 0 0,0 0 0,-1 1 0,9 15 0,-18-27 0,0 0 0,-1 0 0,1 1 0,0-1 0,-1 1 0,1-1 0,-1 0 0,0 1 0,0-1 0,1 1 0,-1-1 0,0 1 0,0-1 0,0 1 0,-1-1 0,1 0 0,0 1 0,0-1 0,-1 1 0,1-1 0,-1 1 0,1-1 0,-1 0 0,-1 2 0,0 0 0,0-1 0,0 0 0,-1 0 0,1 0 0,-1 0 0,1 0 0,-1 0 0,0-1 0,1 1 0,-7 1 0,-6 2 0,0-1 0,0 0 0,-23 2 0,37-6 0,-42 4-682,-65-3-1,82-2-6143</inkml:trace>
</inkml:ink>
</file>

<file path=xl/ink/ink1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42:25.247"/>
    </inkml:context>
    <inkml:brush xml:id="br0">
      <inkml:brushProperty name="width" value="0.05" units="cm"/>
      <inkml:brushProperty name="height" value="0.05" units="cm"/>
      <inkml:brushProperty name="color" value="#E71224"/>
    </inkml:brush>
  </inkml:definitions>
  <inkml:trace contextRef="#ctx0" brushRef="#br0">1 133 24575,'0'9'0,"0"8"0,0 4 0,0 5 0,0 1 0,0 1 0,0 1 0,0-1 0,0-5-8191</inkml:trace>
  <inkml:trace contextRef="#ctx0" brushRef="#br0" timeOffset="1035.41">186 1 24575,'-1'117'0,"3"128"0,-2-243 0,0 0 0,0 0 0,0 1 0,0-1 0,1 0 0,-1 0 0,1 0 0,-1 0 0,1 0 0,0 0 0,0 0 0,0 0 0,0-1 0,0 1 0,0 0 0,0 0 0,3 2 0,-3-3 0,0-1 0,1 1 0,-1-1 0,0 0 0,0 1 0,0-1 0,0 0 0,0 0 0,0 0 0,1 0 0,-1 0 0,0 0 0,0 0 0,0 0 0,0 0 0,0-1 0,1 1 0,-1 0 0,0-1 0,0 1 0,0-1 0,0 1 0,1-2 0,4-2 0,0 0 0,0-1 0,-1 1 0,1-2 0,-1 1 0,0 0 0,-1-1 0,7-10 0,-4 3 0,-1 0 0,-1-1 0,0 1 0,-1-1 0,5-29 0,-6 27 0,4 5 0,1 16 0,3 19 0,3 27 0,-3 0 0,6 68 0,2 14 0,-5-35-1365,-12-73-5461</inkml:trace>
</inkml:ink>
</file>

<file path=xl/ink/ink1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43:14.597"/>
    </inkml:context>
    <inkml:brush xml:id="br0">
      <inkml:brushProperty name="width" value="0.05" units="cm"/>
      <inkml:brushProperty name="height" value="0.05" units="cm"/>
      <inkml:brushProperty name="color" value="#E71224"/>
    </inkml:brush>
  </inkml:definitions>
  <inkml:trace contextRef="#ctx0" brushRef="#br0">0 5 24575,'0'5'0,"0"5"0,0 7 0,0 3 0,0 9 0,0 7 0,0 3 0,0-1 0,0 2 0,0-1 0,0-3 0,0-3 0,0-7-8191</inkml:trace>
  <inkml:trace contextRef="#ctx0" brushRef="#br0" timeOffset="751.37">212 5 24575,'69'-2'0,"-42"0"0,-1 2 0,1 0 0,0 2 0,36 6 0,-61-8 0,0 0 0,0 1 0,0-1 0,0 1 0,0-1 0,-1 1 0,1 0 0,0 0 0,0 0 0,0 0 0,-1 0 0,1 0 0,-1 0 0,1 1 0,-1-1 0,1 1 0,-1-1 0,0 1 0,1-1 0,-1 1 0,0 0 0,0-1 0,0 1 0,-1 0 0,1 0 0,0 0 0,-1 0 0,1 0 0,-1 0 0,0 0 0,1 0 0,-1 0 0,0 0 0,0 0 0,0 0 0,-1 0 0,1 0 0,0 0 0,-2 3 0,-2 8 0,-1-1 0,0 0 0,-1 0 0,-1 0 0,-7 11 0,0-1 0,-54 114-1365,57-113-5461</inkml:trace>
  <inkml:trace contextRef="#ctx0" brushRef="#br0" timeOffset="1205.94">238 191 24575,'5'0'0,"5"0"0,11 0 0,6 0 0,2 0 0,2 0 0,-5 4 0,-2 2 0,-6 4 0,4 1 0,2 2 0,-3 0-8191</inkml:trace>
</inkml:ink>
</file>

<file path=xl/ink/ink1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43:12.915"/>
    </inkml:context>
    <inkml:brush xml:id="br0">
      <inkml:brushProperty name="width" value="0.05" units="cm"/>
      <inkml:brushProperty name="height" value="0.05" units="cm"/>
      <inkml:brushProperty name="color" value="#E71224"/>
    </inkml:brush>
  </inkml:definitions>
  <inkml:trace contextRef="#ctx0" brushRef="#br0">0 159 24575,'0'5'0,"0"5"0,0 11 0,0 6 0,0 3 0,0 0 0,0 5 0,0 1 0,0-2 0,0-1 0,0-3 0,0-1 0,0-2 0,0-4-8191</inkml:trace>
  <inkml:trace contextRef="#ctx0" brushRef="#br0" timeOffset="1114.02">371 1 24575,'-5'0'0,"-1"1"0,1 1 0,0-1 0,0 1 0,0 0 0,0 0 0,0 0 0,0 0 0,0 1 0,1 0 0,-1 0 0,1 1 0,0-1 0,0 1 0,0 0 0,1-1 0,-1 2 0,1-1 0,0 0 0,0 1 0,-4 9 0,-6 11 0,1 1 0,-15 47 0,25-68 0,-21 60 0,2-7 0,-15 68 0,35-123 0,0 1 0,1 0 0,-1 0 0,1 0 0,0 0 0,0 0 0,0 0 0,0 0 0,1 0 0,0 0 0,0 0 0,0 0 0,0 0 0,0 0 0,1-1 0,1 4 0,-1-4 0,0-1 0,0 0 0,1 1 0,-1-1 0,0 0 0,1-1 0,-1 1 0,1 0 0,-1-1 0,1 1 0,0-1 0,0 0 0,0 0 0,0 0 0,-1 0 0,1-1 0,0 1 0,1-1 0,-1 0 0,0 1 0,5-2 0,5 0 0,1-1 0,-1 0 0,0-1 0,0 0 0,-1-1 0,1 0 0,-1-1 0,1-1 0,10-7 0,-15 9 0,0-1 0,0 0 0,-1 0 0,0 0 0,0-1 0,0 0 0,-1-1 0,0 1 0,0-1 0,-1 0 0,0-1 0,0 1 0,-1-1 0,5-11 0,-8 17 5,-1-1-1,1 0 1,-1 0-1,0 0 0,0 0 1,0 0-1,-1 1 1,1-1-1,0 0 1,-1 0-1,0 0 0,0 1 1,0-1-1,0 0 1,0 1-1,0-1 1,-1 1-1,0-1 1,1 1-1,-1 0 0,0 0 1,0-1-1,0 1 1,0 0-1,0 1 1,-5-4-1,0 0-190,0 0 1,0 1-1,-1 0 0,1 0 1,-1 0-1,0 1 1,-16-4-1,5 4-6640</inkml:trace>
</inkml:ink>
</file>

<file path=xl/ink/ink1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43:23.306"/>
    </inkml:context>
    <inkml:brush xml:id="br0">
      <inkml:brushProperty name="width" value="0.05" units="cm"/>
      <inkml:brushProperty name="height" value="0.05" units="cm"/>
      <inkml:brushProperty name="color" value="#E71224"/>
    </inkml:brush>
  </inkml:definitions>
  <inkml:trace contextRef="#ctx0" brushRef="#br0">927 0 24575,'-9'14'0,"-7"12"0,-11 22 0,-18 41 0,-15 29 0,-2 8 0,-3 5 0,-5-2 0,-4-5 0,6-14 0,2-13 0,-2-5 0,1-13 0,13-15 0,6-15 0,7-11 0,10-12-8191</inkml:trace>
  <inkml:trace contextRef="#ctx0" brushRef="#br0" timeOffset="417.77">1 714 24575,'9'5'0,"12"10"0,11 16 0,10 12 0,1 8 0,-1-1 0,1 5 0,2 6 0,-7-2 0,0-7 0,-3 2 0,-2-5 0,-3-6 0,-6-1 0,-3 6 0,0-5 0,-4-6 0,-5-9-8191</inkml:trace>
</inkml:ink>
</file>

<file path=xl/ink/ink1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43:22.573"/>
    </inkml:context>
    <inkml:brush xml:id="br0">
      <inkml:brushProperty name="width" value="0.05" units="cm"/>
      <inkml:brushProperty name="height" value="0.05" units="cm"/>
      <inkml:brushProperty name="color" value="#E71224"/>
    </inkml:brush>
  </inkml:definitions>
  <inkml:trace contextRef="#ctx0" brushRef="#br0">450 0 24575,'-4'0'0,"-7"9"0,-14 21 0,-7 19 0,-8 15 0,-2 5 0,-2 0 0,2-8 0,3-4 0,4-8 0,4-8 0,2-10 0,6-7 0,3-7 0,4-6-8191</inkml:trace>
  <inkml:trace contextRef="#ctx0" brushRef="#br0" timeOffset="328.03">1 80 24575,'14'7'0,"0"1"0,0 0 0,-1 1 0,0 1 0,0 0 0,-1 1 0,-1 0 0,0 1 0,11 15 0,-3-6 0,28 28 0,-2 3 0,-2 1 0,-3 2 0,48 86 0,-75-107-111,-1 0-1,-1 1 0,7 47 1,-11-52-808,3 19-5907</inkml:trace>
</inkml:ink>
</file>

<file path=xl/ink/ink1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43:21.811"/>
    </inkml:context>
    <inkml:brush xml:id="br0">
      <inkml:brushProperty name="width" value="0.05" units="cm"/>
      <inkml:brushProperty name="height" value="0.05" units="cm"/>
      <inkml:brushProperty name="color" value="#E71224"/>
    </inkml:brush>
  </inkml:definitions>
  <inkml:trace contextRef="#ctx0" brushRef="#br0">920 0 24575,'0'5'0,"0"10"0,-5 7 0,-5 9 0,-6 8 0,-5 11 0,-3 6 0,-11-2 0,-31 17 0,-14 0 0,-15 3 0,4-8 0,-10-5 0,-1-10 0,13-12 0,11-14 0,16-10 0,17-8-8191</inkml:trace>
  <inkml:trace contextRef="#ctx0" brushRef="#br0" timeOffset="279.02">73 133 24575,'5'0'0,"5"4"0,2 7 0,12 9 0,6 12 0,16 17 0,5 5 0,3 3 0,1-4 0,14 2 0,3 1 0,9-5 0,3-10 0,1-9 0,-13-9-8191</inkml:trace>
</inkml:ink>
</file>

<file path=xl/ink/ink1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44:32.594"/>
    </inkml:context>
    <inkml:brush xml:id="br0">
      <inkml:brushProperty name="width" value="0.05" units="cm"/>
      <inkml:brushProperty name="height" value="0.05" units="cm"/>
      <inkml:brushProperty name="color" value="#E71224"/>
    </inkml:brush>
  </inkml:definitions>
  <inkml:trace contextRef="#ctx0" brushRef="#br0">191 1 24575,'4'0'0,"-1"0"0,1 0 0,0 0 0,-1 1 0,1-1 0,0 1 0,-1 0 0,1 0 0,0 0 0,-1 1 0,0-1 0,1 1 0,-1 0 0,6 4 0,-7-4 0,0 0 0,-1 0 0,1 1 0,0-1 0,-1 1 0,0-1 0,1 1 0,-1 0 0,0 0 0,0-1 0,-1 1 0,1 0 0,-1 0 0,1 0 0,-1 0 0,0 0 0,0 0 0,0 0 0,-1 5 0,-1 0 0,1 0 0,-1 0 0,0-1 0,-1 1 0,0 0 0,0-1 0,-1 0 0,0 0 0,0 0 0,-1-1 0,1 1 0,-2-1 0,1 0 0,0 0 0,-1-1 0,0 1 0,-9 5 0,-12 7 0,0-2 0,-59 27 0,56-29 0,29-14 0,0 0 0,0 0 0,0 1 0,1-1 0,-1 0 0,0 0 0,1 1 0,-1-1 0,0 0 0,0 1 0,1-1 0,-1 1 0,1-1 0,-1 1 0,0-1 0,1 1 0,-1 0 0,1-1 0,-1 1 0,1 0 0,0-1 0,-1 1 0,1 0 0,0 0 0,-1-1 0,1 2 0,17 5 0,43-4 0,-54-3 0,280-2-1365,-243 2-5461</inkml:trace>
  <inkml:trace contextRef="#ctx0" brushRef="#br0" timeOffset="996.99">561 1 24575,'-6'0'0,"0"0"0,-1 1 0,1 0 0,0 0 0,0 0 0,-1 1 0,1 0 0,0 0 0,1 0 0,-1 1 0,0 0 0,1 0 0,-1 0 0,1 1 0,0 0 0,0 0 0,1 0 0,-1 1 0,1-1 0,0 1 0,0 0 0,0 0 0,1 1 0,0-1 0,-5 10 0,3-1 0,0-1 0,1 1 0,0 0 0,1 1 0,1-1 0,0 0 0,1 1 0,1 0 0,0-1 0,3 19 0,-3-30 0,0 0 0,1-1 0,0 1 0,-1 0 0,1-1 0,0 1 0,0-1 0,0 1 0,1-1 0,-1 0 0,1 1 0,-1-1 0,1 0 0,0 0 0,-1 0 0,1 0 0,0 0 0,1-1 0,-1 1 0,0-1 0,0 1 0,1-1 0,-1 0 0,1 0 0,-1 0 0,1 0 0,-1 0 0,1 0 0,-1-1 0,1 1 0,0-1 0,-1 0 0,5 0 0,-2 0 0,0 0 0,0 0 0,-1-1 0,1 0 0,0 0 0,0 0 0,-1-1 0,1 1 0,-1-1 0,1 0 0,-1 0 0,0-1 0,0 1 0,0-1 0,0 0 0,0 0 0,-1 0 0,4-5 0,5-8 0,-2-1 0,11-23 0,1-2 0,-20 40 5,-1 0 0,1 0 0,-1 0 0,0 0 0,0-1 0,0 1 0,0-1 0,-1 1 0,1 0 0,0-1 0,-1 1 0,0-1 0,0 0 0,0 1 0,0-1 0,0 1 0,0-1 0,0 1 0,-1-1 0,0 1 0,1-1 0,-1 1 0,-2-5 0,1 5-88,0-1 1,-1 1-1,1 0 1,-1-1-1,1 1 1,-1 0-1,0 1 1,1-1-1,-1 0 1,0 1-1,0 0 1,0-1-1,0 1 1,-1 1-1,1-1 1,0 0-1,-7 0 1,-11-1-6744</inkml:trace>
</inkml:ink>
</file>

<file path=xl/ink/ink1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44:30.547"/>
    </inkml:context>
    <inkml:brush xml:id="br0">
      <inkml:brushProperty name="width" value="0.05" units="cm"/>
      <inkml:brushProperty name="height" value="0.05" units="cm"/>
      <inkml:brushProperty name="color" value="#E71224"/>
    </inkml:brush>
  </inkml:definitions>
  <inkml:trace contextRef="#ctx0" brushRef="#br0">0 54 24575,'0'5'0,"0"5"0,0 11 0,0 5 0,0 4 0,0 1 0,0-1 0,0-4-8191</inkml:trace>
  <inkml:trace contextRef="#ctx0" brushRef="#br0" timeOffset="1022.83">265 1 24575,'15'0'0,"-4"0"0,1 0 0,-1 0 0,1 1 0,-1 1 0,14 3 0,-22-4 0,0 0 0,1 0 0,-1 1 0,0-1 0,0 1 0,0 0 0,-1 0 0,1 0 0,0 0 0,-1 0 0,1 1 0,-1-1 0,0 1 0,0 0 0,0-1 0,0 1 0,0 0 0,-1 0 0,0 0 0,1 0 0,-1 1 0,1 4 0,0-1 0,0 1 0,0-1 0,-1 1 0,0 0 0,-1-1 0,1 1 0,-1 0 0,-1-1 0,0 1 0,0-1 0,0 1 0,-1-1 0,0 1 0,-1-1 0,1 0 0,-1 0 0,-1 0 0,1 0 0,-1 0 0,-1-1 0,1 0 0,-1 0 0,0 0 0,0 0 0,-1-1 0,1 0 0,-1 0 0,-1-1 0,1 1 0,-1-1 0,1 0 0,-1-1 0,0 0 0,0 0 0,-1-1 0,1 1 0,0-2 0,-1 1 0,1-1 0,-1 0 0,0 0 0,-9-1 0,14-1 0,0 1 0,0-1 0,0 1 0,1-1 0,-1 0 0,0 0 0,1 0 0,-1 0 0,1-1 0,-1 1 0,1-1 0,0 0 0,-1 1 0,1-1 0,0 0 0,0 0 0,0 0 0,1-1 0,-1 1 0,0 0 0,1-1 0,-1 1 0,1-1 0,0 1 0,0-1 0,0 0 0,0 1 0,1-1 0,-1 0 0,1 0 0,-1 0 0,1 1 0,0-1 0,0 0 0,1-5 0,-1 4 0,0 0 0,1 0 0,-1 0 0,1 0 0,0 1 0,0-1 0,0 0 0,1 0 0,-1 1 0,1-1 0,0 1 0,0-1 0,0 1 0,1 0 0,-1 0 0,1 0 0,-1 0 0,1 0 0,0 0 0,0 1 0,1-1 0,-1 1 0,0 0 0,1 0 0,6-2 0,5 0 0,1 2 0,0-1 0,0 2 0,18 0 0,-27 1 0,0 0 0,0 1 0,0-1 0,0 1 0,0 1 0,0-1 0,0 1 0,0 0 0,-1 1 0,1 0 0,9 5 0,-13-4 0,0 0 0,0 0 0,0 0 0,0 0 0,-1 0 0,0 1 0,1-1 0,-2 1 0,1-1 0,-1 1 0,1 0 0,-1-1 0,0 1 0,-1 0 0,1 0 0,-1 0 0,-1 7 0,1 7 0,-1 0 0,-8 39 0,7-47-57,-1-1 0,0 1 1,0-1-1,-1 0 0,-1 0 0,0 0 0,0 0 0,-1-1 0,0 0 0,0 0 0,-1 0 1,0-1-1,-1 0 0,0 0 0,0-1 0,-1 0 0,1-1 0,-2 0 0,1 0 1,-1-1-1,1 0 0,-2 0 0,-13 3 0,-3-2-6769</inkml:trace>
</inkml:ink>
</file>

<file path=xl/ink/ink1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44:28.792"/>
    </inkml:context>
    <inkml:brush xml:id="br0">
      <inkml:brushProperty name="width" value="0.05" units="cm"/>
      <inkml:brushProperty name="height" value="0.05" units="cm"/>
      <inkml:brushProperty name="color" value="#E71224"/>
    </inkml:brush>
  </inkml:definitions>
  <inkml:trace contextRef="#ctx0" brushRef="#br0">1 53 24575,'0'9'0,"0"8"0,0 4 0,0 9 0,0 8 0,0 2 0,0-2 0,0-2 0,0-3 0,0-2 0,0-3 0,4-5 0,2-7-8191</inkml:trace>
  <inkml:trace contextRef="#ctx0" brushRef="#br0" timeOffset="1212.03">398 0 24575,'-1'3'0,"0"0"0,1 0 0,-1 0 0,0 0 0,0 0 0,-1 0 0,1-1 0,-1 1 0,1-1 0,-1 1 0,0-1 0,0 1 0,-4 3 0,-32 29 0,33-30 0,-10 7 0,0 1 0,1 1 0,1 1 0,0 0 0,-17 26 0,27-35 0,0-1 0,0 1 0,0 0 0,0-1 0,1 1 0,0 1 0,1-1 0,-1 0 0,1 0 0,0 1 0,1-1 0,-1 0 0,1 1 0,1-1 0,-1 1 0,1-1 0,0 0 0,0 0 0,1 1 0,0-1 0,3 7 0,1-4 0,1 0 0,-1 0 0,1-1 0,1 0 0,0-1 0,0 1 0,0-1 0,1-1 0,0 0 0,0 0 0,1-1 0,-1 0 0,1 0 0,0-1 0,15 4 0,-24-8 0,1 0 0,0 1 0,-1-1 0,1 0 0,0 0 0,-1 0 0,1 0 0,0 0 0,0 0 0,-1 0 0,1 0 0,0-1 0,-1 1 0,1-1 0,-1 0 0,1 1 0,0-1 0,-1 0 0,1 0 0,-1 0 0,0 0 0,1 0 0,-1 0 0,0 0 0,2-2 0,-1-1 0,0 1 0,0 0 0,-1-1 0,1 1 0,-1-1 0,0 0 0,0 1 0,-1-1 0,1 0 0,-1 0 0,1-4 0,-2-10 0,0 0 0,-1 1 0,-7-33 0,5 36 0,-1 1 0,-1-1 0,0 1 0,0 0 0,-1 1 0,-1-1 0,0 2 0,-1-1 0,0 1 0,-18-16 0,3 0 0,13 12-1365,2 2-5461</inkml:trace>
</inkml:ink>
</file>

<file path=xl/ink/ink1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44:38.006"/>
    </inkml:context>
    <inkml:brush xml:id="br0">
      <inkml:brushProperty name="width" value="0.05" units="cm"/>
      <inkml:brushProperty name="height" value="0.05" units="cm"/>
      <inkml:brushProperty name="color" value="#E71224"/>
    </inkml:brush>
  </inkml:definitions>
  <inkml:trace contextRef="#ctx0" brushRef="#br0">1020 1 24575,'-5'0'0,"-5"0"0,-16 13 0,-15 14 0,-20 16 0,-8 9 0,-20 10 0,-3-2 0,-9-2 0,4-6 0,5-7 0,0-3 0,12-8 0,14-10 0,9-5 0,15-5-8191</inkml:trace>
</inkml:ink>
</file>

<file path=xl/ink/ink1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44:37.228"/>
    </inkml:context>
    <inkml:brush xml:id="br0">
      <inkml:brushProperty name="width" value="0.05" units="cm"/>
      <inkml:brushProperty name="height" value="0.05" units="cm"/>
      <inkml:brushProperty name="color" value="#E71224"/>
    </inkml:brush>
  </inkml:definitions>
  <inkml:trace contextRef="#ctx0" brushRef="#br0">944 1 24575,'-52'114'0,"31"-64"0,-2-2 0,-49 76 0,20-55 0,-93 97 0,-78 50 0,177-173 0,-227 194-1365,237-211-5461</inkml:trace>
  <inkml:trace contextRef="#ctx0" brushRef="#br0" timeOffset="265.08">336 345 24575,'4'0'0,"7"0"0,10 9 0,5 7 0,9 11 0,1 4 0,0 2 0,3 4 0,-1-4 0,-2 1 0,15 0 0,3-2 0,-3-2 0,17 4 0,2-1 0,-3 0 0,-12-7-8191</inkml:trace>
</inkml:ink>
</file>

<file path=xl/ink/ink1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44:36.651"/>
    </inkml:context>
    <inkml:brush xml:id="br0">
      <inkml:brushProperty name="width" value="0.05" units="cm"/>
      <inkml:brushProperty name="height" value="0.05" units="cm"/>
      <inkml:brushProperty name="color" value="#E71224"/>
    </inkml:brush>
  </inkml:definitions>
  <inkml:trace contextRef="#ctx0" brushRef="#br0">1003 0 24575,'0'5'0,"-5"10"0,-14 11 0,-14 11 0,-14 8 0,-4 5 0,-7 3 0,2-2 0,-7-2 0,-2-4 0,5-1 0,-13 1 0,-5 2 0,4-3 0,-10 10 0,-3-1 0,4 1 0,16-10-8191</inkml:trace>
  <inkml:trace contextRef="#ctx0" brushRef="#br0" timeOffset="282.24">209 212 24575,'9'0'0,"7"4"0,6 11 0,8 12 0,-1 5 0,-1 12 0,3 20 0,2 8 0,-1 1 0,3 20 0,1 3 0,7 12 0,1-4 0,-3-1 0,-8-18-8191</inkml:trace>
</inkml:ink>
</file>

<file path=xl/ink/ink1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44:36.012"/>
    </inkml:context>
    <inkml:brush xml:id="br0">
      <inkml:brushProperty name="width" value="0.05" units="cm"/>
      <inkml:brushProperty name="height" value="0.05" units="cm"/>
      <inkml:brushProperty name="color" value="#E71224"/>
    </inkml:brush>
  </inkml:definitions>
  <inkml:trace contextRef="#ctx0" brushRef="#br0">744 1 24575,'-1'4'0,"-1"0"0,0 0 0,0 0 0,0 0 0,0 0 0,-1 0 0,0 0 0,1-1 0,-1 1 0,-1-1 0,1 0 0,0 0 0,-1 0 0,-5 3 0,-5 6 0,-162 168 0,-23 21 0,-85 38-1365,258-222-5461</inkml:trace>
  <inkml:trace contextRef="#ctx0" brushRef="#br0" timeOffset="294.44">189 133 24575,'4'0'0,"2"4"0,9 7 0,10 5 0,11 18 0,12 8 0,12 15 0,-1 2 0,5 0 0,8-1 0,-3-6 0,0-7 0,1-7 0,-5-5 0,-15-9-8191</inkml:trace>
</inkml:ink>
</file>

<file path=xl/ink/ink1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44:41.729"/>
    </inkml:context>
    <inkml:brush xml:id="br0">
      <inkml:brushProperty name="width" value="0.05" units="cm"/>
      <inkml:brushProperty name="height" value="0.05" units="cm"/>
      <inkml:brushProperty name="color" value="#E71224"/>
    </inkml:brush>
  </inkml:definitions>
  <inkml:trace contextRef="#ctx0" brushRef="#br0">0 1 24575,'0'4'0,"9"7"0,12 5 0,7 5 0,3-2 0,1 6 0,0-2 0,-2-5 0,-1-1 0,-5 2 0,-3-4 0,-5 2 0,0-4 0,2 2 0,1 2 0,-1-1-8191</inkml:trace>
</inkml:ink>
</file>

<file path=xl/ink/ink1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44:45.211"/>
    </inkml:context>
    <inkml:brush xml:id="br0">
      <inkml:brushProperty name="width" value="0.05" units="cm"/>
      <inkml:brushProperty name="height" value="0.05" units="cm"/>
      <inkml:brushProperty name="color" value="#E71224"/>
    </inkml:brush>
  </inkml:definitions>
  <inkml:trace contextRef="#ctx0" brushRef="#br0">953 0 24575,'-3'1'0,"1"1"0,0-1 0,0 1 0,0 0 0,0 0 0,0-1 0,0 1 0,1 0 0,-1 0 0,1 1 0,-1-1 0,1 0 0,0 0 0,-2 5 0,-1 2 0,-34 50 0,-3-1 0,-2-2 0,-3-1 0,-82 75 0,-1-3 0,116-112 0,-1 2 0,2 0 0,0 0 0,1 1 0,1 1 0,-12 29 0,16-34 33,0-1 1,-1 0-1,-15 21 0,-10 19-1531,25-36-5328</inkml:trace>
  <inkml:trace contextRef="#ctx0" brushRef="#br0" timeOffset="496.67">0 79 24575,'4'1'0,"0"0"0,-1 0 0,1 1 0,-1-1 0,1 1 0,-1 0 0,1-1 0,-1 1 0,0 1 0,0-1 0,0 0 0,0 1 0,3 4 0,9 5 0,344 245 0,82 64 0,-415-300 60,36 39 0,-55-52-209,0 0 1,-1 1-1,0-1 1,0 1-1,-1 0 1,0 1-1,0-1 1,-1 1-1,3 11 1,-3 1-6678</inkml:trace>
</inkml:ink>
</file>

<file path=xl/ink/ink1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44:51.252"/>
    </inkml:context>
    <inkml:brush xml:id="br0">
      <inkml:brushProperty name="width" value="0.05" units="cm"/>
      <inkml:brushProperty name="height" value="0.05" units="cm"/>
      <inkml:brushProperty name="color" value="#E71224"/>
    </inkml:brush>
  </inkml:definitions>
  <inkml:trace contextRef="#ctx0" brushRef="#br0">691 1 24575,'0'4'0,"-5"16"0,-10 8 0,-2 9 0,-8 11 0,-9 11 0,-7 5 0,-10 4 0,-6-4 0,-11-4 0,-7 1 0,-4-1 0,-3-1 0,4-3 0,15-9-8191</inkml:trace>
  <inkml:trace contextRef="#ctx0" brushRef="#br0" timeOffset="417.89">135 186 24575,'5'0'0,"5"0"0,6 0 0,5 5 0,8 14 0,7 14 0,3 5 0,3 1 0,-5-2 0,0-2 0,3-4 0,-6-1 0,-4-2 0,-2-6 0,-6-2 0,-7 1 0,-6-5-8191</inkml:trace>
</inkml:ink>
</file>

<file path=xl/ink/ink1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44:56.146"/>
    </inkml:context>
    <inkml:brush xml:id="br0">
      <inkml:brushProperty name="width" value="0.05" units="cm"/>
      <inkml:brushProperty name="height" value="0.05" units="cm"/>
      <inkml:brushProperty name="color" value="#E71224"/>
    </inkml:brush>
  </inkml:definitions>
  <inkml:trace contextRef="#ctx0" brushRef="#br0">741 1 24575,'0'4'0,"-4"6"0,-2 11 0,-4 6 0,-5 7 0,-5 7 0,-7 6 0,-4 3 0,-6 3 0,-5 6 0,-1-4 0,-1-1 0,2-1 0,-1-5 0,3-6 0,3-10 0,8-11-8191</inkml:trace>
  <inkml:trace contextRef="#ctx0" brushRef="#br0" timeOffset="343.19">0 186 24575,'0'4'0,"0"7"0,9 23 0,12 15 0,12 13 0,8 5 0,3 4 0,2-5 0,-2-5 0,1-9 0,-8-7 0,-5-4 0,-4-8 0,-7-6 0,-1-2 0,-6-6-8191</inkml:trace>
</inkml:ink>
</file>

<file path=xl/ink/ink1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44:58.086"/>
    </inkml:context>
    <inkml:brush xml:id="br0">
      <inkml:brushProperty name="width" value="0.05" units="cm"/>
      <inkml:brushProperty name="height" value="0.05" units="cm"/>
      <inkml:brushProperty name="color" value="#E71224"/>
    </inkml:brush>
  </inkml:definitions>
  <inkml:trace contextRef="#ctx0" brushRef="#br0">768 1 24575,'-2'18'0,"1"0"0,-2 0 0,-1 0 0,0-1 0,-1 1 0,-1-1 0,-11 24 0,-65 110 0,78-144 0,-34 56 0,-1-2 0,-79 92 0,98-134-170,0-1-1,-1-1 0,-1-1 1,-1 0-1,0-2 0,0-1 1,-43 18-1,29-18-6655</inkml:trace>
  <inkml:trace contextRef="#ctx0" brushRef="#br0" timeOffset="404.67">0 80 24575,'124'141'0,"-58"-76"0,2-2 0,3-3 0,140 90 0,-50-55 0,270 177 0,-394-246-1365,-9-7-5461</inkml:trace>
</inkml:ink>
</file>

<file path=xl/ink/ink1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45:29.276"/>
    </inkml:context>
    <inkml:brush xml:id="br0">
      <inkml:brushProperty name="width" value="0.05" units="cm"/>
      <inkml:brushProperty name="height" value="0.05" units="cm"/>
      <inkml:brushProperty name="color" value="#E71224"/>
    </inkml:brush>
  </inkml:definitions>
  <inkml:trace contextRef="#ctx0" brushRef="#br0">69 73 24575,'0'8'0,"0"13"0,0 12 0,5 8 0,1 8 0,-1 7 0,0 9 0,3 2 0,0-2 0,-2-2 0,-1-8 0,-1-8 0,-2-13-8191</inkml:trace>
  <inkml:trace contextRef="#ctx0" brushRef="#br0" timeOffset="1014.92">360 231 24575,'0'-23'0,"4"-76"0,-3 91 0,0 1 0,0-1 0,1 1 0,0-1 0,1 1 0,0 0 0,0-1 0,0 2 0,1-1 0,6-8 0,-10 14 0,1-1 0,1 1 0,-1-1 0,0 1 0,0 0 0,0-1 0,1 1 0,-1 0 0,0 0 0,1 0 0,-1 0 0,1 0 0,0 0 0,-1 1 0,1-1 0,0 0 0,-1 1 0,1-1 0,0 1 0,0 0 0,-1 0 0,1-1 0,0 1 0,2 1 0,-2-1 0,0 1 0,0 0 0,0 0 0,0 0 0,0 0 0,0 1 0,0-1 0,0 1 0,-1-1 0,1 1 0,0-1 0,-1 1 0,1 0 0,-1 0 0,3 4 0,0 1 0,0 1 0,0 0 0,-1 0 0,0 1 0,-1-1 0,1 1 0,-2-1 0,3 17 0,-5-21 0,1-1 0,0 1 0,-1-1 0,1 1 0,-1-1 0,0 0 0,0 1 0,-1-1 0,1 0 0,-1 0 0,1 0 0,-1 0 0,0 0 0,0 0 0,-1-1 0,-3 5 0,1-2 0,-1-1 0,1 0 0,-1 0 0,0 0 0,0-1 0,0 0 0,-1 0 0,-7 2 0,5-2 0,0 0 0,0-1 0,0 0 0,0-1 0,0 0 0,-1 0 0,1-1 0,0 0 0,0-1 0,-1 0 0,1 0 0,-17-5 0,18 2 0,0-1 0,1 1 0,-1-1 0,1-1 0,0 1 0,1-1 0,-1 0 0,1-1 0,1 1 0,-1-1 0,1-1 0,0 1 0,1-1 0,-1 1 0,2-1 0,-1 0 0,1-1 0,0 1 0,1-1 0,-2-9 0,4 16 0,0 0 0,0 1 0,0-1 0,0 0 0,0 1 0,0-1 0,1 0 0,-1 1 0,1-1 0,-1 1 0,1-1 0,-1 0 0,1 1 0,0-1 0,0 1 0,0 0 0,0-1 0,0 1 0,0 0 0,0 0 0,0-1 0,1 1 0,-1 0 0,2-1 0,1 0 0,0 1 0,-1-1 0,1 1 0,0-1 0,0 1 0,0 1 0,0-1 0,1 1 0,6-1 0,4 2 0,-1 0 0,1 0 0,-1 2 0,25 6 0,-22-3 0,1 1 0,-1 0 0,0 1 0,0 0 0,-1 2 0,0 0 0,-1 1 0,0 0 0,-1 1 0,0 1 0,-1 0 0,-1 1 0,0 1 0,0-1 0,-2 2 0,0 0 0,0 0 0,-2 1 0,0 0 0,-1 0 0,-1 0 0,0 1 0,-1 0 0,-1 1 0,-1-1 0,-1 1 0,1 24 0,-6 172 0,3-213 0,0 0 0,0 0 0,0-1 0,-1 1 0,1 0 0,0 0 0,-1 0 0,0 0 0,1-1 0,-1 1 0,0 0 0,0 0 0,0-1 0,0 1 0,0-1 0,0 1 0,0-1 0,-1 1 0,1-1 0,-1 0 0,1 0 0,-1 0 0,1 0 0,-1 0 0,1 0 0,-1 0 0,0 0 0,0 0 0,0-1 0,1 1 0,-1-1 0,0 1 0,0-1 0,0 0 0,0 0 0,0 0 0,-2 0 0,-8-1 0,0-1 0,0 0 0,0 0 0,-22-9 0,16 6 0,-361-113-1365,281 84-5461</inkml:trace>
</inkml:ink>
</file>

<file path=xl/ink/ink1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46:10.024"/>
    </inkml:context>
    <inkml:brush xml:id="br0">
      <inkml:brushProperty name="width" value="0.05" units="cm"/>
      <inkml:brushProperty name="height" value="0.05" units="cm"/>
      <inkml:brushProperty name="color" value="#E71224"/>
    </inkml:brush>
  </inkml:definitions>
  <inkml:trace contextRef="#ctx0" brushRef="#br0">0 0 24575,'0'9'0,"0"8"0,0 9 0,5 10 0,5 12 0,6 7 0,1-6-8191</inkml:trace>
  <inkml:trace contextRef="#ctx0" brushRef="#br0" timeOffset="883.23">794 27 24575,'-112'-2'0,"-121"4"0,229-1 0,0-1 0,0 0 0,0 1 0,0 0 0,1 0 0,-1 0 0,0 0 0,1 0 0,-1 1 0,1 0 0,-1 0 0,1 0 0,0 0 0,0 0 0,0 1 0,0-1 0,0 1 0,1 0 0,-5 4 0,6-4 0,0-1 0,0 1 0,0-1 0,0 1 0,1-1 0,-1 1 0,1 0 0,-1 0 0,1-1 0,0 1 0,0 0 0,0-1 0,0 1 0,1 0 0,-1-1 0,1 1 0,0 0 0,-1-1 0,1 1 0,0-1 0,1 1 0,-1-1 0,0 1 0,1-1 0,-1 0 0,1 0 0,0 0 0,2 3 0,7 7 0,-5-5 0,0-1 0,0 1 0,-1 0 0,0 1 0,0-1 0,6 14 0,-11-19 0,1 0 0,-1 0 0,1 0 0,-1 0 0,0 0 0,0 0 0,0 0 0,0 0 0,0 1 0,0-1 0,-1 0 0,1 0 0,-1 0 0,1 0 0,-1 0 0,0 0 0,0 0 0,0 0 0,0-1 0,0 1 0,0 0 0,0 0 0,-1-1 0,1 1 0,-1-1 0,1 1 0,-1-1 0,1 0 0,-1 1 0,0-1 0,0 0 0,0 0 0,1 0 0,-4 0 0,-14 8-1365,0-3-5461</inkml:trace>
</inkml:ink>
</file>

<file path=xl/ink/ink1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46:12.479"/>
    </inkml:context>
    <inkml:brush xml:id="br0">
      <inkml:brushProperty name="width" value="0.05" units="cm"/>
      <inkml:brushProperty name="height" value="0.05" units="cm"/>
      <inkml:brushProperty name="color" value="#E71224"/>
    </inkml:brush>
  </inkml:definitions>
  <inkml:trace contextRef="#ctx0" brushRef="#br0">1 1 24575,'7'-1'0,"0"1"0,1 0 0,-1 1 0,0 0 0,1 0 0,-1 1 0,0-1 0,10 5 0,-15-4 0,1-1 0,-1 1 0,0 0 0,0 0 0,0 0 0,0 0 0,0 0 0,0 0 0,0 0 0,-1 1 0,1-1 0,-1 1 0,1-1 0,-1 1 0,0-1 0,0 1 0,-1 0 0,1 0 0,0 0 0,-1-1 0,0 1 0,1 0 0,-1 0 0,-1 5 0,0 2 0,0-1 0,-1 1 0,-1-1 0,1 0 0,-1 0 0,-1 0 0,-8 16 0,9-19 0,-1 0 0,1 0 0,0 0 0,1 1 0,-1-1 0,1 1 0,0 0 0,1 0 0,0-1 0,0 1 0,0 0 0,1 0 0,0 0 0,0 0 0,1 0 0,1 7 0,-1-12 0,0 0 0,1 0 0,-1 0 0,0 0 0,0-1 0,1 1 0,-1 0 0,1-1 0,0 1 0,-1-1 0,1 1 0,0-1 0,0 0 0,0 0 0,0 0 0,0 0 0,0 0 0,0-1 0,0 1 0,5 0 0,48 5 0,-45-6 0,268-3-1365,-234 3-5461</inkml:trace>
  <inkml:trace contextRef="#ctx0" brushRef="#br0" timeOffset="434.35">556 1 24575,'0'4'0,"0"7"0,5 9 0,1 11 0,0 5 0,-2 5 0,-1 5 0,0-2 0,-2-7-8191</inkml:trace>
</inkml:ink>
</file>

<file path=xl/ink/ink1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46:45.206"/>
    </inkml:context>
    <inkml:brush xml:id="br0">
      <inkml:brushProperty name="width" value="0.05" units="cm"/>
      <inkml:brushProperty name="height" value="0.05" units="cm"/>
      <inkml:brushProperty name="color" value="#E71224"/>
    </inkml:brush>
  </inkml:definitions>
  <inkml:trace contextRef="#ctx0" brushRef="#br0">0 0 24575,'0'9'0,"0"8"0,0 14 0,5 6 0,1 2 0,-1 3 0,0 3 0,-2 3 0,-1 3 0,-1-4 0,0-4 0,-1 3 0,0-1 0,-1-9-8191</inkml:trace>
  <inkml:trace contextRef="#ctx0" brushRef="#br0" timeOffset="620.27">212 27 24575,'67'-1'0,"73"2"0,-137 0 0,0-1 0,0 0 0,-1 0 0,1 1 0,0-1 0,-1 1 0,1 0 0,-1 0 0,1 0 0,-1 0 0,1 0 0,-1 1 0,0-1 0,0 1 0,1-1 0,-1 1 0,0 0 0,0 0 0,-1 0 0,1 0 0,0 0 0,1 3 0,-1-1 0,-1 0 0,0 0 0,1 0 0,-1 1 0,-1-1 0,1 0 0,-1 1 0,1-1 0,-1 1 0,-1-1 0,1 0 0,-1 7 0,-3 6 0,-1 1 0,0-1 0,-1 0 0,-1-1 0,-14 25 0,14-25-6,0 0 0,1 1 0,1-1-1,0 1 1,1 0 0,-2 29 0,-3 8-1316,4-28-5504</inkml:trace>
  <inkml:trace contextRef="#ctx0" brushRef="#br0" timeOffset="930.57">344 238 24575,'5'0'0</inkml:trace>
</inkml:ink>
</file>

<file path=xl/ink/ink1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46:43.794"/>
    </inkml:context>
    <inkml:brush xml:id="br0">
      <inkml:brushProperty name="width" value="0.05" units="cm"/>
      <inkml:brushProperty name="height" value="0.05" units="cm"/>
      <inkml:brushProperty name="color" value="#E71224"/>
    </inkml:brush>
  </inkml:definitions>
  <inkml:trace contextRef="#ctx0" brushRef="#br0">1 1 24575,'0'4'0,"0"7"0,0 9 0,0 7 0,0 7 0,0 3 0,0 4 0,0-1 0,0 2 0,0-2 0,0 2 0,0-7-8191</inkml:trace>
  <inkml:trace contextRef="#ctx0" brushRef="#br0" timeOffset="699.31">318 54 24575,'-82'95'0,"62"-76"0,2 1 0,-33 44 0,47-58 0,-1 1 0,1-1 0,0 1 0,1 0 0,0 0 0,0 0 0,0 1 0,1-1 0,0 1 0,1-1 0,0 1 0,0 0 0,0 0 0,1-1 0,1 10 0,-1-15 0,0-1 0,0 1 0,1 0 0,-1-1 0,1 1 0,-1 0 0,1-1 0,0 1 0,-1-1 0,1 1 0,0-1 0,0 1 0,0-1 0,0 0 0,0 0 0,1 1 0,1 0 0,-2-1 0,0-1 0,0 1 0,0-1 0,0 0 0,0 0 0,0 1 0,0-1 0,0 0 0,0 0 0,0 0 0,0 0 0,0 0 0,0-1 0,0 1 0,0 0 0,0 0 0,0-1 0,0 1 0,0 0 0,0-1 0,1 0 0,2-2 0,0 0 0,1 0 0,-1 0 0,0-1 0,-1 0 0,1 0 0,0 0 0,-1 0 0,3-6 0,3-5-151,-2 0-1,0 0 0,-1-1 0,-1 0 1,0 0-1,-1-1 0,-1 1 1,3-32-1,-5 22-6674</inkml:trace>
</inkml:ink>
</file>

<file path=xl/ink/ink1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1:22:33.482"/>
    </inkml:context>
    <inkml:brush xml:id="br0">
      <inkml:brushProperty name="width" value="0.05" units="cm"/>
      <inkml:brushProperty name="height" value="0.05" units="cm"/>
      <inkml:brushProperty name="color" value="#E71224"/>
    </inkml:brush>
  </inkml:definitions>
  <inkml:trace contextRef="#ctx0" brushRef="#br0">3746 508 24575,'-1'-76'0,"2"-83"0,1 154 0,-1 0 0,1 0 0,0 0 0,0 1 0,0-1 0,0 1 0,1-1 0,0 1 0,0 0 0,0 0 0,1 0 0,-1 1 0,1-1 0,0 1 0,0 0 0,0 0 0,0 0 0,0 0 0,1 1 0,-1 0 0,6-2 0,13-7 0,0 2 0,45-11 0,-54 16 0,-1 1 0,1 1 0,-1 0 0,1 1 0,25 0 0,-35 2 0,0-1 0,0 1 0,1 0 0,-1 0 0,0 0 0,0 0 0,0 1 0,-1 0 0,1 0 0,0 0 0,-1 0 0,1 0 0,-1 1 0,1-1 0,-1 1 0,0 0 0,0 0 0,-1 0 0,1 1 0,-1-1 0,1 0 0,-1 1 0,2 4 0,0 1 0,-1 0 0,1 1 0,-2-1 0,1 1 0,-1 0 0,-1 0 0,0 0 0,0 0 0,-1 0 0,0 0 0,-1 0 0,0 0 0,0 0 0,-1 0 0,-1 0 0,1-1 0,-2 1 0,-7 17 0,-7 6 0,-1-1 0,-2-1 0,-43 50 0,31-40 0,22-28 0,-4 5 0,1 1 0,-13 23 0,25-38 0,-1 1 0,1 0 0,0-1 0,0 1 0,0 0 0,1 0 0,-1 0 0,1 0 0,1 0 0,-1 0 0,1 1 0,-1-1 0,2 0 0,-1 0 0,2 8 0,-1-10 0,0-1 0,0 0 0,0 0 0,0 0 0,1-1 0,-1 1 0,1 0 0,-1 0 0,1-1 0,0 1 0,0-1 0,-1 1 0,1-1 0,0 0 0,0 0 0,0 0 0,1 0 0,-1 0 0,0 0 0,0-1 0,0 1 0,1-1 0,3 1 0,60 3 0,-55-4 0,253-5-1365,-235 5-5461</inkml:trace>
  <inkml:trace contextRef="#ctx0" brushRef="#br0" timeOffset="1655.27">4857 243 24575,'-188'-3'0,"-202"7"0,386-4 0,1 0 0,-1 0 0,0 0 0,1 1 0,-1 0 0,1 0 0,0 0 0,-1 0 0,1 0 0,0 0 0,-1 1 0,1 0 0,0 0 0,0 0 0,-5 4 0,7-4 0,0 1 0,0-1 0,0 0 0,0 0 0,0 0 0,1 1 0,-1-1 0,1 1 0,-1-1 0,1 0 0,0 1 0,0-1 0,0 1 0,0-1 0,0 0 0,1 1 0,-1-1 0,1 1 0,0-1 0,-1 0 0,1 0 0,0 1 0,0-1 0,2 2 0,40 78 0,-29-58 0,0 1 0,-2 1 0,10 30 0,-21-50 0,1 0 0,0-1 0,0 0 0,0 1 0,1-1 0,0 0 0,4 6 0,-6-10 0,0 0 0,0 0 0,0-1 0,0 1 0,0 0 0,0-1 0,0 1 0,0-1 0,0 1 0,1-1 0,-1 1 0,0-1 0,0 0 0,1 0 0,-1 1 0,0-1 0,1 0 0,-1 0 0,0 0 0,0-1 0,1 1 0,-1 0 0,0 0 0,0-1 0,1 1 0,-1-1 0,0 1 0,0-1 0,0 1 0,0-1 0,0 0 0,0 1 0,0-1 0,0 0 0,0 0 0,2-2 0,21-15 0,1 1 0,39-21 0,-52 32 0,1 1 0,-1 0 0,1 1 0,1 0 0,-1 1 0,0 1 0,27-2 0,-23 4 0,102 0 0,-108 1 0,1 0 0,0 1 0,-1 0 0,1 1 0,-1 0 0,1 1 0,17 9 0,-25-10 0,-1 0 0,0 0 0,0 1 0,0-1 0,0 1 0,-1-1 0,1 1 0,-1 0 0,0 0 0,0 0 0,0 0 0,-1 1 0,1-1 0,-1 0 0,0 1 0,-1-1 0,1 1 0,0 8 0,-1-8 0,1-1 0,-1 0 0,0 1 0,0-1 0,-1 0 0,1 1 0,-1-1 0,0 0 0,0 1 0,0-1 0,-1 0 0,0 0 0,1 0 0,-1 0 0,-1 0 0,1-1 0,0 1 0,-1-1 0,-4 6 0,-4-3 0,1 0 0,-1-1 0,0 0 0,-1-1 0,1 0 0,-19 4 0,-78 9 0,79-13 0,-169 24-1365,171-24-5461</inkml:trace>
  <inkml:trace contextRef="#ctx0" brushRef="#br0" timeOffset="124688.3">2317 58 24575,'5'-1'0,"-1"0"0,1-1 0,0 0 0,-1 0 0,1 0 0,-1 0 0,0 0 0,7-6 0,10-4 0,-9 7 0,1 1 0,0 0 0,0 1 0,0 0 0,0 1 0,0 1 0,1 0 0,-1 0 0,25 4 0,-7 1 0,0 1 0,0 1 0,30 12 0,-47-14 0,0 1 0,0 0 0,-1 1 0,0 1 0,0 0 0,15 12 0,-23-15 0,0 0 0,-1 0 0,0 1 0,0-1 0,0 1 0,-1 0 0,1 0 0,-1 0 0,0 0 0,-1 1 0,1-1 0,-1 1 0,0-1 0,0 1 0,-1 0 0,0 0 0,0 0 0,0 7 0,1 8 0,-2-1 0,-1 1 0,0-1 0,-1 0 0,-1 0 0,-1 1 0,-1-2 0,-1 1 0,-1-1 0,0 0 0,-2 0 0,0-1 0,-17 26 0,25-43 0,1 0 0,-1-1 0,0 1 0,1 0 0,-1 0 0,1 0 0,-1 0 0,1 0 0,-1-1 0,1 1 0,0 0 0,-1 0 0,1 0 0,0 0 0,0 0 0,0 0 0,-1 0 0,1 0 0,0 0 0,0 0 0,1 0 0,-1 0 0,0 0 0,0 0 0,0 0 0,1 0 0,-1 0 0,0 0 0,1 0 0,-1 0 0,1 0 0,-1 0 0,1 0 0,0-1 0,-1 1 0,1 0 0,0 0 0,0-1 0,-1 1 0,1 0 0,0-1 0,0 1 0,0-1 0,0 1 0,0-1 0,0 1 0,0-1 0,-1 0 0,1 0 0,0 1 0,0-1 0,0 0 0,0 0 0,2 0 0,12 2 0,0 0 0,0-1 0,19 0 0,-3 0 0,4 3-1365,-6 1-5461</inkml:trace>
  <inkml:trace contextRef="#ctx0" brushRef="#br0" timeOffset="125588.3">2926 5 24575,'10'58'0,"0"-13"0,-7 22 0,-4-49 0,2 0 0,0 0 0,8 35 0,-9-50 0,1-1 0,0 1 0,1-1 0,-1 1 0,0-1 0,1 1 0,-1-1 0,1 0 0,0 0 0,0 0 0,0 0 0,0 0 0,0 0 0,0 0 0,1-1 0,-1 1 0,0-1 0,6 3 0,-2-2 0,0 0 0,0-1 0,0 1 0,0-1 0,1 0 0,-1 0 0,1-1 0,7-1 0,-5 1 0,-1-1 0,1 0 0,-1 0 0,1-1 0,-1 0 0,0 0 0,0-1 0,0-1 0,0 1 0,-1-1 0,1 0 0,13-11 0,-16 7 0,1-1 0,-2-1 0,1 1 0,-1-1 0,-1 0 0,1 1 0,-2-2 0,1 1 0,0-12 0,-2 16 0,-1 9 0,2 48-1,2 1-1,3-1 1,2 0-1,24 80 1,-1-1-1357,-24-96-5468</inkml:trace>
  <inkml:trace contextRef="#ctx0" brushRef="#br0" timeOffset="-176005.17">333 58 24575,'-1'8'0,"-1"1"0,1-1 0,-1 1 0,-1-1 0,1 0 0,-1 0 0,-1 0 0,0 0 0,0-1 0,0 1 0,-1-1 0,0 0 0,0-1 0,-1 1 0,0-1 0,-13 11 0,-10 6 0,0 0 0,-47 25 0,75-47 0,-28 15 0,18-10 0,0 0 0,0 1 0,0 0 0,1 0 0,0 1 0,-15 16 0,25-24 0,-1 1 0,1-1 0,0 0 0,-1 1 0,1-1 0,0 0 0,0 1 0,-1-1 0,1 1 0,0-1 0,0 1 0,0-1 0,0 0 0,0 1 0,-1-1 0,1 1 0,0-1 0,0 1 0,0-1 0,0 1 0,0-1 0,0 1 0,1-1 0,-1 1 0,0-1 0,0 0 0,0 1 0,0-1 0,1 1 0,-1-1 0,0 1 0,0-1 0,0 0 0,1 1 0,18 8 0,30-4 0,-46-5 0,243 2-378,-199-3-609,-8 1-5839</inkml:trace>
  <inkml:trace contextRef="#ctx0" brushRef="#br0" timeOffset="-175205.17">412 164 24575,'71'-8'0,"-60"6"0,1 0 0,0 1 0,0 0 0,22 2 0,-29-1 0,0 2 0,0-1 0,1 0 0,-1 1 0,-1 0 0,1 0 0,0 1 0,0-1 0,-1 1 0,1 0 0,-1 0 0,0 1 0,0-1 0,6 8 0,-6-6 0,0 0 0,0 0 0,-1 0 0,0 0 0,0 1 0,0-1 0,-1 1 0,1 0 0,-1 0 0,-1 0 0,1 0 0,-1 0 0,0 0 0,0 0 0,-1 1 0,0-1 0,0 0 0,-1 0 0,1 0 0,-1 0 0,0 1 0,-1-1 0,0 0 0,0-1 0,0 1 0,-1 0 0,1-1 0,-1 1 0,-1-1 0,1 0 0,-5 5 0,-7 15 0,15-24 0,0-1 0,0 1 0,-1 0 0,1-1 0,0 1 0,0-1 0,1 1 0,-1-1 0,0 1 0,0 0 0,0-1 0,0 1 0,0-1 0,1 1 0,-1-1 0,0 1 0,0-1 0,1 1 0,-1-1 0,0 1 0,1-1 0,-1 1 0,1-1 0,-1 0 0,0 1 0,2 0 0,2 1 0,1-1 0,0 1 0,0-1 0,0 0 0,-1 0 0,1 0 0,0-1 0,8 1 0,131-2-1365,-116 1-5461</inkml:trace>
  <inkml:trace contextRef="#ctx0" brushRef="#br0" timeOffset="-174305.16">1417 190 24575,'1'-1'0,"-1"0"0,1-1 0,0 1 0,-1 0 0,1 0 0,0-1 0,0 1 0,0 0 0,0 0 0,0 0 0,0 0 0,0 0 0,0 1 0,0-1 0,1 0 0,-1 0 0,0 1 0,0-1 0,1 1 0,-1-1 0,1 1 0,-1-1 0,0 1 0,1 0 0,-1 0 0,1 0 0,1 0 0,40-4 0,-41 4 0,0 0 0,0-1 0,0 1 0,0 1 0,-1-1 0,1 0 0,0 0 0,0 1 0,0-1 0,0 1 0,0-1 0,-1 1 0,1 0 0,0 0 0,-1 0 0,1 0 0,0 0 0,-1 0 0,1 0 0,-1 0 0,0 1 0,1-1 0,-1 1 0,0-1 0,0 1 0,0-1 0,0 1 0,0 0 0,0-1 0,0 1 0,-1 0 0,1 0 0,-1 0 0,1-1 0,-1 1 0,1 0 0,-1 0 0,0 0 0,0 0 0,0 0 0,0 0 0,-1 0 0,1 0 0,0-1 0,-2 4 0,0 4 0,-1 0 0,0-1 0,0 1 0,-1-1 0,0 0 0,-1 0 0,0 0 0,-6 8 0,1-5 0,-1 0 0,0-1 0,0 0 0,-1-1 0,0 0 0,0-1 0,-25 12 0,-5-2 0,-52 16 0,35-14 0,44-12 0,19-4 0,29-4 0,196-39-1365,-187 32-5461</inkml:trace>
  <inkml:trace contextRef="#ctx0" brushRef="#br0" timeOffset="-173405.16">1708 137 24575,'93'-1'0,"152"6"0,-215-2 0,0 1 0,-1 1 0,1 2 0,-2 0 0,1 2 0,28 14 0,-51-20 0,0 0 0,-1 0 0,1 1 0,0 0 0,-1 0 0,0 0 0,0 1 0,7 8 0,-11-12 0,0 1 0,0-1 0,0 1 0,0-1 0,0 0 0,-1 1 0,1-1 0,-1 1 0,1 0 0,-1-1 0,1 1 0,-1-1 0,0 1 0,0 0 0,0-1 0,0 1 0,0 0 0,0-1 0,0 1 0,0-1 0,-1 1 0,1 0 0,-1-1 0,1 1 0,-1-1 0,0 1 0,1-1 0,-1 1 0,0-1 0,0 0 0,0 1 0,0-1 0,0 0 0,0 0 0,-1 0 0,1 0 0,0 0 0,-1 0 0,1 0 0,-3 1 0,-6 5 0,-2-1 0,1-1 0,0 0 0,-1 0 0,0-1 0,0-1 0,0 0 0,-20 3 0,-107 1 0,77-6 0,54-1 0,0 1 0,1 0 0,-1 1 0,0 0 0,-9 3 0,16-5 0,1 1 0,-1-1 0,0 0 0,0 0 0,0 1 0,0-1 0,1 0 0,-1 1 0,0-1 0,0 1 0,1-1 0,-1 1 0,0-1 0,1 1 0,-1 0 0,0-1 0,1 1 0,-1 0 0,1-1 0,-1 1 0,1 0 0,0 0 0,-1 0 0,1-1 0,0 1 0,-1 0 0,1 0 0,0 0 0,0 0 0,0-1 0,0 1 0,0 0 0,0 0 0,0 0 0,0 0 0,0 0 0,0 0 0,0-1 0,1 1 0,-1 0 0,0 0 0,1 0 0,-1 0 0,0-1 0,1 1 0,-1 0 0,1 0 0,-1-1 0,1 1 0,0 0 0,-1-1 0,1 1 0,0-1 0,-1 1 0,1-1 0,0 1 0,0-1 0,1 1 0,32 21 0,-28-19 0,-1 0 0,1 1 0,0 0 0,-1 0 0,8 7 0,-13-10 0,1-1 0,-1 0 0,0 1 0,1-1 0,-1 1 0,0-1 0,1 0 0,-1 1 0,0-1 0,0 1 0,0-1 0,1 1 0,-1-1 0,0 1 0,0-1 0,0 1 0,0-1 0,0 1 0,0-1 0,0 1 0,0-1 0,0 1 0,0-1 0,0 1 0,0-1 0,0 1 0,-1-1 0,1 1 0,0-1 0,0 1 0,0-1 0,-1 1 0,1-1 0,0 0 0,-1 1 0,1-1 0,0 0 0,-1 1 0,1-1 0,0 1 0,-1-1 0,1 0 0,-1 0 0,1 1 0,-1-1 0,1 0 0,-1 0 0,1 0 0,0 1 0,-1-1 0,1 0 0,-1 0 0,1 0 0,-2 0 0,-30 6 0,31-6 0,-75 5-30,-82-7-1,76 0-1273,55 1-5522</inkml:trace>
</inkml:ink>
</file>

<file path=xl/ink/ink1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47:25.338"/>
    </inkml:context>
    <inkml:brush xml:id="br0">
      <inkml:brushProperty name="width" value="0.05" units="cm"/>
      <inkml:brushProperty name="height" value="0.05" units="cm"/>
      <inkml:brushProperty name="color" value="#E71224"/>
    </inkml:brush>
  </inkml:definitions>
  <inkml:trace contextRef="#ctx0" brushRef="#br0">636 1 24575,'-5'9'0,"-5"12"0,-2 6 0,-7 18 0,-1 9 0,-6 10 0,-3 7 0,-5 0 0,2-7 0,-1-6 0,4-7 0,-2-9 0,5-7 0,-3-4 0,4-4 0,-3-1 0,-1-6 0,5-6-8191</inkml:trace>
  <inkml:trace contextRef="#ctx0" brushRef="#br0" timeOffset="292.66">1 503 24575,'4'0'0,"11"5"0,12 5 0,10 11 0,16 15 0,14 19 0,13 9 0,6 4 0,7 2 0,0-5 0,4-5 0,-3-8 0,7-9 0,-2-11 0,6-7 0,-16-7-8191</inkml:trace>
</inkml:ink>
</file>

<file path=xl/ink/ink1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47:23.376"/>
    </inkml:context>
    <inkml:brush xml:id="br0">
      <inkml:brushProperty name="width" value="0.05" units="cm"/>
      <inkml:brushProperty name="height" value="0.05" units="cm"/>
      <inkml:brushProperty name="color" value="#E71224"/>
    </inkml:brush>
  </inkml:definitions>
  <inkml:trace contextRef="#ctx0" brushRef="#br0">1117 27 24575,'-4'0'0,"-16"9"0,-44 25 0,-30 16 0,-20 14 0,3-1 0,-1 3 0,0-5 0,11-4 0,4-7 0,14-8 0,12-7 0,14-8 0,12-10 0,13-7-8191</inkml:trace>
  <inkml:trace contextRef="#ctx0" brushRef="#br0" timeOffset="269.63">112 53 24575,'4'5'0,"7"10"0,14 20 0,17 28 0,18 15 0,23 18 0,10 2 0,12-8 0,6-9 0,11-19 0,7-20 0,14-17 0,67-18 0,-1-9-8191</inkml:trace>
  <inkml:trace contextRef="#ctx0" brushRef="#br0" timeOffset="600.11">2705 0 24575,'0'5'0,"-9"10"0,-12 11 0,-7 7 0,-21 10 0,-21 17 0,-6 1 0,-10 1 0,7-11 0,2-5 0,10-10 0,17-12-8191</inkml:trace>
  <inkml:trace contextRef="#ctx0" brushRef="#br0" timeOffset="914.21">2281 0 24575,'5'0'0,"19"23"0,14 16 0,20 10 0,3 7 0,1 1 0,26 15 0,2 4 0,-4-7 0,-9-11 0,-4-5 0,0-4 0,5 4 0,2 2 0,-2-4 0,-16-11-8191</inkml:trace>
</inkml:ink>
</file>

<file path=xl/ink/ink1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47:22.718"/>
    </inkml:context>
    <inkml:brush xml:id="br0">
      <inkml:brushProperty name="width" value="0.05" units="cm"/>
      <inkml:brushProperty name="height" value="0.05" units="cm"/>
      <inkml:brushProperty name="color" value="#E71224"/>
    </inkml:brush>
  </inkml:definitions>
  <inkml:trace contextRef="#ctx0" brushRef="#br0">823 0 24575,'-1'7'0,"0"-1"0,-1 0 0,0 0 0,0-1 0,0 1 0,-1 0 0,0-1 0,0 1 0,0-1 0,-8 10 0,2-3 0,-71 99 0,-4-4 0,-5-3 0,-159 142 0,210-213-273,-2-1 0,-1-2 0,-2-2 0,-56 27 0,81-46-6553</inkml:trace>
  <inkml:trace contextRef="#ctx0" brushRef="#br0" timeOffset="297.2">56 344 24575,'13'5'0,"14"10"0,11 7 0,4 5 0,8 10 0,5 5 0,1-2 0,41 34 0,32 22 0,29 17 0,1-1 0,19-7 0,29-8 0,28-10 0,-3-21 0,-41-22-8191</inkml:trace>
</inkml:ink>
</file>

<file path=xl/ink/ink1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47:29.329"/>
    </inkml:context>
    <inkml:brush xml:id="br0">
      <inkml:brushProperty name="width" value="0.05" units="cm"/>
      <inkml:brushProperty name="height" value="0.05" units="cm"/>
      <inkml:brushProperty name="color" value="#E71224"/>
    </inkml:brush>
  </inkml:definitions>
  <inkml:trace contextRef="#ctx0" brushRef="#br0">665 0 24575,'-4'9'0,"-11"12"0,-3 7 0,-7 8 0,-4 2 0,-10 3 0,-4 9 0,-2 5 0,-4 1 0,-2 1 0,-1 4 0,-6 14 0,3 4 0,6-4 0,8-9 0,5-11 0,4-16 0,9-14-8191</inkml:trace>
  <inkml:trace contextRef="#ctx0" brushRef="#br0" timeOffset="291.33">136 424 24575,'9'9'0,"8"7"0,9 11 0,5 13 0,7 14 0,1 6 0,-2 8 0,2 4 0,8 31 0,0 7 0,-3-1 0,0-11 0,-7-13 0,-11-21-8191</inkml:trace>
</inkml:ink>
</file>

<file path=xl/ink/ink1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47:28.622"/>
    </inkml:context>
    <inkml:brush xml:id="br0">
      <inkml:brushProperty name="width" value="0.05" units="cm"/>
      <inkml:brushProperty name="height" value="0.05" units="cm"/>
      <inkml:brushProperty name="color" value="#E71224"/>
    </inkml:brush>
  </inkml:definitions>
  <inkml:trace contextRef="#ctx0" brushRef="#br0">1088 2 24575,'-1'0'0,"-40"-2"0,1 3 0,0 1 0,0 2 0,0 2 0,-60 16 0,41-1 0,1 3 0,2 3 0,-60 37 0,-148 114 0,209-133-358,-83 87 0,119-113-291,-1 1-6177</inkml:trace>
  <inkml:trace contextRef="#ctx0" brushRef="#br0" timeOffset="260.05">242 187 24575,'22'23'0,"21"24"0,13 19 0,0 12 0,-4 5 0,-6-2 0,-12-6 0,-6-6 0,-9-11 0,-7-11 0,-1-4 0,-3 0 0,-2 10 0,-3-4-8191</inkml:trace>
</inkml:ink>
</file>

<file path=xl/ink/ink1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28T14:47:27.642"/>
    </inkml:context>
    <inkml:brush xml:id="br0">
      <inkml:brushProperty name="width" value="0.05" units="cm"/>
      <inkml:brushProperty name="height" value="0.05" units="cm"/>
      <inkml:brushProperty name="color" value="#E71224"/>
    </inkml:brush>
  </inkml:definitions>
  <inkml:trace contextRef="#ctx0" brushRef="#br0">741 1 24575,'0'4'0,"0"7"0,-5 0 0,0 9 0,-6 0 0,-4 5 0,-9 4 0,-9 6 0,-17 18 0,-10 11 0,-7 2 0,-1-5 0,1-3 0,8-9 0,14-11-8191</inkml:trace>
  <inkml:trace contextRef="#ctx0" brushRef="#br0" timeOffset="260.01">0 609 24575,'5'0'0,"1"-4"0,4-2 0,0-4 0,8-1 0,5 2 0,13 2 0,13 3 0,16 6 0,24 8 0,-2 1-8191</inkml:trace>
</inkm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6EFCDC-3B81-4A01-A08B-DD130D38E85B}" name="Table1" displayName="Table1" ref="A1:E82" totalsRowShown="0">
  <autoFilter ref="A1:E82" xr:uid="{446EFCDC-3B81-4A01-A08B-DD130D38E85B}"/>
  <sortState xmlns:xlrd2="http://schemas.microsoft.com/office/spreadsheetml/2017/richdata2" ref="A2:E82">
    <sortCondition ref="D1:D82"/>
  </sortState>
  <tableColumns count="5">
    <tableColumn id="1" xr3:uid="{F33628DE-EC8A-4325-AC7A-0210E8AC9874}" name="Description" dataDxfId="9"/>
    <tableColumn id="6" xr3:uid="{E0F98589-4805-4EE5-8AB2-5D65F6018DD1}" name="Task"/>
    <tableColumn id="3" xr3:uid="{59841A26-AC4F-4F95-9651-8E2BDC7C3256}" name="Tile"/>
    <tableColumn id="4" xr3:uid="{B202C936-0F14-46F9-BC92-F59237E73700}" name="Arm"/>
    <tableColumn id="5" xr3:uid="{BA7354E8-C3E7-43A5-8D91-1CA4CFA6BD47}" name="Depth"/>
  </tableColumns>
  <tableStyleInfo name="TableStyleMedium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ADAAB1A-914E-4753-AAA5-92BDC36436E8}" name="Table2" displayName="Table2" ref="A130:B211" totalsRowShown="0" headerRowBorderDxfId="2" tableBorderDxfId="3">
  <autoFilter ref="A130:B211" xr:uid="{8ADAAB1A-914E-4753-AAA5-92BDC36436E8}"/>
  <sortState xmlns:xlrd2="http://schemas.microsoft.com/office/spreadsheetml/2017/richdata2" ref="A131:B211">
    <sortCondition ref="A130:A211"/>
  </sortState>
  <tableColumns count="2">
    <tableColumn id="1" xr3:uid="{C7D95732-1F95-4246-A44F-5FE3C0CD8D7A}" name="Column1" dataDxfId="1"/>
    <tableColumn id="2" xr3:uid="{BD0B5BA6-11CE-46D4-AA38-184A6EEDA432}" name="Column2"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C57"/>
  <sheetViews>
    <sheetView workbookViewId="0"/>
  </sheetViews>
  <sheetFormatPr defaultRowHeight="15" x14ac:dyDescent="0.25"/>
  <cols>
    <col min="1" max="1" width="4" customWidth="1"/>
    <col min="2" max="2" width="32" customWidth="1"/>
    <col min="3" max="3" width="104" customWidth="1"/>
  </cols>
  <sheetData>
    <row r="1" spans="1:3" ht="19.5" x14ac:dyDescent="0.3">
      <c r="A1" s="1" t="s">
        <v>0</v>
      </c>
    </row>
    <row r="2" spans="1:3" x14ac:dyDescent="0.25">
      <c r="A2" s="2" t="s">
        <v>1</v>
      </c>
    </row>
    <row r="5" spans="1:3" x14ac:dyDescent="0.25">
      <c r="A5" s="22"/>
      <c r="B5" s="21" t="s">
        <v>2</v>
      </c>
      <c r="C5" s="22"/>
    </row>
    <row r="6" spans="1:3" ht="27.95" customHeight="1" x14ac:dyDescent="0.25">
      <c r="B6" s="53" t="s">
        <v>3</v>
      </c>
      <c r="C6" s="53" t="s">
        <v>4</v>
      </c>
    </row>
    <row r="7" spans="1:3" ht="27.95" customHeight="1" x14ac:dyDescent="0.25">
      <c r="B7" s="53" t="s">
        <v>5</v>
      </c>
      <c r="C7" s="53" t="s">
        <v>6</v>
      </c>
    </row>
    <row r="8" spans="1:3" ht="27.95" customHeight="1" x14ac:dyDescent="0.25">
      <c r="B8" s="53" t="s">
        <v>7</v>
      </c>
      <c r="C8" s="53" t="s">
        <v>8</v>
      </c>
    </row>
    <row r="9" spans="1:3" ht="27.95" customHeight="1" x14ac:dyDescent="0.25">
      <c r="B9" s="53" t="s">
        <v>9</v>
      </c>
      <c r="C9" s="53" t="s">
        <v>10</v>
      </c>
    </row>
    <row r="10" spans="1:3" ht="27.95" customHeight="1" x14ac:dyDescent="0.25">
      <c r="B10" s="53" t="s">
        <v>11</v>
      </c>
      <c r="C10" s="53" t="s">
        <v>12</v>
      </c>
    </row>
    <row r="11" spans="1:3" ht="27.95" customHeight="1" x14ac:dyDescent="0.25">
      <c r="B11" s="53" t="s">
        <v>13</v>
      </c>
      <c r="C11" s="53" t="s">
        <v>14</v>
      </c>
    </row>
    <row r="12" spans="1:3" x14ac:dyDescent="0.25">
      <c r="B12" s="53" t="s">
        <v>15</v>
      </c>
      <c r="C12" s="53" t="s">
        <v>16</v>
      </c>
    </row>
    <row r="15" spans="1:3" x14ac:dyDescent="0.25">
      <c r="A15" s="22"/>
      <c r="B15" s="21" t="s">
        <v>17</v>
      </c>
      <c r="C15" s="22"/>
    </row>
    <row r="16" spans="1:3" x14ac:dyDescent="0.25">
      <c r="B16" s="53" t="s">
        <v>18</v>
      </c>
      <c r="C16" s="53" t="s">
        <v>19</v>
      </c>
    </row>
    <row r="17" spans="1:3" x14ac:dyDescent="0.25">
      <c r="B17" s="53" t="s">
        <v>20</v>
      </c>
      <c r="C17" s="53" t="s">
        <v>21</v>
      </c>
    </row>
    <row r="18" spans="1:3" x14ac:dyDescent="0.25">
      <c r="B18" s="53" t="s">
        <v>22</v>
      </c>
      <c r="C18" s="53" t="s">
        <v>23</v>
      </c>
    </row>
    <row r="19" spans="1:3" x14ac:dyDescent="0.25">
      <c r="B19" s="53" t="s">
        <v>24</v>
      </c>
      <c r="C19" s="53" t="s">
        <v>25</v>
      </c>
    </row>
    <row r="20" spans="1:3" x14ac:dyDescent="0.25">
      <c r="B20" s="53" t="s">
        <v>26</v>
      </c>
      <c r="C20" s="53" t="s">
        <v>27</v>
      </c>
    </row>
    <row r="21" spans="1:3" x14ac:dyDescent="0.25">
      <c r="B21" s="53" t="s">
        <v>28</v>
      </c>
      <c r="C21" s="53" t="s">
        <v>29</v>
      </c>
    </row>
    <row r="24" spans="1:3" x14ac:dyDescent="0.25">
      <c r="A24" s="22"/>
      <c r="B24" s="21" t="s">
        <v>30</v>
      </c>
      <c r="C24" s="22"/>
    </row>
    <row r="25" spans="1:3" ht="27.95" customHeight="1" x14ac:dyDescent="0.25">
      <c r="B25" s="53" t="s">
        <v>31</v>
      </c>
      <c r="C25" s="53" t="s">
        <v>32</v>
      </c>
    </row>
    <row r="26" spans="1:3" ht="27.95" customHeight="1" x14ac:dyDescent="0.25">
      <c r="B26" s="53" t="s">
        <v>33</v>
      </c>
      <c r="C26" s="53" t="s">
        <v>34</v>
      </c>
    </row>
    <row r="27" spans="1:3" ht="27.95" customHeight="1" x14ac:dyDescent="0.25">
      <c r="B27" s="53" t="s">
        <v>35</v>
      </c>
      <c r="C27" s="53" t="s">
        <v>36</v>
      </c>
    </row>
    <row r="28" spans="1:3" ht="27.95" customHeight="1" x14ac:dyDescent="0.25">
      <c r="B28" s="53" t="s">
        <v>37</v>
      </c>
      <c r="C28" s="53" t="s">
        <v>38</v>
      </c>
    </row>
    <row r="29" spans="1:3" ht="27.95" customHeight="1" x14ac:dyDescent="0.25">
      <c r="B29" s="53" t="s">
        <v>39</v>
      </c>
      <c r="C29" s="53" t="s">
        <v>40</v>
      </c>
    </row>
    <row r="30" spans="1:3" ht="27.95" customHeight="1" x14ac:dyDescent="0.25">
      <c r="B30" s="53" t="s">
        <v>41</v>
      </c>
      <c r="C30" s="53" t="s">
        <v>42</v>
      </c>
    </row>
    <row r="31" spans="1:3" ht="27.95" customHeight="1" x14ac:dyDescent="0.25">
      <c r="B31" s="53" t="s">
        <v>43</v>
      </c>
      <c r="C31" s="53" t="s">
        <v>44</v>
      </c>
    </row>
    <row r="34" spans="1:3" x14ac:dyDescent="0.25">
      <c r="A34" s="22"/>
      <c r="B34" s="21" t="s">
        <v>45</v>
      </c>
      <c r="C34" s="22"/>
    </row>
    <row r="35" spans="1:3" x14ac:dyDescent="0.25">
      <c r="B35" s="53" t="s">
        <v>46</v>
      </c>
      <c r="C35" s="53" t="s">
        <v>47</v>
      </c>
    </row>
    <row r="36" spans="1:3" x14ac:dyDescent="0.25">
      <c r="B36" s="53" t="s">
        <v>48</v>
      </c>
      <c r="C36" s="53" t="s">
        <v>49</v>
      </c>
    </row>
    <row r="37" spans="1:3" x14ac:dyDescent="0.25">
      <c r="B37" s="53" t="s">
        <v>50</v>
      </c>
      <c r="C37" s="53" t="s">
        <v>51</v>
      </c>
    </row>
    <row r="38" spans="1:3" x14ac:dyDescent="0.25">
      <c r="B38" s="53" t="s">
        <v>52</v>
      </c>
      <c r="C38" s="53" t="s">
        <v>53</v>
      </c>
    </row>
    <row r="39" spans="1:3" x14ac:dyDescent="0.25">
      <c r="B39" s="53" t="s">
        <v>54</v>
      </c>
      <c r="C39" s="53" t="s">
        <v>55</v>
      </c>
    </row>
    <row r="40" spans="1:3" x14ac:dyDescent="0.25">
      <c r="B40" s="53" t="s">
        <v>56</v>
      </c>
      <c r="C40" s="53" t="s">
        <v>57</v>
      </c>
    </row>
    <row r="41" spans="1:3" x14ac:dyDescent="0.25">
      <c r="B41" s="53" t="s">
        <v>58</v>
      </c>
      <c r="C41" s="53" t="s">
        <v>59</v>
      </c>
    </row>
    <row r="42" spans="1:3" x14ac:dyDescent="0.25">
      <c r="B42" s="53" t="s">
        <v>60</v>
      </c>
      <c r="C42" s="53" t="s">
        <v>61</v>
      </c>
    </row>
    <row r="43" spans="1:3" x14ac:dyDescent="0.25">
      <c r="B43" s="53" t="s">
        <v>62</v>
      </c>
      <c r="C43" s="53" t="s">
        <v>63</v>
      </c>
    </row>
    <row r="44" spans="1:3" x14ac:dyDescent="0.25">
      <c r="B44" s="53" t="s">
        <v>64</v>
      </c>
      <c r="C44" s="53" t="s">
        <v>65</v>
      </c>
    </row>
    <row r="45" spans="1:3" x14ac:dyDescent="0.25">
      <c r="B45" s="53" t="s">
        <v>66</v>
      </c>
      <c r="C45" s="53" t="s">
        <v>67</v>
      </c>
    </row>
    <row r="46" spans="1:3" x14ac:dyDescent="0.25">
      <c r="B46" s="53" t="s">
        <v>68</v>
      </c>
      <c r="C46" s="53" t="s">
        <v>69</v>
      </c>
    </row>
    <row r="49" spans="1:3" x14ac:dyDescent="0.25">
      <c r="A49" s="22"/>
      <c r="B49" s="21" t="s">
        <v>70</v>
      </c>
      <c r="C49" s="22"/>
    </row>
    <row r="50" spans="1:3" ht="27.95" customHeight="1" x14ac:dyDescent="0.25">
      <c r="B50" s="53" t="s">
        <v>71</v>
      </c>
      <c r="C50" s="53" t="s">
        <v>72</v>
      </c>
    </row>
    <row r="51" spans="1:3" ht="27.95" customHeight="1" x14ac:dyDescent="0.25">
      <c r="B51" s="53" t="s">
        <v>73</v>
      </c>
      <c r="C51" s="53" t="s">
        <v>74</v>
      </c>
    </row>
    <row r="52" spans="1:3" ht="27.95" customHeight="1" x14ac:dyDescent="0.25">
      <c r="B52" s="53" t="s">
        <v>75</v>
      </c>
      <c r="C52" s="53" t="s">
        <v>76</v>
      </c>
    </row>
    <row r="53" spans="1:3" ht="27.95" customHeight="1" x14ac:dyDescent="0.25">
      <c r="B53" s="53" t="s">
        <v>77</v>
      </c>
      <c r="C53" s="53" t="s">
        <v>78</v>
      </c>
    </row>
    <row r="54" spans="1:3" x14ac:dyDescent="0.25">
      <c r="B54" s="53" t="s">
        <v>79</v>
      </c>
      <c r="C54" s="53" t="s">
        <v>80</v>
      </c>
    </row>
    <row r="55" spans="1:3" ht="27.95" customHeight="1" x14ac:dyDescent="0.25">
      <c r="B55" s="53" t="s">
        <v>81</v>
      </c>
      <c r="C55" s="53" t="s">
        <v>82</v>
      </c>
    </row>
    <row r="56" spans="1:3" ht="27.95" customHeight="1" x14ac:dyDescent="0.25">
      <c r="B56" s="53" t="s">
        <v>83</v>
      </c>
      <c r="C56" s="53" t="s">
        <v>84</v>
      </c>
    </row>
    <row r="57" spans="1:3" ht="27.95" customHeight="1" x14ac:dyDescent="0.25">
      <c r="B57" s="53" t="s">
        <v>85</v>
      </c>
      <c r="C57" s="53" t="s">
        <v>86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5B6"/>
  </sheetPr>
  <dimension ref="A1:G45"/>
  <sheetViews>
    <sheetView workbookViewId="0">
      <selection activeCell="B39" sqref="B39"/>
    </sheetView>
  </sheetViews>
  <sheetFormatPr defaultRowHeight="15" x14ac:dyDescent="0.25"/>
  <cols>
    <col min="1" max="1" width="46" customWidth="1"/>
    <col min="2" max="5" width="16" customWidth="1"/>
    <col min="6" max="7" width="24" customWidth="1"/>
  </cols>
  <sheetData>
    <row r="1" spans="1:7" ht="19.5" x14ac:dyDescent="0.3">
      <c r="A1" s="1" t="s">
        <v>87</v>
      </c>
    </row>
    <row r="2" spans="1:7" x14ac:dyDescent="0.25">
      <c r="A2" s="2" t="s">
        <v>88</v>
      </c>
    </row>
    <row r="4" spans="1:7" x14ac:dyDescent="0.25">
      <c r="A4" s="21" t="s">
        <v>89</v>
      </c>
      <c r="B4" s="22"/>
      <c r="C4" s="22"/>
      <c r="E4" s="21" t="s">
        <v>90</v>
      </c>
      <c r="F4" s="22"/>
      <c r="G4" s="22"/>
    </row>
    <row r="5" spans="1:7" x14ac:dyDescent="0.25">
      <c r="A5" s="23" t="s">
        <v>91</v>
      </c>
      <c r="B5" s="24">
        <v>1</v>
      </c>
      <c r="C5" s="2" t="s">
        <v>92</v>
      </c>
      <c r="E5" s="25" t="s">
        <v>93</v>
      </c>
      <c r="F5" s="25" t="s">
        <v>94</v>
      </c>
      <c r="G5" s="25" t="s">
        <v>95</v>
      </c>
    </row>
    <row r="6" spans="1:7" x14ac:dyDescent="0.25">
      <c r="A6" s="23" t="s">
        <v>96</v>
      </c>
      <c r="B6" s="24">
        <v>1</v>
      </c>
      <c r="C6" s="2" t="s">
        <v>97</v>
      </c>
      <c r="E6" s="4" t="s">
        <v>52</v>
      </c>
      <c r="F6" s="4" t="s">
        <v>98</v>
      </c>
      <c r="G6" s="4" t="s">
        <v>99</v>
      </c>
    </row>
    <row r="7" spans="1:7" x14ac:dyDescent="0.25">
      <c r="A7" s="23" t="s">
        <v>100</v>
      </c>
      <c r="B7" s="26">
        <v>1</v>
      </c>
      <c r="C7" s="2" t="s">
        <v>101</v>
      </c>
      <c r="E7" s="4" t="s">
        <v>54</v>
      </c>
      <c r="F7" s="4" t="s">
        <v>98</v>
      </c>
      <c r="G7" s="4" t="s">
        <v>99</v>
      </c>
    </row>
    <row r="8" spans="1:7" x14ac:dyDescent="0.25">
      <c r="A8" s="23" t="s">
        <v>102</v>
      </c>
      <c r="B8" s="26">
        <v>1</v>
      </c>
      <c r="C8" s="2" t="s">
        <v>103</v>
      </c>
      <c r="E8" s="4" t="s">
        <v>56</v>
      </c>
      <c r="F8" s="4" t="s">
        <v>104</v>
      </c>
      <c r="G8" s="4" t="s">
        <v>105</v>
      </c>
    </row>
    <row r="9" spans="1:7" x14ac:dyDescent="0.25">
      <c r="A9" s="23" t="s">
        <v>106</v>
      </c>
      <c r="B9" s="26">
        <v>1</v>
      </c>
      <c r="C9" s="2" t="s">
        <v>107</v>
      </c>
      <c r="E9" s="4" t="s">
        <v>58</v>
      </c>
      <c r="F9" s="4" t="s">
        <v>108</v>
      </c>
      <c r="G9" s="4" t="s">
        <v>109</v>
      </c>
    </row>
    <row r="10" spans="1:7" x14ac:dyDescent="0.25">
      <c r="A10" s="23" t="s">
        <v>110</v>
      </c>
      <c r="B10" s="27">
        <v>1</v>
      </c>
      <c r="C10" s="2" t="s">
        <v>111</v>
      </c>
      <c r="E10" s="4" t="s">
        <v>60</v>
      </c>
      <c r="F10" s="4" t="s">
        <v>112</v>
      </c>
      <c r="G10" s="4" t="s">
        <v>113</v>
      </c>
    </row>
    <row r="11" spans="1:7" x14ac:dyDescent="0.25">
      <c r="A11" s="23" t="s">
        <v>114</v>
      </c>
      <c r="B11" s="24">
        <v>12</v>
      </c>
      <c r="C11" s="2" t="s">
        <v>115</v>
      </c>
      <c r="E11" s="4" t="s">
        <v>62</v>
      </c>
      <c r="F11" s="4" t="s">
        <v>116</v>
      </c>
      <c r="G11" s="4" t="s">
        <v>116</v>
      </c>
    </row>
    <row r="12" spans="1:7" x14ac:dyDescent="0.25">
      <c r="A12" s="23" t="s">
        <v>117</v>
      </c>
      <c r="B12" s="27">
        <v>0.9</v>
      </c>
      <c r="C12" s="2" t="s">
        <v>118</v>
      </c>
      <c r="E12" s="4" t="s">
        <v>64</v>
      </c>
      <c r="F12" s="4" t="s">
        <v>119</v>
      </c>
      <c r="G12" s="4" t="s">
        <v>120</v>
      </c>
    </row>
    <row r="13" spans="1:7" x14ac:dyDescent="0.25">
      <c r="E13" s="4" t="s">
        <v>66</v>
      </c>
      <c r="F13" s="4" t="s">
        <v>121</v>
      </c>
      <c r="G13" s="4" t="s">
        <v>121</v>
      </c>
    </row>
    <row r="15" spans="1:7" x14ac:dyDescent="0.25">
      <c r="A15" s="21" t="s">
        <v>122</v>
      </c>
      <c r="B15" s="22"/>
      <c r="C15" s="22"/>
    </row>
    <row r="16" spans="1:7" x14ac:dyDescent="0.25">
      <c r="A16" s="23" t="s">
        <v>123</v>
      </c>
      <c r="B16" s="27">
        <v>0.42</v>
      </c>
      <c r="C16" s="2" t="s">
        <v>124</v>
      </c>
    </row>
    <row r="17" spans="1:5" x14ac:dyDescent="0.25">
      <c r="A17" s="23" t="s">
        <v>125</v>
      </c>
      <c r="B17" s="27">
        <v>1.04E-2</v>
      </c>
      <c r="C17" s="2" t="s">
        <v>126</v>
      </c>
    </row>
    <row r="18" spans="1:5" x14ac:dyDescent="0.25">
      <c r="A18" s="23" t="s">
        <v>127</v>
      </c>
      <c r="B18" s="27">
        <v>1.65</v>
      </c>
      <c r="C18" s="2" t="s">
        <v>128</v>
      </c>
    </row>
    <row r="19" spans="1:5" x14ac:dyDescent="0.25">
      <c r="A19" s="23" t="s">
        <v>129</v>
      </c>
      <c r="B19" s="27">
        <v>1.7</v>
      </c>
      <c r="C19" s="2" t="s">
        <v>130</v>
      </c>
    </row>
    <row r="20" spans="1:5" x14ac:dyDescent="0.25">
      <c r="A20" s="23" t="s">
        <v>131</v>
      </c>
      <c r="B20" s="27">
        <v>2.2000000000000002</v>
      </c>
      <c r="C20" s="2" t="s">
        <v>132</v>
      </c>
    </row>
    <row r="21" spans="1:5" x14ac:dyDescent="0.25">
      <c r="A21" s="23" t="s">
        <v>133</v>
      </c>
      <c r="B21" s="27">
        <v>0.55000000000000004</v>
      </c>
      <c r="C21" s="2" t="s">
        <v>134</v>
      </c>
    </row>
    <row r="24" spans="1:5" x14ac:dyDescent="0.25">
      <c r="A24" s="21" t="s">
        <v>135</v>
      </c>
      <c r="B24" s="22"/>
      <c r="C24" s="22"/>
    </row>
    <row r="25" spans="1:5" x14ac:dyDescent="0.25">
      <c r="A25" s="23" t="s">
        <v>136</v>
      </c>
      <c r="B25" s="24">
        <v>30</v>
      </c>
      <c r="C25" s="2"/>
    </row>
    <row r="26" spans="1:5" x14ac:dyDescent="0.25">
      <c r="A26" s="23" t="s">
        <v>137</v>
      </c>
      <c r="B26" s="26">
        <v>5</v>
      </c>
      <c r="C26" s="2" t="s">
        <v>138</v>
      </c>
    </row>
    <row r="27" spans="1:5" x14ac:dyDescent="0.25">
      <c r="A27" s="23" t="s">
        <v>139</v>
      </c>
      <c r="B27" s="28">
        <f>cfg_days*cfg_hoursday</f>
        <v>150</v>
      </c>
    </row>
    <row r="30" spans="1:5" x14ac:dyDescent="0.25">
      <c r="A30" s="21" t="s">
        <v>140</v>
      </c>
      <c r="B30" s="22"/>
      <c r="C30" s="22"/>
    </row>
    <row r="31" spans="1:5" x14ac:dyDescent="0.25">
      <c r="A31" s="29"/>
      <c r="B31" s="29" t="s">
        <v>141</v>
      </c>
      <c r="C31" s="29" t="s">
        <v>142</v>
      </c>
      <c r="D31" s="29" t="s">
        <v>143</v>
      </c>
      <c r="E31" s="29" t="s">
        <v>144</v>
      </c>
    </row>
    <row r="32" spans="1:5" x14ac:dyDescent="0.25">
      <c r="A32" s="25" t="s">
        <v>145</v>
      </c>
      <c r="B32" s="30">
        <f>COUNTIF(Planner!$B$5:$B$85,"Arm 1")</f>
        <v>22</v>
      </c>
      <c r="C32" s="30">
        <f>COUNTIF(Planner!$B$5:$B$85,"Arm 2")</f>
        <v>27</v>
      </c>
      <c r="D32" s="30">
        <f>COUNTIF(Planner!$B$5:$B$85,"Arm 3")</f>
        <v>31</v>
      </c>
      <c r="E32" s="31">
        <f>COUNTA(Planner!$A$5:$A$85)</f>
        <v>81</v>
      </c>
    </row>
    <row r="33" spans="1:5" x14ac:dyDescent="0.25">
      <c r="A33" s="25" t="s">
        <v>146</v>
      </c>
      <c r="B33" s="30">
        <f>COUNTIFS(Planner!$B$5:$B$85,"Arm 1",Planner!$F$5:$F$85,"&lt;&gt;")</f>
        <v>22</v>
      </c>
      <c r="C33" s="30">
        <f>COUNTIFS(Planner!$B$5:$B$85,"Arm 2",Planner!$F$5:$F$85,"&lt;&gt;")</f>
        <v>27</v>
      </c>
      <c r="D33" s="30">
        <f>COUNTIFS(Planner!$B$5:$B$85,"Arm 3",Planner!$F$5:$F$85,"&lt;&gt;")</f>
        <v>31</v>
      </c>
      <c r="E33" s="31">
        <f>COUNTIF(Planner!$F$5:$F$85,"&lt;&gt;")</f>
        <v>81</v>
      </c>
    </row>
    <row r="34" spans="1:5" x14ac:dyDescent="0.25">
      <c r="A34" s="25" t="s">
        <v>147</v>
      </c>
      <c r="B34" s="30">
        <f>COUNTIFS(Planner!$B$5:$B$85,"Arm 1",Planner!$D$5:$D$85,"&lt;&gt;Skippable")</f>
        <v>19</v>
      </c>
      <c r="C34" s="30">
        <f>COUNTIFS(Planner!$B$5:$B$85,"Arm 2",Planner!$D$5:$D$85,"&lt;&gt;Skippable")</f>
        <v>25</v>
      </c>
      <c r="D34" s="30">
        <f>COUNTIFS(Planner!$B$5:$B$85,"Arm 3",Planner!$D$5:$D$85,"&lt;&gt;Skippable")</f>
        <v>26</v>
      </c>
      <c r="E34" s="31">
        <f>COUNTIF(Planner!$D$5:$D$85,"&lt;&gt;Skippable")</f>
        <v>71</v>
      </c>
    </row>
    <row r="35" spans="1:5" x14ac:dyDescent="0.25">
      <c r="A35" s="25" t="s">
        <v>148</v>
      </c>
      <c r="B35" s="32">
        <f>SUMIFS(Planner!$AL$5:$AL$85,Planner!$B$5:$B$85,"Arm 1",Planner!$D$5:$D$85,"&lt;&gt;Skippable")</f>
        <v>169.41486240057287</v>
      </c>
      <c r="C35" s="32">
        <f>SUMIFS(Planner!$AL$5:$AL$85,Planner!$B$5:$B$85,"Arm 2",Planner!$D$5:$D$85,"&lt;&gt;Skippable")</f>
        <v>214.16877031909019</v>
      </c>
      <c r="D35" s="32">
        <f>SUMIFS(Planner!$AL$5:$AL$85,Planner!$B$5:$B$85,"Arm 3",Planner!$D$5:$D$85,"&lt;&gt;Skippable")</f>
        <v>247.12755131914068</v>
      </c>
      <c r="E35" s="33">
        <f>SUMIFS(Planner!$AL$5:$AL$85,Planner!$D$5:$D$85,"&lt;&gt;Skippable")</f>
        <v>632.51841295446638</v>
      </c>
    </row>
    <row r="36" spans="1:5" x14ac:dyDescent="0.25">
      <c r="A36" s="25" t="s">
        <v>149</v>
      </c>
      <c r="B36" s="34">
        <f>SUMIFS(Planner!$AM$5:$AM$85,Planner!$B$5:$B$85,"Arm 1",Planner!$D$5:$D$85,"&lt;&gt;Skippable")</f>
        <v>173.21486240057288</v>
      </c>
      <c r="C36" s="34">
        <f>SUMIFS(Planner!$AM$5:$AM$85,Planner!$B$5:$B$85,"Arm 2",Planner!$D$5:$D$85,"&lt;&gt;Skippable")</f>
        <v>219.16877031909019</v>
      </c>
      <c r="D36" s="34">
        <f>SUMIFS(Planner!$AM$5:$AM$85,Planner!$B$5:$B$85,"Arm 3",Planner!$D$5:$D$85,"&lt;&gt;Skippable")</f>
        <v>252.32755131914067</v>
      </c>
      <c r="E36" s="35">
        <f>SUM(B36:D36)</f>
        <v>644.71118403880371</v>
      </c>
    </row>
    <row r="37" spans="1:5" x14ac:dyDescent="0.25">
      <c r="A37" s="25" t="s">
        <v>150</v>
      </c>
      <c r="B37" s="34">
        <f>SUMIFS(Planner!$AM$5:$AM$85,Planner!$B$5:$B$85,"Arm 1")</f>
        <v>229.27995779900158</v>
      </c>
      <c r="C37" s="34">
        <f>SUMIFS(Planner!$AM$5:$AM$85,Planner!$B$5:$B$85,"Arm 2")</f>
        <v>330.15700561320784</v>
      </c>
      <c r="D37" s="34">
        <f>SUMIFS(Planner!$AM$5:$AM$85,Planner!$B$5:$B$85,"Arm 3")</f>
        <v>275.7278781165262</v>
      </c>
      <c r="E37" s="35">
        <f>SUM(B37:D37)</f>
        <v>835.16484152873568</v>
      </c>
    </row>
    <row r="39" spans="1:5" x14ac:dyDescent="0.25">
      <c r="A39" s="23" t="s">
        <v>151</v>
      </c>
      <c r="B39" s="36">
        <f>E36</f>
        <v>644.71118403880371</v>
      </c>
      <c r="C39" s="2" t="s">
        <v>152</v>
      </c>
    </row>
    <row r="40" spans="1:5" x14ac:dyDescent="0.25">
      <c r="A40" s="23" t="s">
        <v>153</v>
      </c>
      <c r="B40" s="36">
        <f>cfg_window</f>
        <v>150</v>
      </c>
      <c r="C40" s="2" t="s">
        <v>154</v>
      </c>
    </row>
    <row r="41" spans="1:5" x14ac:dyDescent="0.25">
      <c r="A41" s="23" t="s">
        <v>155</v>
      </c>
      <c r="B41" s="36">
        <f>B40-B39</f>
        <v>-494.71118403880371</v>
      </c>
      <c r="C41" s="2" t="s">
        <v>156</v>
      </c>
    </row>
    <row r="42" spans="1:5" x14ac:dyDescent="0.25">
      <c r="A42" s="23" t="s">
        <v>157</v>
      </c>
      <c r="B42" s="36">
        <f>MAX(Planner!$AM$5:$AM$85)</f>
        <v>100.2</v>
      </c>
      <c r="C42" s="2" t="s">
        <v>158</v>
      </c>
    </row>
    <row r="43" spans="1:5" x14ac:dyDescent="0.25">
      <c r="A43" s="23" t="s">
        <v>159</v>
      </c>
      <c r="B43" s="37">
        <f>COUNTIF(Planner!$AM$5:$AM$85,"&gt;2")</f>
        <v>74</v>
      </c>
      <c r="C43" s="2" t="s">
        <v>160</v>
      </c>
    </row>
    <row r="44" spans="1:5" x14ac:dyDescent="0.25">
      <c r="A44" s="23" t="s">
        <v>161</v>
      </c>
      <c r="B44" s="37">
        <f>COUNTIF(Planner!$AM$5:$AM$85,"&lt;0.5")</f>
        <v>0</v>
      </c>
      <c r="C44" s="2" t="s">
        <v>162</v>
      </c>
    </row>
    <row r="45" spans="1:5" x14ac:dyDescent="0.25">
      <c r="A45" s="23" t="s">
        <v>163</v>
      </c>
      <c r="B45" s="36">
        <f>MAX(B36,C36,D36)</f>
        <v>252.32755131914067</v>
      </c>
      <c r="C45" s="2" t="s">
        <v>164</v>
      </c>
    </row>
  </sheetData>
  <conditionalFormatting sqref="B41">
    <cfRule type="cellIs" dxfId="8" priority="1" operator="lessThan">
      <formula>0</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00000"/>
  </sheetPr>
  <dimension ref="A1:AT91"/>
  <sheetViews>
    <sheetView workbookViewId="0">
      <pane xSplit="5" ySplit="4" topLeftCell="F32" activePane="bottomRight" state="frozen"/>
      <selection pane="topRight"/>
      <selection pane="bottomLeft"/>
      <selection pane="bottomRight" activeCell="H68" sqref="H68"/>
    </sheetView>
  </sheetViews>
  <sheetFormatPr defaultRowHeight="15" x14ac:dyDescent="0.25"/>
  <cols>
    <col min="1" max="1" width="7" customWidth="1"/>
    <col min="2" max="2" width="9" customWidth="1"/>
    <col min="3" max="3" width="8" customWidth="1"/>
    <col min="4" max="4" width="11" customWidth="1"/>
    <col min="5" max="5" width="9" customWidth="1"/>
    <col min="6" max="6" width="20" customWidth="1"/>
    <col min="7" max="7" width="8" customWidth="1"/>
    <col min="8" max="8" width="12" customWidth="1"/>
    <col min="9" max="11" width="10" customWidth="1"/>
    <col min="12" max="35" width="22" customWidth="1"/>
    <col min="36" max="36" width="9" customWidth="1"/>
    <col min="37" max="37" width="11" customWidth="1"/>
    <col min="38" max="38" width="14" customWidth="1"/>
    <col min="39" max="39" width="15" customWidth="1"/>
    <col min="40" max="41" width="12" customWidth="1"/>
    <col min="42" max="42" width="11" customWidth="1"/>
    <col min="43" max="43" width="10" customWidth="1"/>
    <col min="44" max="44" width="42" customWidth="1"/>
    <col min="45" max="45" width="56.42578125" customWidth="1"/>
    <col min="46" max="46" width="90" customWidth="1"/>
  </cols>
  <sheetData>
    <row r="1" spans="1:46" ht="19.5" x14ac:dyDescent="0.3">
      <c r="A1" s="1" t="s">
        <v>165</v>
      </c>
    </row>
    <row r="2" spans="1:46" x14ac:dyDescent="0.25">
      <c r="A2" s="2" t="s">
        <v>166</v>
      </c>
    </row>
    <row r="3" spans="1:46" x14ac:dyDescent="0.25">
      <c r="A3" s="2" t="s">
        <v>167</v>
      </c>
    </row>
    <row r="4" spans="1:46" ht="30" customHeight="1" x14ac:dyDescent="0.25">
      <c r="A4" s="3" t="s">
        <v>168</v>
      </c>
      <c r="B4" s="3" t="s">
        <v>169</v>
      </c>
      <c r="C4" s="3" t="s">
        <v>170</v>
      </c>
      <c r="D4" s="3" t="s">
        <v>171</v>
      </c>
      <c r="E4" s="3" t="s">
        <v>172</v>
      </c>
      <c r="F4" s="3" t="s">
        <v>93</v>
      </c>
      <c r="G4" s="3" t="s">
        <v>173</v>
      </c>
      <c r="H4" s="3" t="s">
        <v>174</v>
      </c>
      <c r="I4" s="3" t="s">
        <v>175</v>
      </c>
      <c r="J4" s="3" t="s">
        <v>176</v>
      </c>
      <c r="K4" s="3" t="s">
        <v>177</v>
      </c>
      <c r="L4" s="3" t="s">
        <v>178</v>
      </c>
      <c r="M4" s="3" t="s">
        <v>179</v>
      </c>
      <c r="N4" s="3" t="s">
        <v>180</v>
      </c>
      <c r="O4" s="3" t="s">
        <v>181</v>
      </c>
      <c r="P4" s="3" t="s">
        <v>182</v>
      </c>
      <c r="Q4" s="3" t="s">
        <v>183</v>
      </c>
      <c r="R4" s="3" t="s">
        <v>184</v>
      </c>
      <c r="S4" s="3" t="s">
        <v>185</v>
      </c>
      <c r="T4" s="3" t="s">
        <v>186</v>
      </c>
      <c r="U4" s="3" t="s">
        <v>187</v>
      </c>
      <c r="V4" s="3" t="s">
        <v>188</v>
      </c>
      <c r="W4" s="3" t="s">
        <v>189</v>
      </c>
      <c r="X4" s="3" t="s">
        <v>190</v>
      </c>
      <c r="Y4" s="3" t="s">
        <v>191</v>
      </c>
      <c r="Z4" s="3" t="s">
        <v>192</v>
      </c>
      <c r="AA4" s="3" t="s">
        <v>193</v>
      </c>
      <c r="AB4" s="3" t="s">
        <v>194</v>
      </c>
      <c r="AC4" s="3" t="s">
        <v>195</v>
      </c>
      <c r="AD4" s="3" t="s">
        <v>196</v>
      </c>
      <c r="AE4" s="3" t="s">
        <v>197</v>
      </c>
      <c r="AF4" s="3" t="s">
        <v>198</v>
      </c>
      <c r="AG4" s="3" t="s">
        <v>199</v>
      </c>
      <c r="AH4" s="3" t="s">
        <v>200</v>
      </c>
      <c r="AI4" s="3" t="s">
        <v>201</v>
      </c>
      <c r="AJ4" s="3" t="s">
        <v>202</v>
      </c>
      <c r="AK4" s="3" t="s">
        <v>203</v>
      </c>
      <c r="AL4" s="3" t="s">
        <v>204</v>
      </c>
      <c r="AM4" s="3" t="s">
        <v>205</v>
      </c>
      <c r="AN4" s="3" t="s">
        <v>39</v>
      </c>
      <c r="AO4" s="3" t="s">
        <v>206</v>
      </c>
      <c r="AP4" s="3" t="s">
        <v>207</v>
      </c>
      <c r="AQ4" s="3" t="s">
        <v>208</v>
      </c>
      <c r="AR4" s="3" t="s">
        <v>209</v>
      </c>
      <c r="AS4" s="3" t="s">
        <v>210</v>
      </c>
      <c r="AT4" s="3" t="s">
        <v>211</v>
      </c>
    </row>
    <row r="5" spans="1:46" x14ac:dyDescent="0.25">
      <c r="A5" s="38">
        <v>77</v>
      </c>
      <c r="B5" s="39" t="str">
        <f>IFERROR(INDEX(Maze!$C$5:$C$85,MATCH($A5,Maze!$A$5:$A$85,0)),"")</f>
        <v>START</v>
      </c>
      <c r="C5" s="39">
        <f>IFERROR(INDEX(Maze!$D$5:$D$85,MATCH($A5,Maze!$A$5:$A$85,0)),"")</f>
        <v>0</v>
      </c>
      <c r="D5" s="39" t="str">
        <f>IFERROR(INDEX(Maze!$E$5:$E$85,MATCH($A5,Maze!$A$5:$A$85,0)),"")</f>
        <v>START</v>
      </c>
      <c r="E5" s="39" t="str">
        <f>IFERROR(INDEX(Maze!$G$5:$G$85,MATCH($A5,Maze!$A$5:$A$85,0)),"")</f>
        <v>No</v>
      </c>
      <c r="F5" s="5" t="s">
        <v>60</v>
      </c>
      <c r="G5" s="40"/>
      <c r="H5" s="41">
        <v>150</v>
      </c>
      <c r="I5" s="40"/>
      <c r="J5" s="27"/>
      <c r="K5" s="26"/>
      <c r="L5" s="5" t="s">
        <v>1040</v>
      </c>
      <c r="M5" s="5"/>
      <c r="N5" s="5"/>
      <c r="O5" s="5"/>
      <c r="P5" s="5"/>
      <c r="Q5" s="5"/>
      <c r="R5" s="5"/>
      <c r="S5" s="5"/>
      <c r="T5" s="5"/>
      <c r="U5" s="5"/>
      <c r="V5" s="5"/>
      <c r="W5" s="5"/>
      <c r="X5" s="5"/>
      <c r="Y5" s="5"/>
      <c r="Z5" s="5"/>
      <c r="AA5" s="5"/>
      <c r="AB5" s="5"/>
      <c r="AC5" s="5"/>
      <c r="AD5" s="5"/>
      <c r="AE5" s="5"/>
      <c r="AF5" s="5"/>
      <c r="AG5" s="5"/>
      <c r="AH5" s="5"/>
      <c r="AI5" s="5"/>
      <c r="AJ5" s="42" cm="1">
        <f t="array" ref="AJ5">SUMPRODUCT(($L5:$AI5&lt;&gt;"")*1)</f>
        <v>1</v>
      </c>
      <c r="AK5" s="32">
        <f t="shared" ref="AK5:AK36" si="0">IF($F5="","",IF($G5="each",$AJ5*$H5,$H5))</f>
        <v>150</v>
      </c>
      <c r="AL5" s="34">
        <f>IF($F5="","",IFERROR((IF($G5="each",IF($I5="No",SUM(Calc!$BZ5:$CW5),IF($F5="item_drop",SUM(Calc!$DX5:$EU5),IF($I5="Yes",MAX(Calc!$BZ5:$CW5),SUM(Calc!$BZ5:$CW5)))),$H5/MAX(Calc!$BA5:$BX5)))/IF($J5="",cfg_ratemult,$J5),""))</f>
        <v>1.8072289156626506</v>
      </c>
      <c r="AM5" s="34">
        <f t="shared" ref="AM5:AM36" si="1">IF($AL5="","",$AL5/MAX(0.1,IF($K5="",IF($B5="Arm 1",cfg_arm1,IF($B5="Arm 2",cfg_arm2,IF($B5="Arm 3",cfg_arm3,cfg_concurrent))),$K5))+cfg_overhead/60)</f>
        <v>2.0072289156626506</v>
      </c>
      <c r="AN5" s="43" t="str">
        <f t="shared" ref="AN5:AN36" si="2">IF($AM5="","",INT($AM5/24)&amp;"d "&amp;TEXT(MOD($AM5,24),"0.0")&amp;"h")</f>
        <v>0d 02h</v>
      </c>
      <c r="AO5" s="34">
        <f t="shared" ref="AO5:AO36" si="3">IF($AM5="","",$AL5*IFERROR(GAMMAINV(cfg_pct,MAX(1,IF($F5="item_drop",IF($G5="each",$AJ5*$H5,$H5),1000)),1/MAX(1,IF($F5="item_drop",IF($G5="each",$AJ5*$H5,$H5),1000))),1)/MAX(0.1,IF($K5="",IF($B5="Arm 1",cfg_arm1,IF($B5="Arm 2",cfg_arm2,IF($B5="Arm 3",cfg_arm3,cfg_concurrent))),$K5))+cfg_overhead/60)</f>
        <v>2.0808451349645001</v>
      </c>
      <c r="AP5" s="28">
        <f t="shared" ref="AP5:AP36" si="4">(cfg_base+cfg_slope*$C5^cfg_exp)*IF($D5="KEY",cfg_mkey,IF($D5="END",cfg_mend,IF($D5="Skippable",cfg_mskip,1)))</f>
        <v>0.42</v>
      </c>
      <c r="AQ5" s="44">
        <f t="shared" ref="AQ5:AQ36" si="5">IF(OR($AM5="",$AP5=0),"",$AM5/$AP5)</f>
        <v>4.7791164658634537</v>
      </c>
      <c r="AR5" s="11" t="e" cm="1">
        <f t="array" ref="AR5">IF($F5="","- no task set -",_xlfn.TEXTJOIN(" | ",TRUE,IF(AND($F5&lt;&gt;"gp_value",$AJ5=0),"no items selected",""),IF(AND($F5="gp_value",$AJ5=0),"pick a farming method so the ETC can be estimated",""),IF(AND($F5="gp_value",$AJ5&gt;1),"gp_value takes no item list - one method is enough",""),IF(AND($F5="minigame_completion",$AJ5&gt;1),"only 1 minigame per tile",""),IF(OR($H5="",$H5&lt;=0),"target missing",""),IF(SUMPRODUCT(($L5:$AE5&lt;&gt;"")*(Calc!$C5:$Z5=0))&gt;0,"unknown entry - not in catalogue",""),IF(AND($G5="each",$AJ5=1),"each with 1 entry = same as any",""),IF($AL5="","ETC not computable","")))</f>
        <v>#N/A</v>
      </c>
      <c r="AS5" s="11" t="s">
        <v>1366</v>
      </c>
      <c r="AT5" s="11" t="str">
        <f>IF($F5="","","{"&amp;CHAR(34)&amp;"tileId"&amp;CHAR(34)&amp;":"&amp;$A5&amp;","&amp;CHAR(34)&amp;"taskType"&amp;CHAR(34)&amp;":"&amp;CHAR(34)&amp;$F5&amp;CHAR(34)&amp;","&amp;CHAR(34)&amp;"taskConfig"&amp;CHAR(34)&amp;":{"&amp;IF($F5="gp_value","",IF($F5="minigame_completion",CHAR(34)&amp;"minigame"&amp;CHAR(34)&amp;":"&amp;CHAR(34)&amp;$L5&amp;CHAR(34)&amp;","&amp;CHAR(34)&amp;"message"&amp;CHAR(34)&amp;":"&amp;CHAR(34)&amp;IFERROR(INDEX(minigame_completion!$J$5:$J$47,MATCH($L5,minigame_completion!$A$5:$A$47,0)),"")&amp;CHAR(34)&amp;",",IF($AJ5=1,CHAR(34)&amp;INDEX(Settings!$F$6:$F$13,MATCH($F5,Settings!$E$6:$E$13,0))&amp;CHAR(34)&amp;":"&amp;Calc!$EW5&amp;",",CHAR(34)&amp;INDEX(Settings!$G$6:$G$13,MATCH($F5,Settings!$E$6:$E$13,0))&amp;CHAR(34)&amp;":["&amp;_xlfn.TEXTJOIN(",",TRUE,Calc!$EW5:$FT5)&amp;"],")))&amp;CHAR(34)&amp;"target"&amp;CHAR(34)&amp;":"&amp;$H5&amp;IF($G5="each",","&amp;CHAR(34)&amp;"mode"&amp;CHAR(34)&amp;":"&amp;CHAR(34)&amp;"each"&amp;CHAR(34),"")&amp;"}}")</f>
        <v>{"tileId":77,"taskType":"agility_lap","taskConfig":{"course":"Draynor","target":150}}</v>
      </c>
    </row>
    <row r="6" spans="1:46" x14ac:dyDescent="0.25">
      <c r="A6" s="45">
        <v>78</v>
      </c>
      <c r="B6" s="46" t="str">
        <f>IFERROR(INDEX(Maze!$C$5:$C$85,MATCH($A6,Maze!$A$5:$A$85,0)),"")</f>
        <v>Arm 1</v>
      </c>
      <c r="C6" s="46">
        <f>IFERROR(INDEX(Maze!$D$5:$D$85,MATCH($A6,Maze!$A$5:$A$85,0)),"")</f>
        <v>1</v>
      </c>
      <c r="D6" s="46" t="str">
        <f>IFERROR(INDEX(Maze!$E$5:$E$85,MATCH($A6,Maze!$A$5:$A$85,0)),"")</f>
        <v>Forced</v>
      </c>
      <c r="E6" s="46" t="str">
        <f>IFERROR(INDEX(Maze!$G$5:$G$85,MATCH($A6,Maze!$A$5:$A$85,0)),"")</f>
        <v>No</v>
      </c>
      <c r="F6" s="5" t="s">
        <v>62</v>
      </c>
      <c r="G6" s="40"/>
      <c r="H6" s="41">
        <v>100</v>
      </c>
      <c r="I6" s="40"/>
      <c r="J6" s="27"/>
      <c r="K6" s="26"/>
      <c r="L6" s="5" t="s">
        <v>414</v>
      </c>
      <c r="M6" s="5"/>
      <c r="N6" s="5"/>
      <c r="O6" s="5"/>
      <c r="P6" s="5"/>
      <c r="Q6" s="5"/>
      <c r="R6" s="5"/>
      <c r="S6" s="5"/>
      <c r="T6" s="5"/>
      <c r="U6" s="5"/>
      <c r="V6" s="5"/>
      <c r="W6" s="5"/>
      <c r="X6" s="5"/>
      <c r="Y6" s="5"/>
      <c r="Z6" s="5"/>
      <c r="AA6" s="5"/>
      <c r="AB6" s="5"/>
      <c r="AC6" s="5"/>
      <c r="AD6" s="5"/>
      <c r="AE6" s="5"/>
      <c r="AF6" s="5"/>
      <c r="AG6" s="5"/>
      <c r="AH6" s="5"/>
      <c r="AI6" s="5"/>
      <c r="AJ6" s="42" cm="1">
        <f t="array" ref="AJ6">SUMPRODUCT(($L6:$AI6&lt;&gt;"")*1)</f>
        <v>1</v>
      </c>
      <c r="AK6" s="47">
        <f t="shared" si="0"/>
        <v>100</v>
      </c>
      <c r="AL6" s="48">
        <f>IF($F6="","",IFERROR((IF($G6="each",IF($I6="No",SUM(Calc!$BZ6:$CW6),IF($F6="item_drop",SUM(Calc!$DX6:$EU6),IF($I6="Yes",MAX(Calc!$BZ6:$CW6),SUM(Calc!$BZ6:$CW6)))),$H6/MAX(Calc!$BA6:$BX6)))/IF($J6="",cfg_ratemult,$J6),""))</f>
        <v>11.111111111111111</v>
      </c>
      <c r="AM6" s="48">
        <f t="shared" si="1"/>
        <v>11.31111111111111</v>
      </c>
      <c r="AN6" s="49" t="str">
        <f t="shared" si="2"/>
        <v>0d 11h</v>
      </c>
      <c r="AO6" s="48">
        <f t="shared" si="3"/>
        <v>11.763714533485443</v>
      </c>
      <c r="AP6" s="50">
        <f t="shared" si="4"/>
        <v>0.4304</v>
      </c>
      <c r="AQ6" s="44">
        <f t="shared" si="5"/>
        <v>26.28046261875258</v>
      </c>
      <c r="AR6" s="11" t="e">
        <f>IF($F6="","- no task set -",_xlfn.TEXTJOIN(" | ",TRUE,IF(AND($F6&lt;&gt;"gp_value",$AJ6=0),"no items selected",""),IF(AND($F6="gp_value",$AJ6=0),"pick a farming method so the ETC can be estimated",""),IF(AND($F6="gp_value",$AJ6&gt;1),"gp_value takes no item list - one method is enough",""),IF(AND($F6="minigame_completion",$AJ6&gt;1),"only 1 minigame per tile",""),IF(OR($H6="",$H6&lt;=0),"target missing",""),IF(SUMPRODUCT(($L6:$AE6&lt;&gt;"")*(Calc!$C6:$Z6=0))&gt;0,"unknown entry - not in catalogue",""),IF(AND($G6="each",$AJ6=1),"each with 1 entry = same as any",""),IF($AL6="","ETC not computable","")))</f>
        <v>#N/A</v>
      </c>
      <c r="AS6" s="11" t="s">
        <v>1374</v>
      </c>
      <c r="AT6" s="11" t="str">
        <f>IF($F6="","","{"&amp;CHAR(34)&amp;"tileId"&amp;CHAR(34)&amp;":"&amp;$A6&amp;","&amp;CHAR(34)&amp;"taskType"&amp;CHAR(34)&amp;":"&amp;CHAR(34)&amp;$F6&amp;CHAR(34)&amp;","&amp;CHAR(34)&amp;"taskConfig"&amp;CHAR(34)&amp;":{"&amp;IF($F6="gp_value","",IF($F6="minigame_completion",CHAR(34)&amp;"minigame"&amp;CHAR(34)&amp;":"&amp;CHAR(34)&amp;$L6&amp;CHAR(34)&amp;","&amp;CHAR(34)&amp;"message"&amp;CHAR(34)&amp;":"&amp;CHAR(34)&amp;IFERROR(INDEX(minigame_completion!$J$5:$J$47,MATCH($L6,minigame_completion!$A$5:$A$47,0)),"")&amp;CHAR(34)&amp;",",IF($AJ6=1,CHAR(34)&amp;INDEX(Settings!$F$6:$F$13,MATCH($F6,Settings!$E$6:$E$13,0))&amp;CHAR(34)&amp;":"&amp;Calc!$EW6&amp;",",CHAR(34)&amp;INDEX(Settings!$G$6:$G$13,MATCH($F6,Settings!$E$6:$E$13,0))&amp;CHAR(34)&amp;":["&amp;_xlfn.TEXTJOIN(",",TRUE,Calc!$EW6:$FT6)&amp;"],")))&amp;CHAR(34)&amp;"target"&amp;CHAR(34)&amp;":"&amp;$H6&amp;IF($G6="each",","&amp;CHAR(34)&amp;"mode"&amp;CHAR(34)&amp;":"&amp;CHAR(34)&amp;"each"&amp;CHAR(34),"")&amp;"}}")</f>
        <v>{"tileId":78,"taskType":"minigame_completion","taskConfig":{"minigame":"Tempoross","message":"Tempoross kill count is","target":100}}</v>
      </c>
    </row>
    <row r="7" spans="1:46" x14ac:dyDescent="0.25">
      <c r="A7" s="29">
        <v>69</v>
      </c>
      <c r="B7" s="39" t="str">
        <f>IFERROR(INDEX(Maze!$C$5:$C$85,MATCH($A7,Maze!$A$5:$A$85,0)),"")</f>
        <v>Arm 1</v>
      </c>
      <c r="C7" s="39">
        <f>IFERROR(INDEX(Maze!$D$5:$D$85,MATCH($A7,Maze!$A$5:$A$85,0)),"")</f>
        <v>2</v>
      </c>
      <c r="D7" s="39" t="str">
        <f>IFERROR(INDEX(Maze!$E$5:$E$85,MATCH($A7,Maze!$A$5:$A$85,0)),"")</f>
        <v>Forced</v>
      </c>
      <c r="E7" s="39" t="str">
        <f>IFERROR(INDEX(Maze!$G$5:$G$85,MATCH($A7,Maze!$A$5:$A$85,0)),"")</f>
        <v>No</v>
      </c>
      <c r="F7" s="5" t="s">
        <v>64</v>
      </c>
      <c r="G7" s="40"/>
      <c r="H7" s="41">
        <v>50</v>
      </c>
      <c r="I7" s="40"/>
      <c r="J7" s="27"/>
      <c r="K7" s="26"/>
      <c r="L7" s="5" t="s">
        <v>346</v>
      </c>
      <c r="M7" s="5"/>
      <c r="N7" s="5"/>
      <c r="O7" s="5"/>
      <c r="P7" s="5"/>
      <c r="Q7" s="5"/>
      <c r="R7" s="5"/>
      <c r="S7" s="5"/>
      <c r="T7" s="5"/>
      <c r="U7" s="5"/>
      <c r="V7" s="5"/>
      <c r="W7" s="5"/>
      <c r="X7" s="5"/>
      <c r="Y7" s="5"/>
      <c r="Z7" s="5"/>
      <c r="AA7" s="5"/>
      <c r="AB7" s="5"/>
      <c r="AC7" s="5"/>
      <c r="AD7" s="5"/>
      <c r="AE7" s="5"/>
      <c r="AF7" s="5"/>
      <c r="AG7" s="5"/>
      <c r="AH7" s="5"/>
      <c r="AI7" s="5"/>
      <c r="AJ7" s="42" cm="1">
        <f t="array" ref="AJ7">SUMPRODUCT(($L7:$AI7&lt;&gt;"")*1)</f>
        <v>1</v>
      </c>
      <c r="AK7" s="32">
        <f t="shared" si="0"/>
        <v>50</v>
      </c>
      <c r="AL7" s="34">
        <f>IF($F7="","",IFERROR((IF($G7="each",IF($I7="No",SUM(Calc!$BZ7:$CW7),IF($F7="item_drop",SUM(Calc!$DX7:$EU7),IF($I7="Yes",MAX(Calc!$BZ7:$CW7),SUM(Calc!$BZ7:$CW7)))),$H7/MAX(Calc!$BA7:$BX7)))/IF($J7="",cfg_ratemult,$J7),""))</f>
        <v>2.5</v>
      </c>
      <c r="AM7" s="34">
        <f t="shared" si="1"/>
        <v>2.7</v>
      </c>
      <c r="AN7" s="43" t="str">
        <f t="shared" si="2"/>
        <v>0d 03h</v>
      </c>
      <c r="AO7" s="34">
        <f t="shared" si="3"/>
        <v>2.8018357700342249</v>
      </c>
      <c r="AP7" s="28">
        <f t="shared" si="4"/>
        <v>0.45263869847250482</v>
      </c>
      <c r="AQ7" s="44">
        <f t="shared" si="5"/>
        <v>5.9650224541373573</v>
      </c>
      <c r="AR7" s="11" t="e">
        <f>IF($F7="","- no task set -",_xlfn.TEXTJOIN(" | ",TRUE,IF(AND($F7&lt;&gt;"gp_value",$AJ7=0),"no items selected",""),IF(AND($F7="gp_value",$AJ7=0),"pick a farming method so the ETC can be estimated",""),IF(AND($F7="gp_value",$AJ7&gt;1),"gp_value takes no item list - one method is enough",""),IF(AND($F7="minigame_completion",$AJ7&gt;1),"only 1 minigame per tile",""),IF(OR($H7="",$H7&lt;=0),"target missing",""),IF(SUMPRODUCT(($L7:$AE7&lt;&gt;"")*(Calc!$C7:$Z7=0))&gt;0,"unknown entry - not in catalogue",""),IF(AND($G7="each",$AJ7=1),"each with 1 entry = same as any",""),IF($AL7="","ETC not computable","")))</f>
        <v>#N/A</v>
      </c>
      <c r="AS7" s="11" t="s">
        <v>1389</v>
      </c>
      <c r="AT7" s="11" t="str">
        <f>IF($F7="","","{"&amp;CHAR(34)&amp;"tileId"&amp;CHAR(34)&amp;":"&amp;$A7&amp;","&amp;CHAR(34)&amp;"taskType"&amp;CHAR(34)&amp;":"&amp;CHAR(34)&amp;$F7&amp;CHAR(34)&amp;","&amp;CHAR(34)&amp;"taskConfig"&amp;CHAR(34)&amp;":{"&amp;IF($F7="gp_value","",IF($F7="minigame_completion",CHAR(34)&amp;"minigame"&amp;CHAR(34)&amp;":"&amp;CHAR(34)&amp;$L7&amp;CHAR(34)&amp;","&amp;CHAR(34)&amp;"message"&amp;CHAR(34)&amp;":"&amp;CHAR(34)&amp;IFERROR(INDEX(minigame_completion!$J$5:$J$47,MATCH($L7,minigame_completion!$A$5:$A$47,0)),"")&amp;CHAR(34)&amp;",",IF($AJ7=1,CHAR(34)&amp;INDEX(Settings!$F$6:$F$13,MATCH($F7,Settings!$E$6:$E$13,0))&amp;CHAR(34)&amp;":"&amp;Calc!$EW7&amp;",",CHAR(34)&amp;INDEX(Settings!$G$6:$G$13,MATCH($F7,Settings!$E$6:$E$13,0))&amp;CHAR(34)&amp;":["&amp;_xlfn.TEXTJOIN(",",TRUE,Calc!$EW7:$FT7)&amp;"],")))&amp;CHAR(34)&amp;"target"&amp;CHAR(34)&amp;":"&amp;$H7&amp;IF($G7="each",","&amp;CHAR(34)&amp;"mode"&amp;CHAR(34)&amp;":"&amp;CHAR(34)&amp;"each"&amp;CHAR(34),"")&amp;"}}")</f>
        <v>{"tileId":69,"taskType":"clue_completion","taskConfig":{"tier":"beginner","target":50}}</v>
      </c>
    </row>
    <row r="8" spans="1:46" x14ac:dyDescent="0.25">
      <c r="A8" s="45">
        <v>70</v>
      </c>
      <c r="B8" s="46" t="str">
        <f>IFERROR(INDEX(Maze!$C$5:$C$85,MATCH($A8,Maze!$A$5:$A$85,0)),"")</f>
        <v>Arm 1</v>
      </c>
      <c r="C8" s="46">
        <f>IFERROR(INDEX(Maze!$D$5:$D$85,MATCH($A8,Maze!$A$5:$A$85,0)),"")</f>
        <v>3</v>
      </c>
      <c r="D8" s="46" t="str">
        <f>IFERROR(INDEX(Maze!$E$5:$E$85,MATCH($A8,Maze!$A$5:$A$85,0)),"")</f>
        <v>Forced</v>
      </c>
      <c r="E8" s="46" t="str">
        <f>IFERROR(INDEX(Maze!$G$5:$G$85,MATCH($A8,Maze!$A$5:$A$85,0)),"")</f>
        <v>No</v>
      </c>
      <c r="F8" s="5" t="s">
        <v>52</v>
      </c>
      <c r="G8" s="40"/>
      <c r="H8" s="41">
        <v>50</v>
      </c>
      <c r="I8" s="40"/>
      <c r="J8" s="27"/>
      <c r="K8" s="26"/>
      <c r="L8" s="5" t="s">
        <v>619</v>
      </c>
      <c r="M8" s="5"/>
      <c r="N8" s="5"/>
      <c r="O8" s="5"/>
      <c r="P8" s="5"/>
      <c r="Q8" s="5"/>
      <c r="R8" s="5"/>
      <c r="S8" s="5"/>
      <c r="T8" s="5"/>
      <c r="U8" s="5"/>
      <c r="V8" s="5"/>
      <c r="W8" s="5"/>
      <c r="X8" s="5"/>
      <c r="Y8" s="5"/>
      <c r="Z8" s="5"/>
      <c r="AA8" s="5"/>
      <c r="AB8" s="5"/>
      <c r="AC8" s="5"/>
      <c r="AD8" s="5"/>
      <c r="AE8" s="5"/>
      <c r="AF8" s="5"/>
      <c r="AG8" s="5"/>
      <c r="AH8" s="5"/>
      <c r="AI8" s="5"/>
      <c r="AJ8" s="42" cm="1">
        <f t="array" ref="AJ8">SUMPRODUCT(($L8:$AI8&lt;&gt;"")*1)</f>
        <v>1</v>
      </c>
      <c r="AK8" s="47">
        <f t="shared" si="0"/>
        <v>50</v>
      </c>
      <c r="AL8" s="48">
        <f>IF($F8="","",IFERROR((IF($G8="each",IF($I8="No",SUM(Calc!$BZ8:$CW8),IF($F8="item_drop",SUM(Calc!$DX8:$EU8),IF($I8="Yes",MAX(Calc!$BZ8:$CW8),SUM(Calc!$BZ8:$CW8)))),$H8/MAX(Calc!$BA8:$BX8)))/IF($J8="",cfg_ratemult,$J8),""))</f>
        <v>1.6666666666666667</v>
      </c>
      <c r="AM8" s="48">
        <f t="shared" si="1"/>
        <v>1.8666666666666667</v>
      </c>
      <c r="AN8" s="49" t="str">
        <f t="shared" si="2"/>
        <v>0d 02h</v>
      </c>
      <c r="AO8" s="48">
        <f t="shared" si="3"/>
        <v>1.9345571800228165</v>
      </c>
      <c r="AP8" s="50">
        <f t="shared" si="4"/>
        <v>0.48372112131669492</v>
      </c>
      <c r="AQ8" s="44">
        <f t="shared" si="5"/>
        <v>3.8589728345654555</v>
      </c>
      <c r="AR8" s="11" t="e">
        <f>IF($F8="","- no task set -",_xlfn.TEXTJOIN(" | ",TRUE,IF(AND($F8&lt;&gt;"gp_value",$AJ8=0),"no items selected",""),IF(AND($F8="gp_value",$AJ8=0),"pick a farming method so the ETC can be estimated",""),IF(AND($F8="gp_value",$AJ8&gt;1),"gp_value takes no item list - one method is enough",""),IF(AND($F8="minigame_completion",$AJ8&gt;1),"only 1 minigame per tile",""),IF(OR($H8="",$H8&lt;=0),"target missing",""),IF(SUMPRODUCT(($L8:$AE8&lt;&gt;"")*(Calc!$C8:$Z8=0))&gt;0,"unknown entry - not in catalogue",""),IF(AND($G8="each",$AJ8=1),"each with 1 entry = same as any",""),IF($AL8="","ETC not computable","")))</f>
        <v>#N/A</v>
      </c>
      <c r="AS8" s="11" t="s">
        <v>1390</v>
      </c>
      <c r="AT8" s="11" t="str">
        <f>IF($F8="","","{"&amp;CHAR(34)&amp;"tileId"&amp;CHAR(34)&amp;":"&amp;$A8&amp;","&amp;CHAR(34)&amp;"taskType"&amp;CHAR(34)&amp;":"&amp;CHAR(34)&amp;$F8&amp;CHAR(34)&amp;","&amp;CHAR(34)&amp;"taskConfig"&amp;CHAR(34)&amp;":{"&amp;IF($F8="gp_value","",IF($F8="minigame_completion",CHAR(34)&amp;"minigame"&amp;CHAR(34)&amp;":"&amp;CHAR(34)&amp;$L8&amp;CHAR(34)&amp;","&amp;CHAR(34)&amp;"message"&amp;CHAR(34)&amp;":"&amp;CHAR(34)&amp;IFERROR(INDEX(minigame_completion!$J$5:$J$47,MATCH($L8,minigame_completion!$A$5:$A$47,0)),"")&amp;CHAR(34)&amp;",",IF($AJ8=1,CHAR(34)&amp;INDEX(Settings!$F$6:$F$13,MATCH($F8,Settings!$E$6:$E$13,0))&amp;CHAR(34)&amp;":"&amp;Calc!$EW8&amp;",",CHAR(34)&amp;INDEX(Settings!$G$6:$G$13,MATCH($F8,Settings!$E$6:$E$13,0))&amp;CHAR(34)&amp;":["&amp;_xlfn.TEXTJOIN(",",TRUE,Calc!$EW8:$FT8)&amp;"],")))&amp;CHAR(34)&amp;"target"&amp;CHAR(34)&amp;":"&amp;$H8&amp;IF($G8="each",","&amp;CHAR(34)&amp;"mode"&amp;CHAR(34)&amp;":"&amp;CHAR(34)&amp;"each"&amp;CHAR(34),"")&amp;"}}")</f>
        <v>{"tileId":70,"taskType":"npc_kill","taskConfig":{"npc":"Obor","target":50}}</v>
      </c>
    </row>
    <row r="9" spans="1:46" x14ac:dyDescent="0.25">
      <c r="A9" s="29">
        <v>71</v>
      </c>
      <c r="B9" s="39" t="str">
        <f>IFERROR(INDEX(Maze!$C$5:$C$85,MATCH($A9,Maze!$A$5:$A$85,0)),"")</f>
        <v>Arm 1</v>
      </c>
      <c r="C9" s="39">
        <f>IFERROR(INDEX(Maze!$D$5:$D$85,MATCH($A9,Maze!$A$5:$A$85,0)),"")</f>
        <v>4</v>
      </c>
      <c r="D9" s="39" t="str">
        <f>IFERROR(INDEX(Maze!$E$5:$E$85,MATCH($A9,Maze!$A$5:$A$85,0)),"")</f>
        <v>Forced</v>
      </c>
      <c r="E9" s="39" t="str">
        <f>IFERROR(INDEX(Maze!$G$5:$G$85,MATCH($A9,Maze!$A$5:$A$85,0)),"")</f>
        <v>No</v>
      </c>
      <c r="F9" s="5" t="s">
        <v>52</v>
      </c>
      <c r="G9" s="40"/>
      <c r="H9" s="41">
        <v>50</v>
      </c>
      <c r="I9" s="40"/>
      <c r="J9" s="27"/>
      <c r="K9" s="26"/>
      <c r="L9" s="5" t="s">
        <v>280</v>
      </c>
      <c r="M9" s="5"/>
      <c r="N9" s="5"/>
      <c r="O9" s="5"/>
      <c r="P9" s="5"/>
      <c r="Q9" s="5"/>
      <c r="R9" s="5"/>
      <c r="S9" s="5"/>
      <c r="T9" s="5"/>
      <c r="U9" s="5"/>
      <c r="V9" s="5"/>
      <c r="W9" s="5"/>
      <c r="X9" s="5"/>
      <c r="Y9" s="5"/>
      <c r="Z9" s="5"/>
      <c r="AA9" s="5"/>
      <c r="AB9" s="5"/>
      <c r="AC9" s="5"/>
      <c r="AD9" s="5"/>
      <c r="AE9" s="5"/>
      <c r="AF9" s="5"/>
      <c r="AG9" s="5"/>
      <c r="AH9" s="5"/>
      <c r="AI9" s="5"/>
      <c r="AJ9" s="42" cm="1">
        <f t="array" ref="AJ9">SUMPRODUCT(($L9:$AI9&lt;&gt;"")*1)</f>
        <v>1</v>
      </c>
      <c r="AK9" s="32">
        <f t="shared" si="0"/>
        <v>50</v>
      </c>
      <c r="AL9" s="34">
        <f>IF($F9="","",IFERROR((IF($G9="each",IF($I9="No",SUM(Calc!$BZ9:$CW9),IF($F9="item_drop",SUM(Calc!$DX9:$EU9),IF($I9="Yes",MAX(Calc!$BZ9:$CW9),SUM(Calc!$BZ9:$CW9)))),$H9/MAX(Calc!$BA9:$BX9)))/IF($J9="",cfg_ratemult,$J9),""))</f>
        <v>0.7142857142857143</v>
      </c>
      <c r="AM9" s="34">
        <f t="shared" si="1"/>
        <v>0.91428571428571437</v>
      </c>
      <c r="AN9" s="43" t="str">
        <f t="shared" si="2"/>
        <v>0d 01h</v>
      </c>
      <c r="AO9" s="34">
        <f t="shared" si="3"/>
        <v>0.94338164858120721</v>
      </c>
      <c r="AP9" s="28">
        <f t="shared" si="4"/>
        <v>0.522431215190297</v>
      </c>
      <c r="AQ9" s="44">
        <f t="shared" si="5"/>
        <v>1.7500595058292665</v>
      </c>
      <c r="AR9" s="11" t="e">
        <f>IF($F9="","- no task set -",_xlfn.TEXTJOIN(" | ",TRUE,IF(AND($F9&lt;&gt;"gp_value",$AJ9=0),"no items selected",""),IF(AND($F9="gp_value",$AJ9=0),"pick a farming method so the ETC can be estimated",""),IF(AND($F9="gp_value",$AJ9&gt;1),"gp_value takes no item list - one method is enough",""),IF(AND($F9="minigame_completion",$AJ9&gt;1),"only 1 minigame per tile",""),IF(OR($H9="",$H9&lt;=0),"target missing",""),IF(SUMPRODUCT(($L9:$AE9&lt;&gt;"")*(Calc!$C9:$Z9=0))&gt;0,"unknown entry - not in catalogue",""),IF(AND($G9="each",$AJ9=1),"each with 1 entry = same as any",""),IF($AL9="","ETC not computable","")))</f>
        <v>#N/A</v>
      </c>
      <c r="AS9" s="11" t="s">
        <v>1444</v>
      </c>
      <c r="AT9" s="11" t="str">
        <f>IF($F9="","","{"&amp;CHAR(34)&amp;"tileId"&amp;CHAR(34)&amp;":"&amp;$A9&amp;","&amp;CHAR(34)&amp;"taskType"&amp;CHAR(34)&amp;":"&amp;CHAR(34)&amp;$F9&amp;CHAR(34)&amp;","&amp;CHAR(34)&amp;"taskConfig"&amp;CHAR(34)&amp;":{"&amp;IF($F9="gp_value","",IF($F9="minigame_completion",CHAR(34)&amp;"minigame"&amp;CHAR(34)&amp;":"&amp;CHAR(34)&amp;$L9&amp;CHAR(34)&amp;","&amp;CHAR(34)&amp;"message"&amp;CHAR(34)&amp;":"&amp;CHAR(34)&amp;IFERROR(INDEX(minigame_completion!$J$5:$J$47,MATCH($L9,minigame_completion!$A$5:$A$47,0)),"")&amp;CHAR(34)&amp;",",IF($AJ9=1,CHAR(34)&amp;INDEX(Settings!$F$6:$F$13,MATCH($F9,Settings!$E$6:$E$13,0))&amp;CHAR(34)&amp;":"&amp;Calc!$EW9&amp;",",CHAR(34)&amp;INDEX(Settings!$G$6:$G$13,MATCH($F9,Settings!$E$6:$E$13,0))&amp;CHAR(34)&amp;":["&amp;_xlfn.TEXTJOIN(",",TRUE,Calc!$EW9:$FT9)&amp;"],")))&amp;CHAR(34)&amp;"target"&amp;CHAR(34)&amp;":"&amp;$H9&amp;IF($G9="each",","&amp;CHAR(34)&amp;"mode"&amp;CHAR(34)&amp;":"&amp;CHAR(34)&amp;"each"&amp;CHAR(34),"")&amp;"}}")</f>
        <v>{"tileId":71,"taskType":"npc_kill","taskConfig":{"npc":"Amoxliatl","target":50}}</v>
      </c>
    </row>
    <row r="10" spans="1:46" x14ac:dyDescent="0.25">
      <c r="A10" s="45">
        <v>80</v>
      </c>
      <c r="B10" s="46" t="str">
        <f>IFERROR(INDEX(Maze!$C$5:$C$85,MATCH($A10,Maze!$A$5:$A$85,0)),"")</f>
        <v>Arm 1</v>
      </c>
      <c r="C10" s="46">
        <f>IFERROR(INDEX(Maze!$D$5:$D$85,MATCH($A10,Maze!$A$5:$A$85,0)),"")</f>
        <v>5</v>
      </c>
      <c r="D10" s="46" t="str">
        <f>IFERROR(INDEX(Maze!$E$5:$E$85,MATCH($A10,Maze!$A$5:$A$85,0)),"")</f>
        <v>Forced</v>
      </c>
      <c r="E10" s="46" t="str">
        <f>IFERROR(INDEX(Maze!$G$5:$G$85,MATCH($A10,Maze!$A$5:$A$85,0)),"")</f>
        <v>No</v>
      </c>
      <c r="F10" s="5" t="s">
        <v>58</v>
      </c>
      <c r="G10" s="40"/>
      <c r="H10" s="41">
        <v>1</v>
      </c>
      <c r="I10" s="40"/>
      <c r="J10" s="27"/>
      <c r="K10" s="26"/>
      <c r="L10" s="5" t="s">
        <v>292</v>
      </c>
      <c r="M10" s="5"/>
      <c r="N10" s="5"/>
      <c r="O10" s="5"/>
      <c r="P10" s="5"/>
      <c r="Q10" s="5"/>
      <c r="R10" s="5"/>
      <c r="S10" s="5"/>
      <c r="T10" s="5"/>
      <c r="U10" s="5"/>
      <c r="V10" s="5"/>
      <c r="W10" s="5"/>
      <c r="X10" s="5"/>
      <c r="Y10" s="5"/>
      <c r="Z10" s="5"/>
      <c r="AA10" s="5"/>
      <c r="AB10" s="5"/>
      <c r="AC10" s="5"/>
      <c r="AD10" s="5"/>
      <c r="AE10" s="5"/>
      <c r="AF10" s="5"/>
      <c r="AG10" s="5"/>
      <c r="AH10" s="5"/>
      <c r="AI10" s="5"/>
      <c r="AJ10" s="42" cm="1">
        <f t="array" ref="AJ10">SUMPRODUCT(($L10:$AI10&lt;&gt;"")*1)</f>
        <v>1</v>
      </c>
      <c r="AK10" s="47">
        <f t="shared" si="0"/>
        <v>1</v>
      </c>
      <c r="AL10" s="48">
        <f>IF($F10="","",IFERROR((IF($G10="each",IF($I10="No",SUM(Calc!$BZ10:$CW10),IF($F10="item_drop",SUM(Calc!$DX10:$EU10),IF($I10="Yes",MAX(Calc!$BZ10:$CW10),SUM(Calc!$BZ10:$CW10)))),$H10/MAX(Calc!$BA10:$BX10)))/IF($J10="",cfg_ratemult,$J10),""))</f>
        <v>6.4</v>
      </c>
      <c r="AM10" s="48">
        <f t="shared" si="1"/>
        <v>6.6000000000000005</v>
      </c>
      <c r="AN10" s="49" t="str">
        <f t="shared" si="2"/>
        <v>0d 07h</v>
      </c>
      <c r="AO10" s="48">
        <f t="shared" si="3"/>
        <v>14.936544595161894</v>
      </c>
      <c r="AP10" s="50">
        <f t="shared" si="4"/>
        <v>0.56802458305053971</v>
      </c>
      <c r="AQ10" s="44">
        <f t="shared" si="5"/>
        <v>11.619215429999741</v>
      </c>
      <c r="AR10" s="11" t="e">
        <f>IF($F10="","- no task set -",_xlfn.TEXTJOIN(" | ",TRUE,IF(AND($F10&lt;&gt;"gp_value",$AJ10=0),"no items selected",""),IF(AND($F10="gp_value",$AJ10=0),"pick a farming method so the ETC can be estimated",""),IF(AND($F10="gp_value",$AJ10&gt;1),"gp_value takes no item list - one method is enough",""),IF(AND($F10="minigame_completion",$AJ10&gt;1),"only 1 minigame per tile",""),IF(OR($H10="",$H10&lt;=0),"target missing",""),IF(SUMPRODUCT(($L10:$AE10&lt;&gt;"")*(Calc!$C10:$Z10=0))&gt;0,"unknown entry - not in catalogue",""),IF(AND($G10="each",$AJ10=1),"each with 1 entry = same as any",""),IF($AL10="","ETC not computable","")))</f>
        <v>#N/A</v>
      </c>
      <c r="AS10" s="11" t="s">
        <v>1380</v>
      </c>
      <c r="AT10" s="11" t="str">
        <f>IF($F10="","","{"&amp;CHAR(34)&amp;"tileId"&amp;CHAR(34)&amp;":"&amp;$A10&amp;","&amp;CHAR(34)&amp;"taskType"&amp;CHAR(34)&amp;":"&amp;CHAR(34)&amp;$F10&amp;CHAR(34)&amp;","&amp;CHAR(34)&amp;"taskConfig"&amp;CHAR(34)&amp;":{"&amp;IF($F10="gp_value","",IF($F10="minigame_completion",CHAR(34)&amp;"minigame"&amp;CHAR(34)&amp;":"&amp;CHAR(34)&amp;$L10&amp;CHAR(34)&amp;","&amp;CHAR(34)&amp;"message"&amp;CHAR(34)&amp;":"&amp;CHAR(34)&amp;IFERROR(INDEX(minigame_completion!$J$5:$J$47,MATCH($L10,minigame_completion!$A$5:$A$47,0)),"")&amp;CHAR(34)&amp;",",IF($AJ10=1,CHAR(34)&amp;INDEX(Settings!$F$6:$F$13,MATCH($F10,Settings!$E$6:$E$13,0))&amp;CHAR(34)&amp;":"&amp;Calc!$EW10&amp;",",CHAR(34)&amp;INDEX(Settings!$G$6:$G$13,MATCH($F10,Settings!$E$6:$E$13,0))&amp;CHAR(34)&amp;":["&amp;_xlfn.TEXTJOIN(",",TRUE,Calc!$EW10:$FT10)&amp;"],")))&amp;CHAR(34)&amp;"target"&amp;CHAR(34)&amp;":"&amp;$H10&amp;IF($G10="each",","&amp;CHAR(34)&amp;"mode"&amp;CHAR(34)&amp;":"&amp;CHAR(34)&amp;"each"&amp;CHAR(34),"")&amp;"}}")</f>
        <v>{"tileId":80,"taskType":"item_drop","taskConfig":{"item":"Sarachnis cudgel","target":1}}</v>
      </c>
    </row>
    <row r="11" spans="1:46" x14ac:dyDescent="0.25">
      <c r="A11" s="29">
        <v>79</v>
      </c>
      <c r="B11" s="39" t="str">
        <f>IFERROR(INDEX(Maze!$C$5:$C$85,MATCH($A11,Maze!$A$5:$A$85,0)),"")</f>
        <v>Arm 1</v>
      </c>
      <c r="C11" s="39">
        <f>IFERROR(INDEX(Maze!$D$5:$D$85,MATCH($A11,Maze!$A$5:$A$85,0)),"")</f>
        <v>6</v>
      </c>
      <c r="D11" s="39" t="str">
        <f>IFERROR(INDEX(Maze!$E$5:$E$85,MATCH($A11,Maze!$A$5:$A$85,0)),"")</f>
        <v>Skippable</v>
      </c>
      <c r="E11" s="39" t="str">
        <f>IFERROR(INDEX(Maze!$G$5:$G$85,MATCH($A11,Maze!$A$5:$A$85,0)),"")</f>
        <v>Yes</v>
      </c>
      <c r="F11" s="5" t="s">
        <v>52</v>
      </c>
      <c r="G11" s="40"/>
      <c r="H11" s="41">
        <v>1000</v>
      </c>
      <c r="I11" s="40"/>
      <c r="J11" s="27"/>
      <c r="K11" s="26"/>
      <c r="L11" s="5" t="s">
        <v>408</v>
      </c>
      <c r="M11" s="5"/>
      <c r="N11" s="5"/>
      <c r="O11" s="5"/>
      <c r="P11" s="5"/>
      <c r="Q11" s="5"/>
      <c r="R11" s="5"/>
      <c r="S11" s="5"/>
      <c r="T11" s="5"/>
      <c r="U11" s="5"/>
      <c r="V11" s="5"/>
      <c r="W11" s="5"/>
      <c r="X11" s="5"/>
      <c r="Y11" s="5"/>
      <c r="Z11" s="5"/>
      <c r="AA11" s="5"/>
      <c r="AB11" s="5"/>
      <c r="AC11" s="5"/>
      <c r="AD11" s="5"/>
      <c r="AE11" s="5"/>
      <c r="AF11" s="5"/>
      <c r="AG11" s="5"/>
      <c r="AH11" s="5"/>
      <c r="AI11" s="5"/>
      <c r="AJ11" s="42" cm="1">
        <f t="array" ref="AJ11">SUMPRODUCT(($L11:$AI11&lt;&gt;"")*1)</f>
        <v>1</v>
      </c>
      <c r="AK11" s="32">
        <f t="shared" si="0"/>
        <v>1000</v>
      </c>
      <c r="AL11" s="34">
        <f>IF($F11="","",IFERROR((IF($G11="each",IF($I11="No",SUM(Calc!$BZ11:$CW11),IF($F11="item_drop",SUM(Calc!$DX11:$EU11),IF($I11="Yes",MAX(Calc!$BZ11:$CW11),SUM(Calc!$BZ11:$CW11)))),$H11/MAX(Calc!$BA11:$BX11)))/IF($J11="",cfg_ratemult,$J11),""))</f>
        <v>20</v>
      </c>
      <c r="AM11" s="34">
        <f t="shared" si="1"/>
        <v>20.2</v>
      </c>
      <c r="AN11" s="43" t="str">
        <f t="shared" si="2"/>
        <v>0d 20h</v>
      </c>
      <c r="AO11" s="34">
        <f t="shared" si="3"/>
        <v>21.014686160273797</v>
      </c>
      <c r="AP11" s="28">
        <f t="shared" si="4"/>
        <v>0.34098807266750275</v>
      </c>
      <c r="AQ11" s="44">
        <f t="shared" si="5"/>
        <v>59.239608711173325</v>
      </c>
      <c r="AR11" s="11" t="e">
        <f>IF($F11="","- no task set -",_xlfn.TEXTJOIN(" | ",TRUE,IF(AND($F11&lt;&gt;"gp_value",$AJ11=0),"no items selected",""),IF(AND($F11="gp_value",$AJ11=0),"pick a farming method so the ETC can be estimated",""),IF(AND($F11="gp_value",$AJ11&gt;1),"gp_value takes no item list - one method is enough",""),IF(AND($F11="minigame_completion",$AJ11&gt;1),"only 1 minigame per tile",""),IF(OR($H11="",$H11&lt;=0),"target missing",""),IF(SUMPRODUCT(($L11:$AE11&lt;&gt;"")*(Calc!$C11:$Z11=0))&gt;0,"unknown entry - not in catalogue",""),IF(AND($G11="each",$AJ11=1),"each with 1 entry = same as any",""),IF($AL11="","ETC not computable","")))</f>
        <v>#N/A</v>
      </c>
      <c r="AS11" s="11" t="s">
        <v>1381</v>
      </c>
      <c r="AT11" s="11" t="str">
        <f>IF($F11="","","{"&amp;CHAR(34)&amp;"tileId"&amp;CHAR(34)&amp;":"&amp;$A11&amp;","&amp;CHAR(34)&amp;"taskType"&amp;CHAR(34)&amp;":"&amp;CHAR(34)&amp;$F11&amp;CHAR(34)&amp;","&amp;CHAR(34)&amp;"taskConfig"&amp;CHAR(34)&amp;":{"&amp;IF($F11="gp_value","",IF($F11="minigame_completion",CHAR(34)&amp;"minigame"&amp;CHAR(34)&amp;":"&amp;CHAR(34)&amp;$L11&amp;CHAR(34)&amp;","&amp;CHAR(34)&amp;"message"&amp;CHAR(34)&amp;":"&amp;CHAR(34)&amp;IFERROR(INDEX(minigame_completion!$J$5:$J$47,MATCH($L11,minigame_completion!$A$5:$A$47,0)),"")&amp;CHAR(34)&amp;",",IF($AJ11=1,CHAR(34)&amp;INDEX(Settings!$F$6:$F$13,MATCH($F11,Settings!$E$6:$E$13,0))&amp;CHAR(34)&amp;":"&amp;Calc!$EW11&amp;",",CHAR(34)&amp;INDEX(Settings!$G$6:$G$13,MATCH($F11,Settings!$E$6:$E$13,0))&amp;CHAR(34)&amp;":["&amp;_xlfn.TEXTJOIN(",",TRUE,Calc!$EW11:$FT11)&amp;"],")))&amp;CHAR(34)&amp;"target"&amp;CHAR(34)&amp;":"&amp;$H11&amp;IF($G11="each",","&amp;CHAR(34)&amp;"mode"&amp;CHAR(34)&amp;":"&amp;CHAR(34)&amp;"each"&amp;CHAR(34),"")&amp;"}}")</f>
        <v>{"tileId":79,"taskType":"npc_kill","taskConfig":{"npc":"Giant Mole","target":1000}}</v>
      </c>
    </row>
    <row r="12" spans="1:46" x14ac:dyDescent="0.25">
      <c r="A12" s="45">
        <v>81</v>
      </c>
      <c r="B12" s="46" t="str">
        <f>IFERROR(INDEX(Maze!$C$5:$C$85,MATCH($A12,Maze!$A$5:$A$85,0)),"")</f>
        <v>Arm 1</v>
      </c>
      <c r="C12" s="46">
        <f>IFERROR(INDEX(Maze!$D$5:$D$85,MATCH($A12,Maze!$A$5:$A$85,0)),"")</f>
        <v>6</v>
      </c>
      <c r="D12" s="46" t="str">
        <f>IFERROR(INDEX(Maze!$E$5:$E$85,MATCH($A12,Maze!$A$5:$A$85,0)),"")</f>
        <v>Forced</v>
      </c>
      <c r="E12" s="46" t="str">
        <f>IFERROR(INDEX(Maze!$G$5:$G$85,MATCH($A12,Maze!$A$5:$A$85,0)),"")</f>
        <v>No</v>
      </c>
      <c r="F12" s="5" t="s">
        <v>52</v>
      </c>
      <c r="G12" s="40"/>
      <c r="H12" s="41">
        <v>250</v>
      </c>
      <c r="I12" s="40"/>
      <c r="J12" s="27"/>
      <c r="K12" s="26"/>
      <c r="L12" s="5" t="s">
        <v>275</v>
      </c>
      <c r="M12" s="5"/>
      <c r="N12" s="5"/>
      <c r="O12" s="5"/>
      <c r="P12" s="5"/>
      <c r="Q12" s="5"/>
      <c r="R12" s="5"/>
      <c r="S12" s="5"/>
      <c r="T12" s="5"/>
      <c r="U12" s="5"/>
      <c r="V12" s="5"/>
      <c r="W12" s="5"/>
      <c r="X12" s="5"/>
      <c r="Y12" s="5"/>
      <c r="Z12" s="5"/>
      <c r="AA12" s="5"/>
      <c r="AB12" s="5"/>
      <c r="AC12" s="5"/>
      <c r="AD12" s="5"/>
      <c r="AE12" s="5"/>
      <c r="AF12" s="5"/>
      <c r="AG12" s="5"/>
      <c r="AH12" s="5"/>
      <c r="AI12" s="5"/>
      <c r="AJ12" s="42" cm="1">
        <f t="array" ref="AJ12">SUMPRODUCT(($L12:$AI12&lt;&gt;"")*1)</f>
        <v>1</v>
      </c>
      <c r="AK12" s="47">
        <f t="shared" si="0"/>
        <v>250</v>
      </c>
      <c r="AL12" s="48">
        <f>IF($F12="","",IFERROR((IF($G12="each",IF($I12="No",SUM(Calc!$BZ12:$CW12),IF($F12="item_drop",SUM(Calc!$DX12:$EU12),IF($I12="Yes",MAX(Calc!$BZ12:$CW12),SUM(Calc!$BZ12:$CW12)))),$H12/MAX(Calc!$BA12:$BX12)))/IF($J12="",cfg_ratemult,$J12),""))</f>
        <v>4.166666666666667</v>
      </c>
      <c r="AM12" s="48">
        <f t="shared" si="1"/>
        <v>4.3666666666666671</v>
      </c>
      <c r="AN12" s="49" t="str">
        <f t="shared" si="2"/>
        <v>0d 04h</v>
      </c>
      <c r="AO12" s="48">
        <f t="shared" si="3"/>
        <v>4.5363929500570421</v>
      </c>
      <c r="AP12" s="50">
        <f t="shared" si="4"/>
        <v>0.61997831394091407</v>
      </c>
      <c r="AQ12" s="44">
        <f t="shared" si="5"/>
        <v>7.0432571083168956</v>
      </c>
      <c r="AR12" s="11" t="e">
        <f>IF($F12="","- no task set -",_xlfn.TEXTJOIN(" | ",TRUE,IF(AND($F12&lt;&gt;"gp_value",$AJ12=0),"no items selected",""),IF(AND($F12="gp_value",$AJ12=0),"pick a farming method so the ETC can be estimated",""),IF(AND($F12="gp_value",$AJ12&gt;1),"gp_value takes no item list - one method is enough",""),IF(AND($F12="minigame_completion",$AJ12&gt;1),"only 1 minigame per tile",""),IF(OR($H12="",$H12&lt;=0),"target missing",""),IF(SUMPRODUCT(($L12:$AE12&lt;&gt;"")*(Calc!$C12:$Z12=0))&gt;0,"unknown entry - not in catalogue",""),IF(AND($G12="each",$AJ12=1),"each with 1 entry = same as any",""),IF($AL12="","ETC not computable","")))</f>
        <v>#N/A</v>
      </c>
      <c r="AS12" s="11" t="s">
        <v>1382</v>
      </c>
      <c r="AT12" s="11" t="str">
        <f>IF($F12="","","{"&amp;CHAR(34)&amp;"tileId"&amp;CHAR(34)&amp;":"&amp;$A12&amp;","&amp;CHAR(34)&amp;"taskType"&amp;CHAR(34)&amp;":"&amp;CHAR(34)&amp;$F12&amp;CHAR(34)&amp;","&amp;CHAR(34)&amp;"taskConfig"&amp;CHAR(34)&amp;":{"&amp;IF($F12="gp_value","",IF($F12="minigame_completion",CHAR(34)&amp;"minigame"&amp;CHAR(34)&amp;":"&amp;CHAR(34)&amp;$L12&amp;CHAR(34)&amp;","&amp;CHAR(34)&amp;"message"&amp;CHAR(34)&amp;":"&amp;CHAR(34)&amp;IFERROR(INDEX(minigame_completion!$J$5:$J$47,MATCH($L12,minigame_completion!$A$5:$A$47,0)),"")&amp;CHAR(34)&amp;",",IF($AJ12=1,CHAR(34)&amp;INDEX(Settings!$F$6:$F$13,MATCH($F12,Settings!$E$6:$E$13,0))&amp;CHAR(34)&amp;":"&amp;Calc!$EW12&amp;",",CHAR(34)&amp;INDEX(Settings!$G$6:$G$13,MATCH($F12,Settings!$E$6:$E$13,0))&amp;CHAR(34)&amp;":["&amp;_xlfn.TEXTJOIN(",",TRUE,Calc!$EW12:$FT12)&amp;"],")))&amp;CHAR(34)&amp;"target"&amp;CHAR(34)&amp;":"&amp;$H12&amp;IF($G12="each",","&amp;CHAR(34)&amp;"mode"&amp;CHAR(34)&amp;":"&amp;CHAR(34)&amp;"each"&amp;CHAR(34),"")&amp;"}}")</f>
        <v>{"tileId":81,"taskType":"npc_kill","taskConfig":{"npc":"Kraken","target":250}}</v>
      </c>
    </row>
    <row r="13" spans="1:46" x14ac:dyDescent="0.25">
      <c r="A13" s="29">
        <v>72</v>
      </c>
      <c r="B13" s="39" t="str">
        <f>IFERROR(INDEX(Maze!$C$5:$C$85,MATCH($A13,Maze!$A$5:$A$85,0)),"")</f>
        <v>Arm 1</v>
      </c>
      <c r="C13" s="39">
        <f>IFERROR(INDEX(Maze!$D$5:$D$85,MATCH($A13,Maze!$A$5:$A$85,0)),"")</f>
        <v>7</v>
      </c>
      <c r="D13" s="39" t="str">
        <f>IFERROR(INDEX(Maze!$E$5:$E$85,MATCH($A13,Maze!$A$5:$A$85,0)),"")</f>
        <v>Forced</v>
      </c>
      <c r="E13" s="39" t="str">
        <f>IFERROR(INDEX(Maze!$G$5:$G$85,MATCH($A13,Maze!$A$5:$A$85,0)),"")</f>
        <v>No</v>
      </c>
      <c r="F13" s="5" t="s">
        <v>58</v>
      </c>
      <c r="G13" s="40"/>
      <c r="H13" s="41">
        <v>3</v>
      </c>
      <c r="I13" s="40"/>
      <c r="J13" s="27"/>
      <c r="K13" s="26"/>
      <c r="L13" s="5" t="s">
        <v>1251</v>
      </c>
      <c r="M13" s="5"/>
      <c r="N13" s="5"/>
      <c r="O13" s="5"/>
      <c r="P13" s="5"/>
      <c r="Q13" s="5"/>
      <c r="R13" s="5"/>
      <c r="S13" s="5"/>
      <c r="T13" s="5"/>
      <c r="U13" s="5"/>
      <c r="V13" s="5"/>
      <c r="W13" s="5"/>
      <c r="X13" s="5"/>
      <c r="Y13" s="5"/>
      <c r="Z13" s="5"/>
      <c r="AA13" s="5"/>
      <c r="AB13" s="5"/>
      <c r="AC13" s="5"/>
      <c r="AD13" s="5"/>
      <c r="AE13" s="5"/>
      <c r="AF13" s="5"/>
      <c r="AG13" s="5"/>
      <c r="AH13" s="5"/>
      <c r="AI13" s="5"/>
      <c r="AJ13" s="42" cm="1">
        <f t="array" ref="AJ13">SUMPRODUCT(($L13:$AI13&lt;&gt;"")*1)</f>
        <v>1</v>
      </c>
      <c r="AK13" s="32">
        <f t="shared" si="0"/>
        <v>3</v>
      </c>
      <c r="AL13" s="34">
        <f>IF($F13="","",IFERROR((IF($G13="each",IF($I13="No",SUM(Calc!$BZ13:$CW13),IF($F13="item_drop",SUM(Calc!$DX13:$EU13),IF($I13="Yes",MAX(Calc!$BZ13:$CW13),SUM(Calc!$BZ13:$CW13)))),$H13/MAX(Calc!$BA13:$BX13)))/IF($J13="",cfg_ratemult,$J13),""))</f>
        <v>12.8</v>
      </c>
      <c r="AM13" s="34">
        <f t="shared" si="1"/>
        <v>13</v>
      </c>
      <c r="AN13" s="43" t="str">
        <f t="shared" si="2"/>
        <v>0d 13h</v>
      </c>
      <c r="AO13" s="34">
        <f t="shared" si="3"/>
        <v>22.908566774759294</v>
      </c>
      <c r="AP13" s="28">
        <f t="shared" si="4"/>
        <v>0.67789629637660731</v>
      </c>
      <c r="AQ13" s="44">
        <f t="shared" si="5"/>
        <v>19.176974515845135</v>
      </c>
      <c r="AR13" s="11" t="e">
        <f>IF($F13="","- no task set -",_xlfn.TEXTJOIN(" | ",TRUE,IF(AND($F13&lt;&gt;"gp_value",$AJ13=0),"no items selected",""),IF(AND($F13="gp_value",$AJ13=0),"pick a farming method so the ETC can be estimated",""),IF(AND($F13="gp_value",$AJ13&gt;1),"gp_value takes no item list - one method is enough",""),IF(AND($F13="minigame_completion",$AJ13&gt;1),"only 1 minigame per tile",""),IF(OR($H13="",$H13&lt;=0),"target missing",""),IF(SUMPRODUCT(($L13:$AE13&lt;&gt;"")*(Calc!$C13:$Z13=0))&gt;0,"unknown entry - not in catalogue",""),IF(AND($G13="each",$AJ13=1),"each with 1 entry = same as any",""),IF($AL13="","ETC not computable","")))</f>
        <v>#N/A</v>
      </c>
      <c r="AS13" s="11" t="s">
        <v>1424</v>
      </c>
      <c r="AT13" s="11" t="str">
        <f>IF($F13="","","{"&amp;CHAR(34)&amp;"tileId"&amp;CHAR(34)&amp;":"&amp;$A13&amp;","&amp;CHAR(34)&amp;"taskType"&amp;CHAR(34)&amp;":"&amp;CHAR(34)&amp;$F13&amp;CHAR(34)&amp;","&amp;CHAR(34)&amp;"taskConfig"&amp;CHAR(34)&amp;":{"&amp;IF($F13="gp_value","",IF($F13="minigame_completion",CHAR(34)&amp;"minigame"&amp;CHAR(34)&amp;":"&amp;CHAR(34)&amp;$L13&amp;CHAR(34)&amp;","&amp;CHAR(34)&amp;"message"&amp;CHAR(34)&amp;":"&amp;CHAR(34)&amp;IFERROR(INDEX(minigame_completion!$J$5:$J$47,MATCH($L13,minigame_completion!$A$5:$A$47,0)),"")&amp;CHAR(34)&amp;",",IF($AJ13=1,CHAR(34)&amp;INDEX(Settings!$F$6:$F$13,MATCH($F13,Settings!$E$6:$E$13,0))&amp;CHAR(34)&amp;":"&amp;Calc!$EW13&amp;",",CHAR(34)&amp;INDEX(Settings!$G$6:$G$13,MATCH($F13,Settings!$E$6:$E$13,0))&amp;CHAR(34)&amp;":["&amp;_xlfn.TEXTJOIN(",",TRUE,Calc!$EW13:$FT13)&amp;"],")))&amp;CHAR(34)&amp;"target"&amp;CHAR(34)&amp;":"&amp;$H13&amp;IF($G13="each",","&amp;CHAR(34)&amp;"mode"&amp;CHAR(34)&amp;":"&amp;CHAR(34)&amp;"each"&amp;CHAR(34),"")&amp;"}}")</f>
        <v>{"tileId":72,"taskType":"item_drop","taskConfig":{"item":"Kbd heads","target":3}}</v>
      </c>
    </row>
    <row r="14" spans="1:46" x14ac:dyDescent="0.25">
      <c r="A14" s="45">
        <v>63</v>
      </c>
      <c r="B14" s="46" t="str">
        <f>IFERROR(INDEX(Maze!$C$5:$C$85,MATCH($A14,Maze!$A$5:$A$85,0)),"")</f>
        <v>Arm 1</v>
      </c>
      <c r="C14" s="46">
        <f>IFERROR(INDEX(Maze!$D$5:$D$85,MATCH($A14,Maze!$A$5:$A$85,0)),"")</f>
        <v>8</v>
      </c>
      <c r="D14" s="46" t="str">
        <f>IFERROR(INDEX(Maze!$E$5:$E$85,MATCH($A14,Maze!$A$5:$A$85,0)),"")</f>
        <v>Forced</v>
      </c>
      <c r="E14" s="46" t="str">
        <f>IFERROR(INDEX(Maze!$G$5:$G$85,MATCH($A14,Maze!$A$5:$A$85,0)),"")</f>
        <v>No</v>
      </c>
      <c r="F14" s="5" t="s">
        <v>58</v>
      </c>
      <c r="G14" s="40"/>
      <c r="H14" s="41">
        <v>1</v>
      </c>
      <c r="I14" s="40"/>
      <c r="J14" s="27"/>
      <c r="K14" s="26"/>
      <c r="L14" s="5" t="s">
        <v>853</v>
      </c>
      <c r="M14" s="5" t="s">
        <v>856</v>
      </c>
      <c r="N14" s="5" t="s">
        <v>859</v>
      </c>
      <c r="O14" s="5"/>
      <c r="P14" s="5"/>
      <c r="Q14" s="5"/>
      <c r="R14" s="5"/>
      <c r="S14" s="5"/>
      <c r="T14" s="5"/>
      <c r="U14" s="5"/>
      <c r="V14" s="5"/>
      <c r="W14" s="5"/>
      <c r="X14" s="5"/>
      <c r="Y14" s="5"/>
      <c r="Z14" s="5"/>
      <c r="AA14" s="5"/>
      <c r="AB14" s="5"/>
      <c r="AC14" s="5"/>
      <c r="AD14" s="5"/>
      <c r="AE14" s="5"/>
      <c r="AF14" s="5"/>
      <c r="AG14" s="5"/>
      <c r="AH14" s="5"/>
      <c r="AI14" s="5"/>
      <c r="AJ14" s="42" cm="1">
        <f t="array" ref="AJ14">SUMPRODUCT(($L14:$AI14&lt;&gt;"")*1)</f>
        <v>3</v>
      </c>
      <c r="AK14" s="47">
        <f t="shared" si="0"/>
        <v>1</v>
      </c>
      <c r="AL14" s="48">
        <f>IF($F14="","",IFERROR((IF($G14="each",IF($I14="No",SUM(Calc!$BZ14:$CW14),IF($F14="item_drop",SUM(Calc!$DX14:$EU14),IF($I14="Yes",MAX(Calc!$BZ14:$CW14),SUM(Calc!$BZ14:$CW14)))),$H14/MAX(Calc!$BA14:$BX14)))/IF($J14="",cfg_ratemult,$J14),""))</f>
        <v>5.6888888888888891</v>
      </c>
      <c r="AM14" s="48">
        <f t="shared" si="1"/>
        <v>5.8888888888888893</v>
      </c>
      <c r="AN14" s="49" t="str">
        <f t="shared" si="2"/>
        <v>0d 06h</v>
      </c>
      <c r="AO14" s="48">
        <f t="shared" si="3"/>
        <v>13.299150751255016</v>
      </c>
      <c r="AP14" s="50">
        <f t="shared" si="4"/>
        <v>0.74146361026618846</v>
      </c>
      <c r="AQ14" s="44">
        <f t="shared" si="5"/>
        <v>7.9422493664587996</v>
      </c>
      <c r="AR14" s="11" t="e">
        <f>IF($F14="","- no task set -",_xlfn.TEXTJOIN(" | ",TRUE,IF(AND($F14&lt;&gt;"gp_value",$AJ14=0),"no items selected",""),IF(AND($F14="gp_value",$AJ14=0),"pick a farming method so the ETC can be estimated",""),IF(AND($F14="gp_value",$AJ14&gt;1),"gp_value takes no item list - one method is enough",""),IF(AND($F14="minigame_completion",$AJ14&gt;1),"only 1 minigame per tile",""),IF(OR($H14="",$H14&lt;=0),"target missing",""),IF(SUMPRODUCT(($L14:$AE14&lt;&gt;"")*(Calc!$C14:$Z14=0))&gt;0,"unknown entry - not in catalogue",""),IF(AND($G14="each",$AJ14=1),"each with 1 entry = same as any",""),IF($AL14="","ETC not computable","")))</f>
        <v>#N/A</v>
      </c>
      <c r="AS14" s="11" t="s">
        <v>1383</v>
      </c>
      <c r="AT14" s="11" t="str">
        <f>IF($F14="","","{"&amp;CHAR(34)&amp;"tileId"&amp;CHAR(34)&amp;":"&amp;$A14&amp;","&amp;CHAR(34)&amp;"taskType"&amp;CHAR(34)&amp;":"&amp;CHAR(34)&amp;$F14&amp;CHAR(34)&amp;","&amp;CHAR(34)&amp;"taskConfig"&amp;CHAR(34)&amp;":{"&amp;IF($F14="gp_value","",IF($F14="minigame_completion",CHAR(34)&amp;"minigame"&amp;CHAR(34)&amp;":"&amp;CHAR(34)&amp;$L14&amp;CHAR(34)&amp;","&amp;CHAR(34)&amp;"message"&amp;CHAR(34)&amp;":"&amp;CHAR(34)&amp;IFERROR(INDEX(minigame_completion!$J$5:$J$47,MATCH($L14,minigame_completion!$A$5:$A$47,0)),"")&amp;CHAR(34)&amp;",",IF($AJ14=1,CHAR(34)&amp;INDEX(Settings!$F$6:$F$13,MATCH($F14,Settings!$E$6:$E$13,0))&amp;CHAR(34)&amp;":"&amp;Calc!$EW14&amp;",",CHAR(34)&amp;INDEX(Settings!$G$6:$G$13,MATCH($F14,Settings!$E$6:$E$13,0))&amp;CHAR(34)&amp;":["&amp;_xlfn.TEXTJOIN(",",TRUE,Calc!$EW14:$FT14)&amp;"],")))&amp;CHAR(34)&amp;"target"&amp;CHAR(34)&amp;":"&amp;$H14&amp;IF($G14="each",","&amp;CHAR(34)&amp;"mode"&amp;CHAR(34)&amp;":"&amp;CHAR(34)&amp;"each"&amp;CHAR(34),"")&amp;"}}")</f>
        <v>{"tileId":63,"taskType":"item_drop","taskConfig":{"items":["Odium shard 1","Odium shard 2","Odium shard 3"],"target":1}}</v>
      </c>
    </row>
    <row r="15" spans="1:46" x14ac:dyDescent="0.25">
      <c r="A15" s="29">
        <v>54</v>
      </c>
      <c r="B15" s="39" t="str">
        <f>IFERROR(INDEX(Maze!$C$5:$C$85,MATCH($A15,Maze!$A$5:$A$85,0)),"")</f>
        <v>Arm 1</v>
      </c>
      <c r="C15" s="39">
        <f>IFERROR(INDEX(Maze!$D$5:$D$85,MATCH($A15,Maze!$A$5:$A$85,0)),"")</f>
        <v>9</v>
      </c>
      <c r="D15" s="39" t="str">
        <f>IFERROR(INDEX(Maze!$E$5:$E$85,MATCH($A15,Maze!$A$5:$A$85,0)),"")</f>
        <v>Forced</v>
      </c>
      <c r="E15" s="39" t="str">
        <f>IFERROR(INDEX(Maze!$G$5:$G$85,MATCH($A15,Maze!$A$5:$A$85,0)),"")</f>
        <v>No</v>
      </c>
      <c r="F15" s="5" t="s">
        <v>58</v>
      </c>
      <c r="G15" s="40"/>
      <c r="H15" s="41">
        <v>5</v>
      </c>
      <c r="I15" s="40"/>
      <c r="J15" s="27"/>
      <c r="K15" s="26"/>
      <c r="L15" s="5" t="s">
        <v>353</v>
      </c>
      <c r="M15" s="5" t="s">
        <v>354</v>
      </c>
      <c r="N15" s="5" t="s">
        <v>355</v>
      </c>
      <c r="O15" s="5" t="s">
        <v>356</v>
      </c>
      <c r="P15" s="5" t="s">
        <v>357</v>
      </c>
      <c r="Q15" s="5" t="s">
        <v>358</v>
      </c>
      <c r="R15" s="5" t="s">
        <v>359</v>
      </c>
      <c r="S15" s="5" t="s">
        <v>360</v>
      </c>
      <c r="T15" s="5" t="s">
        <v>361</v>
      </c>
      <c r="U15" s="5" t="s">
        <v>362</v>
      </c>
      <c r="V15" s="5" t="s">
        <v>363</v>
      </c>
      <c r="W15" s="5" t="s">
        <v>364</v>
      </c>
      <c r="X15" s="5" t="s">
        <v>365</v>
      </c>
      <c r="Y15" s="5" t="s">
        <v>366</v>
      </c>
      <c r="Z15" s="5" t="s">
        <v>367</v>
      </c>
      <c r="AA15" s="5" t="s">
        <v>368</v>
      </c>
      <c r="AB15" s="5" t="s">
        <v>369</v>
      </c>
      <c r="AC15" s="5" t="s">
        <v>370</v>
      </c>
      <c r="AD15" s="5" t="s">
        <v>371</v>
      </c>
      <c r="AE15" s="5" t="s">
        <v>372</v>
      </c>
      <c r="AF15" s="5" t="s">
        <v>373</v>
      </c>
      <c r="AG15" s="5" t="s">
        <v>374</v>
      </c>
      <c r="AH15" s="5" t="s">
        <v>375</v>
      </c>
      <c r="AI15" s="5" t="s">
        <v>376</v>
      </c>
      <c r="AJ15" s="42" cm="1">
        <f t="array" ref="AJ15">SUMPRODUCT(($L15:$AI15&lt;&gt;"")*1)</f>
        <v>24</v>
      </c>
      <c r="AK15" s="32">
        <f t="shared" si="0"/>
        <v>5</v>
      </c>
      <c r="AL15" s="34">
        <f>IF($F15="","",IFERROR((IF($G15="each",IF($I15="No",SUM(Calc!$BZ15:$CW15),IF($F15="item_drop",SUM(Calc!$DX15:$EU15),IF($I15="Yes",MAX(Calc!$BZ15:$CW15),SUM(Calc!$BZ15:$CW15)))),$H15/MAX(Calc!$BA15:$BX15)))/IF($J15="",cfg_ratemult,$J15),""))</f>
        <v>6.0763888888888902</v>
      </c>
      <c r="AM15" s="34">
        <f t="shared" si="1"/>
        <v>6.2763888888888903</v>
      </c>
      <c r="AN15" s="43" t="str">
        <f t="shared" si="2"/>
        <v>0d 06h</v>
      </c>
      <c r="AO15" s="34">
        <f t="shared" si="3"/>
        <v>9.9144317886056292</v>
      </c>
      <c r="AP15" s="28">
        <f t="shared" si="4"/>
        <v>0.81042127902470729</v>
      </c>
      <c r="AQ15" s="44">
        <f t="shared" si="5"/>
        <v>7.7446003101524461</v>
      </c>
      <c r="AR15" s="11" t="e">
        <f>IF($F15="","- no task set -",_xlfn.TEXTJOIN(" | ",TRUE,IF(AND($F15&lt;&gt;"gp_value",$AJ15=0),"no items selected",""),IF(AND($F15="gp_value",$AJ15=0),"pick a farming method so the ETC can be estimated",""),IF(AND($F15="gp_value",$AJ15&gt;1),"gp_value takes no item list - one method is enough",""),IF(AND($F15="minigame_completion",$AJ15&gt;1),"only 1 minigame per tile",""),IF(OR($H15="",$H15&lt;=0),"target missing",""),IF(SUMPRODUCT(($L15:$AE15&lt;&gt;"")*(Calc!$C15:$Z15=0))&gt;0,"unknown entry - not in catalogue",""),IF(AND($G15="each",$AJ15=1),"each with 1 entry = same as any",""),IF($AL15="","ETC not computable","")))</f>
        <v>#N/A</v>
      </c>
      <c r="AS15" s="11" t="s">
        <v>1427</v>
      </c>
      <c r="AT15" s="11" t="str">
        <f>IF($F15="","","{"&amp;CHAR(34)&amp;"tileId"&amp;CHAR(34)&amp;":"&amp;$A15&amp;","&amp;CHAR(34)&amp;"taskType"&amp;CHAR(34)&amp;":"&amp;CHAR(34)&amp;$F15&amp;CHAR(34)&amp;","&amp;CHAR(34)&amp;"taskConfig"&amp;CHAR(34)&amp;":{"&amp;IF($F15="gp_value","",IF($F15="minigame_completion",CHAR(34)&amp;"minigame"&amp;CHAR(34)&amp;":"&amp;CHAR(34)&amp;$L15&amp;CHAR(34)&amp;","&amp;CHAR(34)&amp;"message"&amp;CHAR(34)&amp;":"&amp;CHAR(34)&amp;IFERROR(INDEX(minigame_completion!$J$5:$J$47,MATCH($L15,minigame_completion!$A$5:$A$47,0)),"")&amp;CHAR(34)&amp;",",IF($AJ15=1,CHAR(34)&amp;INDEX(Settings!$F$6:$F$13,MATCH($F15,Settings!$E$6:$E$13,0))&amp;CHAR(34)&amp;":"&amp;Calc!$EW15&amp;",",CHAR(34)&amp;INDEX(Settings!$G$6:$G$13,MATCH($F15,Settings!$E$6:$E$13,0))&amp;CHAR(34)&amp;":["&amp;_xlfn.TEXTJOIN(",",TRUE,Calc!$EW15:$FT15)&amp;"],")))&amp;CHAR(34)&amp;"target"&amp;CHAR(34)&amp;":"&amp;$H15&amp;IF($G15="each",","&amp;CHAR(34)&amp;"mode"&amp;CHAR(34)&amp;":"&amp;CHAR(34)&amp;"each"&amp;CHAR(34),"")&amp;"}}")</f>
        <v>{"tileId":54,"taskType":"item_drop","taskConfig":{"items":["Ahrim's hood","Ahrim's robetop","Ahrim's robeskirt","Ahrim's staff","Dharok's helm","Dharok's platebody","Dharok's platelegs","Dharok's greataxe","Guthan's helm","Guthan's platebody","Guthan's chainskirt","Guthan's warspear","Karil's coif","Karil's leathertop","Karil's leatherskirt","Karil's crossbow","Torag's helm","Torag's platebody","Torag's platelegs","Torag's hammers","Verac's helm","Verac's brassard","Verac's plateskirt","Verac's flail"],"target":5}}</v>
      </c>
    </row>
    <row r="16" spans="1:46" x14ac:dyDescent="0.25">
      <c r="A16" s="45">
        <v>45</v>
      </c>
      <c r="B16" s="46" t="str">
        <f>IFERROR(INDEX(Maze!$C$5:$C$85,MATCH($A16,Maze!$A$5:$A$85,0)),"")</f>
        <v>Arm 1</v>
      </c>
      <c r="C16" s="46">
        <f>IFERROR(INDEX(Maze!$D$5:$D$85,MATCH($A16,Maze!$A$5:$A$85,0)),"")</f>
        <v>10</v>
      </c>
      <c r="D16" s="46" t="str">
        <f>IFERROR(INDEX(Maze!$E$5:$E$85,MATCH($A16,Maze!$A$5:$A$85,0)),"")</f>
        <v>Forced</v>
      </c>
      <c r="E16" s="46" t="str">
        <f>IFERROR(INDEX(Maze!$G$5:$G$85,MATCH($A16,Maze!$A$5:$A$85,0)),"")</f>
        <v>No</v>
      </c>
      <c r="F16" s="5" t="s">
        <v>52</v>
      </c>
      <c r="G16" s="40" t="s">
        <v>220</v>
      </c>
      <c r="H16" s="41">
        <v>100</v>
      </c>
      <c r="I16" s="40"/>
      <c r="J16" s="27"/>
      <c r="K16" s="26"/>
      <c r="L16" s="54" t="s">
        <v>1266</v>
      </c>
      <c r="M16" s="54" t="s">
        <v>1267</v>
      </c>
      <c r="N16" s="54" t="s">
        <v>1268</v>
      </c>
      <c r="O16" s="54" t="s">
        <v>1269</v>
      </c>
      <c r="P16" s="5"/>
      <c r="Q16" s="5"/>
      <c r="R16" s="5"/>
      <c r="S16" s="5"/>
      <c r="T16" s="5"/>
      <c r="U16" s="5"/>
      <c r="V16" s="5"/>
      <c r="W16" s="5"/>
      <c r="X16" s="5"/>
      <c r="Y16" s="5"/>
      <c r="Z16" s="5"/>
      <c r="AA16" s="5"/>
      <c r="AB16" s="5"/>
      <c r="AC16" s="5"/>
      <c r="AD16" s="5"/>
      <c r="AE16" s="5"/>
      <c r="AF16" s="5"/>
      <c r="AG16" s="5"/>
      <c r="AH16" s="5"/>
      <c r="AI16" s="5"/>
      <c r="AJ16" s="42" cm="1">
        <f t="array" ref="AJ16">SUMPRODUCT(($L16:$AI16&lt;&gt;"")*1)</f>
        <v>4</v>
      </c>
      <c r="AK16" s="47">
        <f t="shared" si="0"/>
        <v>400</v>
      </c>
      <c r="AL16" s="48">
        <f>IF($F16="","",IFERROR((IF($G16="each",IF($I16="No",SUM(Calc!$BZ16:$CW16),IF($F16="item_drop",SUM(Calc!$DX16:$EU16),IF($I16="Yes",MAX(Calc!$BZ16:$CW16),SUM(Calc!$BZ16:$CW16)))),$H16/MAX(Calc!$BA16:$BX16)))/IF($J16="",cfg_ratemult,$J16),""))</f>
        <v>6.0555555555555554</v>
      </c>
      <c r="AM16" s="48">
        <f t="shared" si="1"/>
        <v>6.2555555555555555</v>
      </c>
      <c r="AN16" s="49" t="str">
        <f t="shared" si="2"/>
        <v>0d 06h</v>
      </c>
      <c r="AO16" s="48">
        <f t="shared" si="3"/>
        <v>6.5022244207495667</v>
      </c>
      <c r="AP16" s="50">
        <f t="shared" si="4"/>
        <v>0.88455093583700173</v>
      </c>
      <c r="AQ16" s="44">
        <f t="shared" si="5"/>
        <v>7.0720128170304504</v>
      </c>
      <c r="AR16" s="11" t="e">
        <f>IF($F16="","- no task set -",_xlfn.TEXTJOIN(" | ",TRUE,IF(AND($F16&lt;&gt;"gp_value",$AJ16=0),"no items selected",""),IF(AND($F16="gp_value",$AJ16=0),"pick a farming method so the ETC can be estimated",""),IF(AND($F16="gp_value",$AJ16&gt;1),"gp_value takes no item list - one method is enough",""),IF(AND($F16="minigame_completion",$AJ16&gt;1),"only 1 minigame per tile",""),IF(OR($H16="",$H16&lt;=0),"target missing",""),IF(SUMPRODUCT(($L16:$AE16&lt;&gt;"")*(Calc!$C16:$Z16=0))&gt;0,"unknown entry - not in catalogue",""),IF(AND($G16="each",$AJ16=1),"each with 1 entry = same as any",""),IF($AL16="","ETC not computable","")))</f>
        <v>#N/A</v>
      </c>
      <c r="AS16" s="11" t="s">
        <v>1414</v>
      </c>
      <c r="AT16" s="11" t="str">
        <f>IF($F16="","","{"&amp;CHAR(34)&amp;"tileId"&amp;CHAR(34)&amp;":"&amp;$A16&amp;","&amp;CHAR(34)&amp;"taskType"&amp;CHAR(34)&amp;":"&amp;CHAR(34)&amp;$F16&amp;CHAR(34)&amp;","&amp;CHAR(34)&amp;"taskConfig"&amp;CHAR(34)&amp;":{"&amp;IF($F16="gp_value","",IF($F16="minigame_completion",CHAR(34)&amp;"minigame"&amp;CHAR(34)&amp;":"&amp;CHAR(34)&amp;$L16&amp;CHAR(34)&amp;","&amp;CHAR(34)&amp;"message"&amp;CHAR(34)&amp;":"&amp;CHAR(34)&amp;IFERROR(INDEX(minigame_completion!$J$5:$J$47,MATCH($L16,minigame_completion!$A$5:$A$47,0)),"")&amp;CHAR(34)&amp;",",IF($AJ16=1,CHAR(34)&amp;INDEX(Settings!$F$6:$F$13,MATCH($F16,Settings!$E$6:$E$13,0))&amp;CHAR(34)&amp;":"&amp;Calc!$EW16&amp;",",CHAR(34)&amp;INDEX(Settings!$G$6:$G$13,MATCH($F16,Settings!$E$6:$E$13,0))&amp;CHAR(34)&amp;":["&amp;_xlfn.TEXTJOIN(",",TRUE,Calc!$EW16:$FT16)&amp;"],")))&amp;CHAR(34)&amp;"target"&amp;CHAR(34)&amp;":"&amp;$H16&amp;IF($G16="each",","&amp;CHAR(34)&amp;"mode"&amp;CHAR(34)&amp;":"&amp;CHAR(34)&amp;"each"&amp;CHAR(34),"")&amp;"}}")</f>
        <v>{"tileId":45,"taskType":"npc_kill","taskConfig":{"npcs":["Green dragon","Blue dragon","Red dragon","Black dragon"],"target":100,"mode":"each"}}</v>
      </c>
    </row>
    <row r="17" spans="1:46" x14ac:dyDescent="0.25">
      <c r="A17" s="29">
        <v>44</v>
      </c>
      <c r="B17" s="39" t="str">
        <f>IFERROR(INDEX(Maze!$C$5:$C$85,MATCH($A17,Maze!$A$5:$A$85,0)),"")</f>
        <v>Arm 1</v>
      </c>
      <c r="C17" s="39">
        <f>IFERROR(INDEX(Maze!$D$5:$D$85,MATCH($A17,Maze!$A$5:$A$85,0)),"")</f>
        <v>11</v>
      </c>
      <c r="D17" s="39" t="str">
        <f>IFERROR(INDEX(Maze!$E$5:$E$85,MATCH($A17,Maze!$A$5:$A$85,0)),"")</f>
        <v>Forced</v>
      </c>
      <c r="E17" s="39" t="str">
        <f>IFERROR(INDEX(Maze!$G$5:$G$85,MATCH($A17,Maze!$A$5:$A$85,0)),"")</f>
        <v>No</v>
      </c>
      <c r="F17" s="5" t="s">
        <v>58</v>
      </c>
      <c r="G17" s="40" t="s">
        <v>220</v>
      </c>
      <c r="H17" s="41">
        <v>1</v>
      </c>
      <c r="I17" s="40"/>
      <c r="J17" s="27"/>
      <c r="K17" s="26"/>
      <c r="L17" s="5" t="s">
        <v>1252</v>
      </c>
      <c r="M17" s="5" t="s">
        <v>796</v>
      </c>
      <c r="N17" s="5" t="s">
        <v>794</v>
      </c>
      <c r="O17" s="5"/>
      <c r="P17" s="5"/>
      <c r="Q17" s="5"/>
      <c r="R17" s="5"/>
      <c r="S17" s="5"/>
      <c r="T17" s="5"/>
      <c r="U17" s="5"/>
      <c r="V17" s="5"/>
      <c r="W17" s="5"/>
      <c r="X17" s="5"/>
      <c r="Y17" s="5"/>
      <c r="Z17" s="5"/>
      <c r="AA17" s="5"/>
      <c r="AB17" s="5"/>
      <c r="AC17" s="5"/>
      <c r="AD17" s="5"/>
      <c r="AE17" s="5"/>
      <c r="AF17" s="5"/>
      <c r="AG17" s="5"/>
      <c r="AH17" s="5"/>
      <c r="AI17" s="5"/>
      <c r="AJ17" s="42" cm="1">
        <f t="array" ref="AJ17">SUMPRODUCT(($L17:$AI17&lt;&gt;"")*1)</f>
        <v>3</v>
      </c>
      <c r="AK17" s="32">
        <f t="shared" si="0"/>
        <v>3</v>
      </c>
      <c r="AL17" s="34">
        <f>IF($F17="","",IFERROR((IF($G17="each",IF($I17="No",SUM(Calc!$BZ17:$CW17),IF($F17="item_drop",SUM(Calc!$DX17:$EU17),IF($I17="Yes",MAX(Calc!$BZ17:$CW17),SUM(Calc!$BZ17:$CW17)))),$H17/MAX(Calc!$BA17:$BX17)))/IF($J17="",cfg_ratemult,$J17),""))</f>
        <v>3.2</v>
      </c>
      <c r="AM17" s="34">
        <f t="shared" si="1"/>
        <v>3.4000000000000004</v>
      </c>
      <c r="AN17" s="43" t="str">
        <f t="shared" si="2"/>
        <v>0d 03h</v>
      </c>
      <c r="AO17" s="34">
        <f t="shared" si="3"/>
        <v>5.8771416936898238</v>
      </c>
      <c r="AP17" s="28">
        <f t="shared" si="4"/>
        <v>0.96366486838978682</v>
      </c>
      <c r="AQ17" s="44">
        <f t="shared" si="5"/>
        <v>3.5281975212826326</v>
      </c>
      <c r="AR17" s="11" t="e">
        <f>IF($F17="","- no task set -",_xlfn.TEXTJOIN(" | ",TRUE,IF(AND($F17&lt;&gt;"gp_value",$AJ17=0),"no items selected",""),IF(AND($F17="gp_value",$AJ17=0),"pick a farming method so the ETC can be estimated",""),IF(AND($F17="gp_value",$AJ17&gt;1),"gp_value takes no item list - one method is enough",""),IF(AND($F17="minigame_completion",$AJ17&gt;1),"only 1 minigame per tile",""),IF(OR($H17="",$H17&lt;=0),"target missing",""),IF(SUMPRODUCT(($L17:$AE17&lt;&gt;"")*(Calc!$C17:$Z17=0))&gt;0,"unknown entry - not in catalogue",""),IF(AND($G17="each",$AJ17=1),"each with 1 entry = same as any",""),IF($AL17="","ETC not computable","")))</f>
        <v>#N/A</v>
      </c>
      <c r="AS17" s="11" t="s">
        <v>1411</v>
      </c>
      <c r="AT17" s="11" t="str">
        <f>IF($F17="","","{"&amp;CHAR(34)&amp;"tileId"&amp;CHAR(34)&amp;":"&amp;$A17&amp;","&amp;CHAR(34)&amp;"taskType"&amp;CHAR(34)&amp;":"&amp;CHAR(34)&amp;$F17&amp;CHAR(34)&amp;","&amp;CHAR(34)&amp;"taskConfig"&amp;CHAR(34)&amp;":{"&amp;IF($F17="gp_value","",IF($F17="minigame_completion",CHAR(34)&amp;"minigame"&amp;CHAR(34)&amp;":"&amp;CHAR(34)&amp;$L17&amp;CHAR(34)&amp;","&amp;CHAR(34)&amp;"message"&amp;CHAR(34)&amp;":"&amp;CHAR(34)&amp;IFERROR(INDEX(minigame_completion!$J$5:$J$47,MATCH($L17,minigame_completion!$A$5:$A$47,0)),"")&amp;CHAR(34)&amp;",",IF($AJ17=1,CHAR(34)&amp;INDEX(Settings!$F$6:$F$13,MATCH($F17,Settings!$E$6:$E$13,0))&amp;CHAR(34)&amp;":"&amp;Calc!$EW17&amp;",",CHAR(34)&amp;INDEX(Settings!$G$6:$G$13,MATCH($F17,Settings!$E$6:$E$13,0))&amp;CHAR(34)&amp;":["&amp;_xlfn.TEXTJOIN(",",TRUE,Calc!$EW17:$FT17)&amp;"],")))&amp;CHAR(34)&amp;"target"&amp;CHAR(34)&amp;":"&amp;$H17&amp;IF($G17="each",","&amp;CHAR(34)&amp;"mode"&amp;CHAR(34)&amp;":"&amp;CHAR(34)&amp;"each"&amp;CHAR(34),"")&amp;"}}")</f>
        <v>{"tileId":44,"taskType":"item_drop","taskConfig":{"items":["Mithril 2h sword","Mud battlestaff","Seercull"],"target":1,"mode":"each"}}</v>
      </c>
    </row>
    <row r="18" spans="1:46" x14ac:dyDescent="0.25">
      <c r="A18" s="45">
        <v>43</v>
      </c>
      <c r="B18" s="46" t="str">
        <f>IFERROR(INDEX(Maze!$C$5:$C$85,MATCH($A18,Maze!$A$5:$A$85,0)),"")</f>
        <v>Arm 1</v>
      </c>
      <c r="C18" s="46">
        <f>IFERROR(INDEX(Maze!$D$5:$D$85,MATCH($A18,Maze!$A$5:$A$85,0)),"")</f>
        <v>12</v>
      </c>
      <c r="D18" s="46" t="str">
        <f>IFERROR(INDEX(Maze!$E$5:$E$85,MATCH($A18,Maze!$A$5:$A$85,0)),"")</f>
        <v>Forced</v>
      </c>
      <c r="E18" s="46" t="str">
        <f>IFERROR(INDEX(Maze!$G$5:$G$85,MATCH($A18,Maze!$A$5:$A$85,0)),"")</f>
        <v>No</v>
      </c>
      <c r="F18" s="5" t="s">
        <v>58</v>
      </c>
      <c r="G18" s="40"/>
      <c r="H18" s="41">
        <v>3</v>
      </c>
      <c r="I18" s="40"/>
      <c r="J18" s="27"/>
      <c r="K18" s="26"/>
      <c r="L18" s="5" t="s">
        <v>245</v>
      </c>
      <c r="M18" s="5"/>
      <c r="N18" s="5"/>
      <c r="O18" s="5"/>
      <c r="P18" s="5"/>
      <c r="Q18" s="5"/>
      <c r="R18" s="5"/>
      <c r="S18" s="5"/>
      <c r="T18" s="5"/>
      <c r="U18" s="5"/>
      <c r="V18" s="5"/>
      <c r="W18" s="5"/>
      <c r="X18" s="5"/>
      <c r="Y18" s="5"/>
      <c r="Z18" s="5"/>
      <c r="AA18" s="5"/>
      <c r="AB18" s="5"/>
      <c r="AC18" s="5"/>
      <c r="AD18" s="5"/>
      <c r="AE18" s="5"/>
      <c r="AF18" s="5"/>
      <c r="AG18" s="5"/>
      <c r="AH18" s="5"/>
      <c r="AI18" s="5"/>
      <c r="AJ18" s="42" cm="1">
        <f t="array" ref="AJ18">SUMPRODUCT(($L18:$AI18&lt;&gt;"")*1)</f>
        <v>1</v>
      </c>
      <c r="AK18" s="47">
        <f t="shared" si="0"/>
        <v>3</v>
      </c>
      <c r="AL18" s="48">
        <f>IF($F18="","",IFERROR((IF($G18="each",IF($I18="No",SUM(Calc!$BZ18:$CW18),IF($F18="item_drop",SUM(Calc!$DX18:$EU18),IF($I18="Yes",MAX(Calc!$BZ18:$CW18),SUM(Calc!$BZ18:$CW18)))),$H18/MAX(Calc!$BA18:$BX18)))/IF($J18="",cfg_ratemult,$J18),""))</f>
        <v>7.6923076923076916</v>
      </c>
      <c r="AM18" s="48">
        <f t="shared" si="1"/>
        <v>7.8923076923076918</v>
      </c>
      <c r="AN18" s="49" t="str">
        <f t="shared" si="2"/>
        <v>0d 08h</v>
      </c>
      <c r="AO18" s="48">
        <f t="shared" si="3"/>
        <v>13.846975225215919</v>
      </c>
      <c r="AP18" s="50">
        <f t="shared" si="4"/>
        <v>1.0475992201689808</v>
      </c>
      <c r="AQ18" s="44">
        <f t="shared" si="5"/>
        <v>7.533709018067654</v>
      </c>
      <c r="AR18" s="11" t="e">
        <f>IF($F18="","- no task set -",_xlfn.TEXTJOIN(" | ",TRUE,IF(AND($F18&lt;&gt;"gp_value",$AJ18=0),"no items selected",""),IF(AND($F18="gp_value",$AJ18=0),"pick a farming method so the ETC can be estimated",""),IF(AND($F18="gp_value",$AJ18&gt;1),"gp_value takes no item list - one method is enough",""),IF(AND($F18="minigame_completion",$AJ18&gt;1),"only 1 minigame per tile",""),IF(OR($H18="",$H18&lt;=0),"target missing",""),IF(SUMPRODUCT(($L18:$AE18&lt;&gt;"")*(Calc!$C18:$Z18=0))&gt;0,"unknown entry - not in catalogue",""),IF(AND($G18="each",$AJ18=1),"each with 1 entry = same as any",""),IF($AL18="","ETC not computable","")))</f>
        <v>#N/A</v>
      </c>
      <c r="AS18" s="11" t="s">
        <v>1410</v>
      </c>
      <c r="AT18" s="11" t="str">
        <f>IF($F18="","","{"&amp;CHAR(34)&amp;"tileId"&amp;CHAR(34)&amp;":"&amp;$A18&amp;","&amp;CHAR(34)&amp;"taskType"&amp;CHAR(34)&amp;":"&amp;CHAR(34)&amp;$F18&amp;CHAR(34)&amp;","&amp;CHAR(34)&amp;"taskConfig"&amp;CHAR(34)&amp;":{"&amp;IF($F18="gp_value","",IF($F18="minigame_completion",CHAR(34)&amp;"minigame"&amp;CHAR(34)&amp;":"&amp;CHAR(34)&amp;$L18&amp;CHAR(34)&amp;","&amp;CHAR(34)&amp;"message"&amp;CHAR(34)&amp;":"&amp;CHAR(34)&amp;IFERROR(INDEX(minigame_completion!$J$5:$J$47,MATCH($L18,minigame_completion!$A$5:$A$47,0)),"")&amp;CHAR(34)&amp;",",IF($AJ18=1,CHAR(34)&amp;INDEX(Settings!$F$6:$F$13,MATCH($F18,Settings!$E$6:$E$13,0))&amp;CHAR(34)&amp;":"&amp;Calc!$EW18&amp;",",CHAR(34)&amp;INDEX(Settings!$G$6:$G$13,MATCH($F18,Settings!$E$6:$E$13,0))&amp;CHAR(34)&amp;":["&amp;_xlfn.TEXTJOIN(",",TRUE,Calc!$EW18:$FT18)&amp;"],")))&amp;CHAR(34)&amp;"target"&amp;CHAR(34)&amp;":"&amp;$H18&amp;IF($G18="each",","&amp;CHAR(34)&amp;"mode"&amp;CHAR(34)&amp;":"&amp;CHAR(34)&amp;"each"&amp;CHAR(34),"")&amp;"}}")</f>
        <v>{"tileId":43,"taskType":"item_drop","taskConfig":{"item":"Unsired","target":3}}</v>
      </c>
    </row>
    <row r="19" spans="1:46" x14ac:dyDescent="0.25">
      <c r="A19" s="29">
        <v>42</v>
      </c>
      <c r="B19" s="39" t="str">
        <f>IFERROR(INDEX(Maze!$C$5:$C$85,MATCH($A19,Maze!$A$5:$A$85,0)),"")</f>
        <v>Arm 1</v>
      </c>
      <c r="C19" s="39">
        <f>IFERROR(INDEX(Maze!$D$5:$D$85,MATCH($A19,Maze!$A$5:$A$85,0)),"")</f>
        <v>13</v>
      </c>
      <c r="D19" s="39" t="str">
        <f>IFERROR(INDEX(Maze!$E$5:$E$85,MATCH($A19,Maze!$A$5:$A$85,0)),"")</f>
        <v>Forced</v>
      </c>
      <c r="E19" s="39" t="str">
        <f>IFERROR(INDEX(Maze!$G$5:$G$85,MATCH($A19,Maze!$A$5:$A$85,0)),"")</f>
        <v>No</v>
      </c>
      <c r="F19" s="5" t="s">
        <v>60</v>
      </c>
      <c r="G19" s="40"/>
      <c r="H19" s="41">
        <v>500</v>
      </c>
      <c r="I19" s="40"/>
      <c r="J19" s="27"/>
      <c r="K19" s="26"/>
      <c r="L19" s="5" t="s">
        <v>1040</v>
      </c>
      <c r="M19" s="5" t="s">
        <v>1043</v>
      </c>
      <c r="N19" s="5" t="s">
        <v>1046</v>
      </c>
      <c r="O19" s="5" t="s">
        <v>1049</v>
      </c>
      <c r="P19" s="5" t="s">
        <v>1052</v>
      </c>
      <c r="Q19" s="5" t="s">
        <v>217</v>
      </c>
      <c r="R19" s="5" t="s">
        <v>1057</v>
      </c>
      <c r="S19" s="5" t="s">
        <v>215</v>
      </c>
      <c r="T19" s="5" t="s">
        <v>415</v>
      </c>
      <c r="U19" s="5"/>
      <c r="V19" s="5"/>
      <c r="W19" s="5"/>
      <c r="X19" s="5"/>
      <c r="Y19" s="5"/>
      <c r="Z19" s="5"/>
      <c r="AA19" s="5"/>
      <c r="AB19" s="5"/>
      <c r="AC19" s="5"/>
      <c r="AD19" s="5"/>
      <c r="AE19" s="5"/>
      <c r="AF19" s="5"/>
      <c r="AG19" s="5"/>
      <c r="AH19" s="5"/>
      <c r="AI19" s="5"/>
      <c r="AJ19" s="42" cm="1">
        <f t="array" ref="AJ19">SUMPRODUCT(($L19:$AI19&lt;&gt;"")*1)</f>
        <v>9</v>
      </c>
      <c r="AK19" s="32">
        <f t="shared" si="0"/>
        <v>500</v>
      </c>
      <c r="AL19" s="34">
        <f>IF($F19="","",IFERROR((IF($G19="each",IF($I19="No",SUM(Calc!$BZ19:$CW19),IF($F19="item_drop",SUM(Calc!$DX19:$EU19),IF($I19="Yes",MAX(Calc!$BZ19:$CW19),SUM(Calc!$BZ19:$CW19)))),$H19/MAX(Calc!$BA19:$BX19)))/IF($J19="",cfg_ratemult,$J19),""))</f>
        <v>6.024096385542169</v>
      </c>
      <c r="AM19" s="34">
        <f t="shared" si="1"/>
        <v>6.2240963855421692</v>
      </c>
      <c r="AN19" s="43" t="str">
        <f t="shared" si="2"/>
        <v>0d 06h</v>
      </c>
      <c r="AO19" s="34">
        <f t="shared" si="3"/>
        <v>6.4694837832149998</v>
      </c>
      <c r="AP19" s="28">
        <f t="shared" si="4"/>
        <v>1.1362091591067272</v>
      </c>
      <c r="AQ19" s="44">
        <f t="shared" si="5"/>
        <v>5.4779494916547522</v>
      </c>
      <c r="AR19" s="11" t="e">
        <f>IF($F19="","- no task set -",_xlfn.TEXTJOIN(" | ",TRUE,IF(AND($F19&lt;&gt;"gp_value",$AJ19=0),"no items selected",""),IF(AND($F19="gp_value",$AJ19=0),"pick a farming method so the ETC can be estimated",""),IF(AND($F19="gp_value",$AJ19&gt;1),"gp_value takes no item list - one method is enough",""),IF(AND($F19="minigame_completion",$AJ19&gt;1),"only 1 minigame per tile",""),IF(OR($H19="",$H19&lt;=0),"target missing",""),IF(SUMPRODUCT(($L19:$AE19&lt;&gt;"")*(Calc!$C19:$Z19=0))&gt;0,"unknown entry - not in catalogue",""),IF(AND($G19="each",$AJ19=1),"each with 1 entry = same as any",""),IF($AL19="","ETC not computable","")))</f>
        <v>#N/A</v>
      </c>
      <c r="AS19" s="11" t="s">
        <v>1384</v>
      </c>
      <c r="AT19" s="11" t="str">
        <f>IF($F19="","","{"&amp;CHAR(34)&amp;"tileId"&amp;CHAR(34)&amp;":"&amp;$A19&amp;","&amp;CHAR(34)&amp;"taskType"&amp;CHAR(34)&amp;":"&amp;CHAR(34)&amp;$F19&amp;CHAR(34)&amp;","&amp;CHAR(34)&amp;"taskConfig"&amp;CHAR(34)&amp;":{"&amp;IF($F19="gp_value","",IF($F19="minigame_completion",CHAR(34)&amp;"minigame"&amp;CHAR(34)&amp;":"&amp;CHAR(34)&amp;$L19&amp;CHAR(34)&amp;","&amp;CHAR(34)&amp;"message"&amp;CHAR(34)&amp;":"&amp;CHAR(34)&amp;IFERROR(INDEX(minigame_completion!$J$5:$J$47,MATCH($L19,minigame_completion!$A$5:$A$47,0)),"")&amp;CHAR(34)&amp;",",IF($AJ19=1,CHAR(34)&amp;INDEX(Settings!$F$6:$F$13,MATCH($F19,Settings!$E$6:$E$13,0))&amp;CHAR(34)&amp;":"&amp;Calc!$EW19&amp;",",CHAR(34)&amp;INDEX(Settings!$G$6:$G$13,MATCH($F19,Settings!$E$6:$E$13,0))&amp;CHAR(34)&amp;":["&amp;_xlfn.TEXTJOIN(",",TRUE,Calc!$EW19:$FT19)&amp;"],")))&amp;CHAR(34)&amp;"target"&amp;CHAR(34)&amp;":"&amp;$H19&amp;IF($G19="each",","&amp;CHAR(34)&amp;"mode"&amp;CHAR(34)&amp;":"&amp;CHAR(34)&amp;"each"&amp;CHAR(34),"")&amp;"}}")</f>
        <v>{"tileId":42,"taskType":"agility_lap","taskConfig":{"courses":["Draynor","Al Kharid","Varrock","Canifis","Falador","Seers' Village","Pollnivneach","Rellekka","Ardougne"],"target":500}}</v>
      </c>
    </row>
    <row r="20" spans="1:46" x14ac:dyDescent="0.25">
      <c r="A20" s="45">
        <v>33</v>
      </c>
      <c r="B20" s="46" t="str">
        <f>IFERROR(INDEX(Maze!$C$5:$C$85,MATCH($A20,Maze!$A$5:$A$85,0)),"")</f>
        <v>Arm 1</v>
      </c>
      <c r="C20" s="46">
        <f>IFERROR(INDEX(Maze!$D$5:$D$85,MATCH($A20,Maze!$A$5:$A$85,0)),"")</f>
        <v>14</v>
      </c>
      <c r="D20" s="46" t="str">
        <f>IFERROR(INDEX(Maze!$E$5:$E$85,MATCH($A20,Maze!$A$5:$A$85,0)),"")</f>
        <v>Skippable</v>
      </c>
      <c r="E20" s="46" t="str">
        <f>IFERROR(INDEX(Maze!$G$5:$G$85,MATCH($A20,Maze!$A$5:$A$85,0)),"")</f>
        <v>No</v>
      </c>
      <c r="F20" s="5" t="s">
        <v>58</v>
      </c>
      <c r="G20" s="40" t="s">
        <v>220</v>
      </c>
      <c r="H20" s="41">
        <v>1</v>
      </c>
      <c r="I20" s="40"/>
      <c r="J20" s="27"/>
      <c r="K20" s="26"/>
      <c r="L20" s="5" t="s">
        <v>305</v>
      </c>
      <c r="M20" s="5" t="s">
        <v>306</v>
      </c>
      <c r="N20" s="5" t="s">
        <v>307</v>
      </c>
      <c r="O20" s="5"/>
      <c r="P20" s="5"/>
      <c r="Q20" s="5"/>
      <c r="R20" s="5"/>
      <c r="S20" s="5"/>
      <c r="T20" s="5"/>
      <c r="U20" s="5"/>
      <c r="V20" s="5"/>
      <c r="W20" s="5"/>
      <c r="X20" s="5"/>
      <c r="Y20" s="5"/>
      <c r="Z20" s="5"/>
      <c r="AA20" s="5"/>
      <c r="AB20" s="5"/>
      <c r="AC20" s="5"/>
      <c r="AD20" s="5"/>
      <c r="AE20" s="5"/>
      <c r="AF20" s="5"/>
      <c r="AG20" s="5"/>
      <c r="AH20" s="5"/>
      <c r="AI20" s="5"/>
      <c r="AJ20" s="42" cm="1">
        <f t="array" ref="AJ20">SUMPRODUCT(($L20:$AI20&lt;&gt;"")*1)</f>
        <v>3</v>
      </c>
      <c r="AK20" s="47">
        <f t="shared" si="0"/>
        <v>3</v>
      </c>
      <c r="AL20" s="48">
        <f>IF($F20="","",IFERROR((IF($G20="each",IF($I20="No",SUM(Calc!$BZ20:$CW20),IF($F20="item_drop",SUM(Calc!$DX20:$EU20),IF($I20="Yes",MAX(Calc!$BZ20:$CW20),SUM(Calc!$BZ20:$CW20)))),$H20/MAX(Calc!$BA20:$BX20)))/IF($J20="",cfg_ratemult,$J20),""))</f>
        <v>17.246913580246911</v>
      </c>
      <c r="AM20" s="48">
        <f t="shared" si="1"/>
        <v>17.44691358024691</v>
      </c>
      <c r="AN20" s="49" t="str">
        <f t="shared" si="2"/>
        <v>0d 17h</v>
      </c>
      <c r="AO20" s="48">
        <f t="shared" si="3"/>
        <v>30.797866304339053</v>
      </c>
      <c r="AP20" s="50">
        <f t="shared" si="4"/>
        <v>0.67615093269581794</v>
      </c>
      <c r="AQ20" s="44">
        <f t="shared" si="5"/>
        <v>25.803282575808865</v>
      </c>
      <c r="AR20" s="11" t="e">
        <f>IF($F20="","- no task set -",_xlfn.TEXTJOIN(" | ",TRUE,IF(AND($F20&lt;&gt;"gp_value",$AJ20=0),"no items selected",""),IF(AND($F20="gp_value",$AJ20=0),"pick a farming method so the ETC can be estimated",""),IF(AND($F20="gp_value",$AJ20&gt;1),"gp_value takes no item list - one method is enough",""),IF(AND($F20="minigame_completion",$AJ20&gt;1),"only 1 minigame per tile",""),IF(OR($H20="",$H20&lt;=0),"target missing",""),IF(SUMPRODUCT(($L20:$AE20&lt;&gt;"")*(Calc!$C20:$Z20=0))&gt;0,"unknown entry - not in catalogue",""),IF(AND($G20="each",$AJ20=1),"each with 1 entry = same as any",""),IF($AL20="","ETC not computable","")))</f>
        <v>#N/A</v>
      </c>
      <c r="AS20" s="11" t="s">
        <v>1409</v>
      </c>
      <c r="AT20" s="11" t="str">
        <f>IF($F20="","","{"&amp;CHAR(34)&amp;"tileId"&amp;CHAR(34)&amp;":"&amp;$A20&amp;","&amp;CHAR(34)&amp;"taskType"&amp;CHAR(34)&amp;":"&amp;CHAR(34)&amp;$F20&amp;CHAR(34)&amp;","&amp;CHAR(34)&amp;"taskConfig"&amp;CHAR(34)&amp;":{"&amp;IF($F20="gp_value","",IF($F20="minigame_completion",CHAR(34)&amp;"minigame"&amp;CHAR(34)&amp;":"&amp;CHAR(34)&amp;$L20&amp;CHAR(34)&amp;","&amp;CHAR(34)&amp;"message"&amp;CHAR(34)&amp;":"&amp;CHAR(34)&amp;IFERROR(INDEX(minigame_completion!$J$5:$J$47,MATCH($L20,minigame_completion!$A$5:$A$47,0)),"")&amp;CHAR(34)&amp;",",IF($AJ20=1,CHAR(34)&amp;INDEX(Settings!$F$6:$F$13,MATCH($F20,Settings!$E$6:$E$13,0))&amp;CHAR(34)&amp;":"&amp;Calc!$EW20&amp;",",CHAR(34)&amp;INDEX(Settings!$G$6:$G$13,MATCH($F20,Settings!$E$6:$E$13,0))&amp;CHAR(34)&amp;":["&amp;_xlfn.TEXTJOIN(",",TRUE,Calc!$EW20:$FT20)&amp;"],")))&amp;CHAR(34)&amp;"target"&amp;CHAR(34)&amp;":"&amp;$H20&amp;IF($G20="each",","&amp;CHAR(34)&amp;"mode"&amp;CHAR(34)&amp;":"&amp;CHAR(34)&amp;"each"&amp;CHAR(34),"")&amp;"}}")</f>
        <v>{"tileId":33,"taskType":"item_drop","taskConfig":{"items":["Godsword shard 1","Godsword shard 2","Godsword shard 3"],"target":1,"mode":"each"}}</v>
      </c>
    </row>
    <row r="21" spans="1:46" x14ac:dyDescent="0.25">
      <c r="A21" s="29">
        <v>34</v>
      </c>
      <c r="B21" s="39" t="str">
        <f>IFERROR(INDEX(Maze!$C$5:$C$85,MATCH($A21,Maze!$A$5:$A$85,0)),"")</f>
        <v>Arm 1</v>
      </c>
      <c r="C21" s="39">
        <f>IFERROR(INDEX(Maze!$D$5:$D$85,MATCH($A21,Maze!$A$5:$A$85,0)),"")</f>
        <v>15</v>
      </c>
      <c r="D21" s="39" t="str">
        <f>IFERROR(INDEX(Maze!$E$5:$E$85,MATCH($A21,Maze!$A$5:$A$85,0)),"")</f>
        <v>Skippable</v>
      </c>
      <c r="E21" s="39" t="str">
        <f>IFERROR(INDEX(Maze!$G$5:$G$85,MATCH($A21,Maze!$A$5:$A$85,0)),"")</f>
        <v>Yes</v>
      </c>
      <c r="F21" s="5" t="s">
        <v>58</v>
      </c>
      <c r="G21" s="40"/>
      <c r="H21" s="41">
        <v>2</v>
      </c>
      <c r="I21" s="40"/>
      <c r="J21" s="27"/>
      <c r="K21" s="26"/>
      <c r="L21" s="5" t="s">
        <v>401</v>
      </c>
      <c r="M21" s="5"/>
      <c r="N21" s="5"/>
      <c r="O21" s="5"/>
      <c r="P21" s="5"/>
      <c r="Q21" s="5"/>
      <c r="R21" s="5"/>
      <c r="S21" s="5"/>
      <c r="T21" s="5"/>
      <c r="U21" s="5"/>
      <c r="V21" s="5"/>
      <c r="W21" s="5"/>
      <c r="X21" s="5"/>
      <c r="Y21" s="5"/>
      <c r="Z21" s="5"/>
      <c r="AA21" s="5"/>
      <c r="AB21" s="5"/>
      <c r="AC21" s="5"/>
      <c r="AD21" s="5"/>
      <c r="AE21" s="5"/>
      <c r="AF21" s="5"/>
      <c r="AG21" s="5"/>
      <c r="AH21" s="5"/>
      <c r="AI21" s="5"/>
      <c r="AJ21" s="42" cm="1">
        <f t="array" ref="AJ21">SUMPRODUCT(($L21:$AI21&lt;&gt;"")*1)</f>
        <v>1</v>
      </c>
      <c r="AK21" s="32">
        <f t="shared" si="0"/>
        <v>2</v>
      </c>
      <c r="AL21" s="34">
        <f>IF($F21="","",IFERROR((IF($G21="each",IF($I21="No",SUM(Calc!$BZ21:$CW21),IF($F21="item_drop",SUM(Calc!$DX21:$EU21),IF($I21="Yes",MAX(Calc!$BZ21:$CW21),SUM(Calc!$BZ21:$CW21)))),$H21/MAX(Calc!$BA21:$BX21)))/IF($J21="",cfg_ratemult,$J21),""))</f>
        <v>18.218181818181819</v>
      </c>
      <c r="AM21" s="34">
        <f t="shared" si="1"/>
        <v>18.418181818181818</v>
      </c>
      <c r="AN21" s="43" t="str">
        <f t="shared" si="2"/>
        <v>0d 18h</v>
      </c>
      <c r="AO21" s="34">
        <f t="shared" si="3"/>
        <v>35.631814638246951</v>
      </c>
      <c r="AP21" s="28">
        <f t="shared" si="4"/>
        <v>0.72982315653164875</v>
      </c>
      <c r="AQ21" s="44">
        <f t="shared" si="5"/>
        <v>25.236499627815132</v>
      </c>
      <c r="AR21" s="11" t="e">
        <f>IF($F21="","- no task set -",_xlfn.TEXTJOIN(" | ",TRUE,IF(AND($F21&lt;&gt;"gp_value",$AJ21=0),"no items selected",""),IF(AND($F21="gp_value",$AJ21=0),"pick a farming method so the ETC can be estimated",""),IF(AND($F21="gp_value",$AJ21&gt;1),"gp_value takes no item list - one method is enough",""),IF(AND($F21="minigame_completion",$AJ21&gt;1),"only 1 minigame per tile",""),IF(OR($H21="",$H21&lt;=0),"target missing",""),IF(SUMPRODUCT(($L21:$AE21&lt;&gt;"")*(Calc!$C21:$Z21=0))&gt;0,"unknown entry - not in catalogue",""),IF(AND($G21="each",$AJ21=1),"each with 1 entry = same as any",""),IF($AL21="","ETC not computable","")))</f>
        <v>#N/A</v>
      </c>
      <c r="AS21" s="11" t="s">
        <v>1407</v>
      </c>
      <c r="AT21" s="11" t="str">
        <f>IF($F21="","","{"&amp;CHAR(34)&amp;"tileId"&amp;CHAR(34)&amp;":"&amp;$A21&amp;","&amp;CHAR(34)&amp;"taskType"&amp;CHAR(34)&amp;":"&amp;CHAR(34)&amp;$F21&amp;CHAR(34)&amp;","&amp;CHAR(34)&amp;"taskConfig"&amp;CHAR(34)&amp;":{"&amp;IF($F21="gp_value","",IF($F21="minigame_completion",CHAR(34)&amp;"minigame"&amp;CHAR(34)&amp;":"&amp;CHAR(34)&amp;$L21&amp;CHAR(34)&amp;","&amp;CHAR(34)&amp;"message"&amp;CHAR(34)&amp;":"&amp;CHAR(34)&amp;IFERROR(INDEX(minigame_completion!$J$5:$J$47,MATCH($L21,minigame_completion!$A$5:$A$47,0)),"")&amp;CHAR(34)&amp;",",IF($AJ21=1,CHAR(34)&amp;INDEX(Settings!$F$6:$F$13,MATCH($F21,Settings!$E$6:$E$13,0))&amp;CHAR(34)&amp;":"&amp;Calc!$EW21&amp;",",CHAR(34)&amp;INDEX(Settings!$G$6:$G$13,MATCH($F21,Settings!$E$6:$E$13,0))&amp;CHAR(34)&amp;":["&amp;_xlfn.TEXTJOIN(",",TRUE,Calc!$EW21:$FT21)&amp;"],")))&amp;CHAR(34)&amp;"target"&amp;CHAR(34)&amp;":"&amp;$H21&amp;IF($G21="each",","&amp;CHAR(34)&amp;"mode"&amp;CHAR(34)&amp;":"&amp;CHAR(34)&amp;"each"&amp;CHAR(34),"")&amp;"}}")</f>
        <v>{"tileId":34,"taskType":"item_drop","taskConfig":{"item":"Burning claw","target":2}}</v>
      </c>
    </row>
    <row r="22" spans="1:46" x14ac:dyDescent="0.25">
      <c r="A22" s="45">
        <v>51</v>
      </c>
      <c r="B22" s="46" t="str">
        <f>IFERROR(INDEX(Maze!$C$5:$C$85,MATCH($A22,Maze!$A$5:$A$85,0)),"")</f>
        <v>Arm 1</v>
      </c>
      <c r="C22" s="46">
        <f>IFERROR(INDEX(Maze!$D$5:$D$85,MATCH($A22,Maze!$A$5:$A$85,0)),"")</f>
        <v>14</v>
      </c>
      <c r="D22" s="46" t="str">
        <f>IFERROR(INDEX(Maze!$E$5:$E$85,MATCH($A22,Maze!$A$5:$A$85,0)),"")</f>
        <v>Forced</v>
      </c>
      <c r="E22" s="46" t="str">
        <f>IFERROR(INDEX(Maze!$G$5:$G$85,MATCH($A22,Maze!$A$5:$A$85,0)),"")</f>
        <v>No</v>
      </c>
      <c r="F22" s="5" t="s">
        <v>58</v>
      </c>
      <c r="G22" s="40"/>
      <c r="H22" s="41">
        <v>5</v>
      </c>
      <c r="I22" s="40"/>
      <c r="J22" s="27"/>
      <c r="K22" s="26"/>
      <c r="L22" s="5" t="s">
        <v>278</v>
      </c>
      <c r="M22" s="5"/>
      <c r="N22" s="5"/>
      <c r="O22" s="5"/>
      <c r="P22" s="5"/>
      <c r="Q22" s="5"/>
      <c r="R22" s="5"/>
      <c r="S22" s="5"/>
      <c r="T22" s="5"/>
      <c r="U22" s="5"/>
      <c r="V22" s="5"/>
      <c r="W22" s="5"/>
      <c r="X22" s="5"/>
      <c r="Y22" s="5"/>
      <c r="Z22" s="5"/>
      <c r="AA22" s="5"/>
      <c r="AB22" s="5"/>
      <c r="AC22" s="5"/>
      <c r="AD22" s="5"/>
      <c r="AE22" s="5"/>
      <c r="AF22" s="5"/>
      <c r="AG22" s="5"/>
      <c r="AH22" s="5"/>
      <c r="AI22" s="5"/>
      <c r="AJ22" s="42" cm="1">
        <f t="array" ref="AJ22">SUMPRODUCT(($L22:$AI22&lt;&gt;"")*1)</f>
        <v>1</v>
      </c>
      <c r="AK22" s="47">
        <f t="shared" si="0"/>
        <v>5</v>
      </c>
      <c r="AL22" s="48">
        <f>IF($F22="","",IFERROR((IF($G22="each",IF($I22="No",SUM(Calc!$BZ22:$CW22),IF($F22="item_drop",SUM(Calc!$DX22:$EU22),IF($I22="Yes",MAX(Calc!$BZ22:$CW22),SUM(Calc!$BZ22:$CW22)))),$H22/MAX(Calc!$BA22:$BX22)))/IF($J22="",cfg_ratemult,$J22),""))</f>
        <v>7.0588235294117654</v>
      </c>
      <c r="AM22" s="48">
        <f t="shared" si="1"/>
        <v>7.2588235294117656</v>
      </c>
      <c r="AN22" s="49" t="str">
        <f t="shared" si="2"/>
        <v>0d 07h</v>
      </c>
      <c r="AO22" s="48">
        <f t="shared" si="3"/>
        <v>11.485067650897832</v>
      </c>
      <c r="AP22" s="50">
        <f t="shared" si="4"/>
        <v>1.2293653321742144</v>
      </c>
      <c r="AQ22" s="44">
        <f t="shared" si="5"/>
        <v>5.9045292228747437</v>
      </c>
      <c r="AR22" s="11" t="e">
        <f>IF($F22="","- no task set -",_xlfn.TEXTJOIN(" | ",TRUE,IF(AND($F22&lt;&gt;"gp_value",$AJ22=0),"no items selected",""),IF(AND($F22="gp_value",$AJ22=0),"pick a farming method so the ETC can be estimated",""),IF(AND($F22="gp_value",$AJ22&gt;1),"gp_value takes no item list - one method is enough",""),IF(AND($F22="minigame_completion",$AJ22&gt;1),"only 1 minigame per tile",""),IF(OR($H22="",$H22&lt;=0),"target missing",""),IF(SUMPRODUCT(($L22:$AE22&lt;&gt;"")*(Calc!$C22:$Z22=0))&gt;0,"unknown entry - not in catalogue",""),IF(AND($G22="each",$AJ22=1),"each with 1 entry = same as any",""),IF($AL22="","ETC not computable","")))</f>
        <v>#N/A</v>
      </c>
      <c r="AS22" s="11" t="s">
        <v>1408</v>
      </c>
      <c r="AT22" s="11" t="str">
        <f>IF($F22="","","{"&amp;CHAR(34)&amp;"tileId"&amp;CHAR(34)&amp;":"&amp;$A22&amp;","&amp;CHAR(34)&amp;"taskType"&amp;CHAR(34)&amp;":"&amp;CHAR(34)&amp;$F22&amp;CHAR(34)&amp;","&amp;CHAR(34)&amp;"taskConfig"&amp;CHAR(34)&amp;":{"&amp;IF($F22="gp_value","",IF($F22="minigame_completion",CHAR(34)&amp;"minigame"&amp;CHAR(34)&amp;":"&amp;CHAR(34)&amp;$L22&amp;CHAR(34)&amp;","&amp;CHAR(34)&amp;"message"&amp;CHAR(34)&amp;":"&amp;CHAR(34)&amp;IFERROR(INDEX(minigame_completion!$J$5:$J$47,MATCH($L22,minigame_completion!$A$5:$A$47,0)),"")&amp;CHAR(34)&amp;",",IF($AJ22=1,CHAR(34)&amp;INDEX(Settings!$F$6:$F$13,MATCH($F22,Settings!$E$6:$E$13,0))&amp;CHAR(34)&amp;":"&amp;Calc!$EW22&amp;",",CHAR(34)&amp;INDEX(Settings!$G$6:$G$13,MATCH($F22,Settings!$E$6:$E$13,0))&amp;CHAR(34)&amp;":["&amp;_xlfn.TEXTJOIN(",",TRUE,Calc!$EW22:$FT22)&amp;"],")))&amp;CHAR(34)&amp;"target"&amp;CHAR(34)&amp;":"&amp;$H22&amp;IF($G22="each",","&amp;CHAR(34)&amp;"mode"&amp;CHAR(34)&amp;":"&amp;CHAR(34)&amp;"each"&amp;CHAR(34),"")&amp;"}}")</f>
        <v>{"tileId":51,"taskType":"item_drop","taskConfig":{"item":"Awakener's orb","target":5}}</v>
      </c>
    </row>
    <row r="23" spans="1:46" x14ac:dyDescent="0.25">
      <c r="A23" s="29">
        <v>52</v>
      </c>
      <c r="B23" s="39" t="str">
        <f>IFERROR(INDEX(Maze!$C$5:$C$85,MATCH($A23,Maze!$A$5:$A$85,0)),"")</f>
        <v>Arm 1</v>
      </c>
      <c r="C23" s="39">
        <f>IFERROR(INDEX(Maze!$D$5:$D$85,MATCH($A23,Maze!$A$5:$A$85,0)),"")</f>
        <v>15</v>
      </c>
      <c r="D23" s="39" t="str">
        <f>IFERROR(INDEX(Maze!$E$5:$E$85,MATCH($A23,Maze!$A$5:$A$85,0)),"")</f>
        <v>Forced</v>
      </c>
      <c r="E23" s="39" t="str">
        <f>IFERROR(INDEX(Maze!$G$5:$G$85,MATCH($A23,Maze!$A$5:$A$85,0)),"")</f>
        <v>No</v>
      </c>
      <c r="F23" s="5" t="s">
        <v>58</v>
      </c>
      <c r="G23" s="40"/>
      <c r="H23" s="41">
        <v>1</v>
      </c>
      <c r="I23" s="40"/>
      <c r="J23" s="27"/>
      <c r="K23" s="26"/>
      <c r="L23" s="5" t="s">
        <v>852</v>
      </c>
      <c r="M23" s="5" t="s">
        <v>845</v>
      </c>
      <c r="N23" s="5" t="s">
        <v>849</v>
      </c>
      <c r="O23" s="5"/>
      <c r="P23" s="5"/>
      <c r="Q23" s="5"/>
      <c r="R23" s="5"/>
      <c r="S23" s="5"/>
      <c r="T23" s="5"/>
      <c r="U23" s="5"/>
      <c r="V23" s="5"/>
      <c r="W23" s="5"/>
      <c r="X23" s="5"/>
      <c r="Y23" s="5"/>
      <c r="Z23" s="5"/>
      <c r="AA23" s="5"/>
      <c r="AB23" s="5"/>
      <c r="AC23" s="5"/>
      <c r="AD23" s="5"/>
      <c r="AE23" s="5"/>
      <c r="AF23" s="5"/>
      <c r="AG23" s="5"/>
      <c r="AH23" s="5"/>
      <c r="AI23" s="5"/>
      <c r="AJ23" s="42" cm="1">
        <f t="array" ref="AJ23">SUMPRODUCT(($L23:$AI23&lt;&gt;"")*1)</f>
        <v>3</v>
      </c>
      <c r="AK23" s="32">
        <f t="shared" si="0"/>
        <v>1</v>
      </c>
      <c r="AL23" s="34">
        <f>IF($F23="","",IFERROR((IF($G23="each",IF($I23="No",SUM(Calc!$BZ23:$CW23),IF($F23="item_drop",SUM(Calc!$DX23:$EU23),IF($I23="Yes",MAX(Calc!$BZ23:$CW23),SUM(Calc!$BZ23:$CW23)))),$H23/MAX(Calc!$BA23:$BX23)))/IF($J23="",cfg_ratemult,$J23),""))</f>
        <v>7.5294117647058822</v>
      </c>
      <c r="AM23" s="34">
        <f t="shared" si="1"/>
        <v>7.7294117647058824</v>
      </c>
      <c r="AN23" s="43" t="str">
        <f t="shared" si="2"/>
        <v>0d 08h</v>
      </c>
      <c r="AO23" s="34">
        <f t="shared" si="3"/>
        <v>17.537111288425756</v>
      </c>
      <c r="AP23" s="28">
        <f t="shared" si="4"/>
        <v>1.3269511936939067</v>
      </c>
      <c r="AQ23" s="44">
        <f t="shared" si="5"/>
        <v>5.8249405113304098</v>
      </c>
      <c r="AR23" s="11" t="e">
        <f>IF($F23="","- no task set -",_xlfn.TEXTJOIN(" | ",TRUE,IF(AND($F23&lt;&gt;"gp_value",$AJ23=0),"no items selected",""),IF(AND($F23="gp_value",$AJ23=0),"pick a farming method so the ETC can be estimated",""),IF(AND($F23="gp_value",$AJ23&gt;1),"gp_value takes no item list - one method is enough",""),IF(AND($F23="minigame_completion",$AJ23&gt;1),"only 1 minigame per tile",""),IF(OR($H23="",$H23&lt;=0),"target missing",""),IF(SUMPRODUCT(($L23:$AE23&lt;&gt;"")*(Calc!$C23:$Z23=0))&gt;0,"unknown entry - not in catalogue",""),IF(AND($G23="each",$AJ23=1),"each with 1 entry = same as any",""),IF($AL23="","ETC not computable","")))</f>
        <v>#N/A</v>
      </c>
      <c r="AS23" t="s">
        <v>1428</v>
      </c>
      <c r="AT23" s="11" t="str">
        <f>IF($F23="","","{"&amp;CHAR(34)&amp;"tileId"&amp;CHAR(34)&amp;":"&amp;$A23&amp;","&amp;CHAR(34)&amp;"taskType"&amp;CHAR(34)&amp;":"&amp;CHAR(34)&amp;$F23&amp;CHAR(34)&amp;","&amp;CHAR(34)&amp;"taskConfig"&amp;CHAR(34)&amp;":{"&amp;IF($F23="gp_value","",IF($F23="minigame_completion",CHAR(34)&amp;"minigame"&amp;CHAR(34)&amp;":"&amp;CHAR(34)&amp;$L23&amp;CHAR(34)&amp;","&amp;CHAR(34)&amp;"message"&amp;CHAR(34)&amp;":"&amp;CHAR(34)&amp;IFERROR(INDEX(minigame_completion!$J$5:$J$47,MATCH($L23,minigame_completion!$A$5:$A$47,0)),"")&amp;CHAR(34)&amp;",",IF($AJ23=1,CHAR(34)&amp;INDEX(Settings!$F$6:$F$13,MATCH($F23,Settings!$E$6:$E$13,0))&amp;CHAR(34)&amp;":"&amp;Calc!$EW23&amp;",",CHAR(34)&amp;INDEX(Settings!$G$6:$G$13,MATCH($F23,Settings!$E$6:$E$13,0))&amp;CHAR(34)&amp;":["&amp;_xlfn.TEXTJOIN(",",TRUE,Calc!$EW23:$FT23)&amp;"],")))&amp;CHAR(34)&amp;"target"&amp;CHAR(34)&amp;":"&amp;$H23&amp;IF($G23="each",","&amp;CHAR(34)&amp;"mode"&amp;CHAR(34)&amp;":"&amp;CHAR(34)&amp;"each"&amp;CHAR(34),"")&amp;"}}")</f>
        <v>{"tileId":52,"taskType":"item_drop","taskConfig":{"items":["Skull of vet'ion","Claws of callisto","Fangs of venenatis"],"target":1}}</v>
      </c>
    </row>
    <row r="24" spans="1:46" x14ac:dyDescent="0.25">
      <c r="A24" s="45">
        <v>53</v>
      </c>
      <c r="B24" s="46" t="str">
        <f>IFERROR(INDEX(Maze!$C$5:$C$85,MATCH($A24,Maze!$A$5:$A$85,0)),"")</f>
        <v>Arm 1</v>
      </c>
      <c r="C24" s="46">
        <f>IFERROR(INDEX(Maze!$D$5:$D$85,MATCH($A24,Maze!$A$5:$A$85,0)),"")</f>
        <v>16</v>
      </c>
      <c r="D24" s="46" t="str">
        <f>IFERROR(INDEX(Maze!$E$5:$E$85,MATCH($A24,Maze!$A$5:$A$85,0)),"")</f>
        <v>Forced</v>
      </c>
      <c r="E24" s="46" t="str">
        <f>IFERROR(INDEX(Maze!$G$5:$G$85,MATCH($A24,Maze!$A$5:$A$85,0)),"")</f>
        <v>No</v>
      </c>
      <c r="F24" s="5" t="s">
        <v>52</v>
      </c>
      <c r="G24" s="40"/>
      <c r="H24" s="41">
        <v>250</v>
      </c>
      <c r="I24" s="40"/>
      <c r="J24" s="27"/>
      <c r="K24" s="26"/>
      <c r="L24" s="5" t="s">
        <v>262</v>
      </c>
      <c r="M24" s="5"/>
      <c r="N24" s="5"/>
      <c r="O24" s="5"/>
      <c r="P24" s="5"/>
      <c r="Q24" s="5"/>
      <c r="R24" s="5"/>
      <c r="S24" s="5"/>
      <c r="T24" s="5"/>
      <c r="U24" s="5"/>
      <c r="V24" s="5"/>
      <c r="W24" s="5"/>
      <c r="X24" s="5"/>
      <c r="Y24" s="5"/>
      <c r="Z24" s="5"/>
      <c r="AA24" s="5"/>
      <c r="AB24" s="5"/>
      <c r="AC24" s="5"/>
      <c r="AD24" s="5"/>
      <c r="AE24" s="5"/>
      <c r="AF24" s="5"/>
      <c r="AG24" s="5"/>
      <c r="AH24" s="5"/>
      <c r="AI24" s="5"/>
      <c r="AJ24" s="42" cm="1">
        <f t="array" ref="AJ24">SUMPRODUCT(($L24:$AI24&lt;&gt;"")*1)</f>
        <v>1</v>
      </c>
      <c r="AK24" s="47">
        <f t="shared" si="0"/>
        <v>250</v>
      </c>
      <c r="AL24" s="48">
        <f>IF($F24="","",IFERROR((IF($G24="each",IF($I24="No",SUM(Calc!$BZ24:$CW24),IF($F24="item_drop",SUM(Calc!$DX24:$EU24),IF($I24="Yes",MAX(Calc!$BZ24:$CW24),SUM(Calc!$BZ24:$CW24)))),$H24/MAX(Calc!$BA24:$BX24)))/IF($J24="",cfg_ratemult,$J24),""))</f>
        <v>10</v>
      </c>
      <c r="AM24" s="48">
        <f t="shared" si="1"/>
        <v>10.199999999999999</v>
      </c>
      <c r="AN24" s="49" t="str">
        <f t="shared" si="2"/>
        <v>0d 10h</v>
      </c>
      <c r="AO24" s="48">
        <f t="shared" si="3"/>
        <v>10.607343080136898</v>
      </c>
      <c r="AP24" s="50">
        <f t="shared" si="4"/>
        <v>1.4288609466693205</v>
      </c>
      <c r="AQ24" s="44">
        <f t="shared" si="5"/>
        <v>7.1385532817425181</v>
      </c>
      <c r="AR24" s="11" t="e">
        <f>IF($F24="","- no task set -",_xlfn.TEXTJOIN(" | ",TRUE,IF(AND($F24&lt;&gt;"gp_value",$AJ24=0),"no items selected",""),IF(AND($F24="gp_value",$AJ24=0),"pick a farming method so the ETC can be estimated",""),IF(AND($F24="gp_value",$AJ24&gt;1),"gp_value takes no item list - one method is enough",""),IF(AND($F24="minigame_completion",$AJ24&gt;1),"only 1 minigame per tile",""),IF(OR($H24="",$H24&lt;=0),"target missing",""),IF(SUMPRODUCT(($L24:$AE24&lt;&gt;"")*(Calc!$C24:$Z24=0))&gt;0,"unknown entry - not in catalogue",""),IF(AND($G24="each",$AJ24=1),"each with 1 entry = same as any",""),IF($AL24="","ETC not computable","")))</f>
        <v>#N/A</v>
      </c>
      <c r="AS24" s="11" t="s">
        <v>1416</v>
      </c>
      <c r="AT24" s="11" t="str">
        <f>IF($F24="","","{"&amp;CHAR(34)&amp;"tileId"&amp;CHAR(34)&amp;":"&amp;$A24&amp;","&amp;CHAR(34)&amp;"taskType"&amp;CHAR(34)&amp;":"&amp;CHAR(34)&amp;$F24&amp;CHAR(34)&amp;","&amp;CHAR(34)&amp;"taskConfig"&amp;CHAR(34)&amp;":{"&amp;IF($F24="gp_value","",IF($F24="minigame_completion",CHAR(34)&amp;"minigame"&amp;CHAR(34)&amp;":"&amp;CHAR(34)&amp;$L24&amp;CHAR(34)&amp;","&amp;CHAR(34)&amp;"message"&amp;CHAR(34)&amp;":"&amp;CHAR(34)&amp;IFERROR(INDEX(minigame_completion!$J$5:$J$47,MATCH($L24,minigame_completion!$A$5:$A$47,0)),"")&amp;CHAR(34)&amp;",",IF($AJ24=1,CHAR(34)&amp;INDEX(Settings!$F$6:$F$13,MATCH($F24,Settings!$E$6:$E$13,0))&amp;CHAR(34)&amp;":"&amp;Calc!$EW24&amp;",",CHAR(34)&amp;INDEX(Settings!$G$6:$G$13,MATCH($F24,Settings!$E$6:$E$13,0))&amp;CHAR(34)&amp;":["&amp;_xlfn.TEXTJOIN(",",TRUE,Calc!$EW24:$FT24)&amp;"],")))&amp;CHAR(34)&amp;"target"&amp;CHAR(34)&amp;":"&amp;$H24&amp;IF($G24="each",","&amp;CHAR(34)&amp;"mode"&amp;CHAR(34)&amp;":"&amp;CHAR(34)&amp;"each"&amp;CHAR(34),"")&amp;"}}")</f>
        <v>{"tileId":53,"taskType":"npc_kill","taskConfig":{"npc":"Alchemical Hydra","target":250}}</v>
      </c>
    </row>
    <row r="25" spans="1:46" x14ac:dyDescent="0.25">
      <c r="A25" s="29">
        <v>62</v>
      </c>
      <c r="B25" s="39" t="str">
        <f>IFERROR(INDEX(Maze!$C$5:$C$85,MATCH($A25,Maze!$A$5:$A$85,0)),"")</f>
        <v>Arm 1</v>
      </c>
      <c r="C25" s="39">
        <f>IFERROR(INDEX(Maze!$D$5:$D$85,MATCH($A25,Maze!$A$5:$A$85,0)),"")</f>
        <v>17</v>
      </c>
      <c r="D25" s="39" t="str">
        <f>IFERROR(INDEX(Maze!$E$5:$E$85,MATCH($A25,Maze!$A$5:$A$85,0)),"")</f>
        <v>Forced</v>
      </c>
      <c r="E25" s="39" t="str">
        <f>IFERROR(INDEX(Maze!$G$5:$G$85,MATCH($A25,Maze!$A$5:$A$85,0)),"")</f>
        <v>No</v>
      </c>
      <c r="F25" s="5" t="s">
        <v>58</v>
      </c>
      <c r="G25" s="40"/>
      <c r="H25" s="41">
        <v>1</v>
      </c>
      <c r="I25" s="40"/>
      <c r="J25" s="27"/>
      <c r="K25" s="26"/>
      <c r="L25" s="5" t="s">
        <v>392</v>
      </c>
      <c r="M25" s="5" t="s">
        <v>393</v>
      </c>
      <c r="N25" s="5" t="s">
        <v>394</v>
      </c>
      <c r="O25" s="5" t="s">
        <v>395</v>
      </c>
      <c r="P25" s="5"/>
      <c r="Q25" s="5"/>
      <c r="R25" s="5"/>
      <c r="S25" s="5"/>
      <c r="T25" s="5"/>
      <c r="U25" s="5"/>
      <c r="V25" s="5"/>
      <c r="W25" s="5"/>
      <c r="X25" s="5"/>
      <c r="Y25" s="5"/>
      <c r="Z25" s="5"/>
      <c r="AA25" s="5"/>
      <c r="AB25" s="5"/>
      <c r="AC25" s="5"/>
      <c r="AD25" s="5"/>
      <c r="AE25" s="5"/>
      <c r="AF25" s="5"/>
      <c r="AG25" s="5"/>
      <c r="AH25" s="5"/>
      <c r="AI25" s="5"/>
      <c r="AJ25" s="42" cm="1">
        <f t="array" ref="AJ25">SUMPRODUCT(($L25:$AI25&lt;&gt;"")*1)</f>
        <v>4</v>
      </c>
      <c r="AK25" s="32">
        <f t="shared" si="0"/>
        <v>1</v>
      </c>
      <c r="AL25" s="34">
        <f>IF($F25="","",IFERROR((IF($G25="each",IF($I25="No",SUM(Calc!$BZ25:$CW25),IF($F25="item_drop",SUM(Calc!$DX25:$EU25),IF($I25="Yes",MAX(Calc!$BZ25:$CW25),SUM(Calc!$BZ25:$CW25)))),$H25/MAX(Calc!$BA25:$BX25)))/IF($J25="",cfg_ratemult,$J25),""))</f>
        <v>4.2333333333333334</v>
      </c>
      <c r="AM25" s="34">
        <f t="shared" si="1"/>
        <v>4.4333333333333336</v>
      </c>
      <c r="AN25" s="43" t="str">
        <f t="shared" si="2"/>
        <v>0d 04h</v>
      </c>
      <c r="AO25" s="34">
        <f t="shared" si="3"/>
        <v>9.947610227008127</v>
      </c>
      <c r="AP25" s="28">
        <f t="shared" si="4"/>
        <v>1.5349979260415672</v>
      </c>
      <c r="AQ25" s="44">
        <f t="shared" si="5"/>
        <v>2.8881689402447313</v>
      </c>
      <c r="AR25" s="11" t="e">
        <f>IF($F25="","- no task set -",_xlfn.TEXTJOIN(" | ",TRUE,IF(AND($F25&lt;&gt;"gp_value",$AJ25=0),"no items selected",""),IF(AND($F25="gp_value",$AJ25=0),"pick a farming method so the ETC can be estimated",""),IF(AND($F25="gp_value",$AJ25&gt;1),"gp_value takes no item list - one method is enough",""),IF(AND($F25="minigame_completion",$AJ25&gt;1),"only 1 minigame per tile",""),IF(OR($H25="",$H25&lt;=0),"target missing",""),IF(SUMPRODUCT(($L25:$AE25&lt;&gt;"")*(Calc!$C25:$Z25=0))&gt;0,"unknown entry - not in catalogue",""),IF(AND($G25="each",$AJ25=1),"each with 1 entry = same as any",""),IF($AL25="","ETC not computable","")))</f>
        <v>#N/A</v>
      </c>
      <c r="AS25" s="11" t="s">
        <v>1415</v>
      </c>
      <c r="AT25" s="11" t="str">
        <f>IF($F25="","","{"&amp;CHAR(34)&amp;"tileId"&amp;CHAR(34)&amp;":"&amp;$A25&amp;","&amp;CHAR(34)&amp;"taskType"&amp;CHAR(34)&amp;":"&amp;CHAR(34)&amp;$F25&amp;CHAR(34)&amp;","&amp;CHAR(34)&amp;"taskConfig"&amp;CHAR(34)&amp;":{"&amp;IF($F25="gp_value","",IF($F25="minigame_completion",CHAR(34)&amp;"minigame"&amp;CHAR(34)&amp;":"&amp;CHAR(34)&amp;$L25&amp;CHAR(34)&amp;","&amp;CHAR(34)&amp;"message"&amp;CHAR(34)&amp;":"&amp;CHAR(34)&amp;IFERROR(INDEX(minigame_completion!$J$5:$J$47,MATCH($L25,minigame_completion!$A$5:$A$47,0)),"")&amp;CHAR(34)&amp;",",IF($AJ25=1,CHAR(34)&amp;INDEX(Settings!$F$6:$F$13,MATCH($F25,Settings!$E$6:$E$13,0))&amp;CHAR(34)&amp;":"&amp;Calc!$EW25&amp;",",CHAR(34)&amp;INDEX(Settings!$G$6:$G$13,MATCH($F25,Settings!$E$6:$E$13,0))&amp;CHAR(34)&amp;":["&amp;_xlfn.TEXTJOIN(",",TRUE,Calc!$EW25:$FT25)&amp;"],")))&amp;CHAR(34)&amp;"target"&amp;CHAR(34)&amp;":"&amp;$H25&amp;IF($G25="each",","&amp;CHAR(34)&amp;"mode"&amp;CHAR(34)&amp;":"&amp;CHAR(34)&amp;"each"&amp;CHAR(34),"")&amp;"}}")</f>
        <v>{"tileId":62,"taskType":"item_drop","taskConfig":{"items":["Armadyl helmet","Armadyl chestplate","Armadyl chainskirt","Armadyl hilt"],"target":1}}</v>
      </c>
    </row>
    <row r="26" spans="1:46" x14ac:dyDescent="0.25">
      <c r="A26" s="45">
        <v>61</v>
      </c>
      <c r="B26" s="46" t="str">
        <f>IFERROR(INDEX(Maze!$C$5:$C$85,MATCH($A26,Maze!$A$5:$A$85,0)),"")</f>
        <v>Arm 1</v>
      </c>
      <c r="C26" s="46">
        <f>IFERROR(INDEX(Maze!$D$5:$D$85,MATCH($A26,Maze!$A$5:$A$85,0)),"")</f>
        <v>18</v>
      </c>
      <c r="D26" s="46" t="str">
        <f>IFERROR(INDEX(Maze!$E$5:$E$85,MATCH($A26,Maze!$A$5:$A$85,0)),"")</f>
        <v>Forced</v>
      </c>
      <c r="E26" s="46" t="str">
        <f>IFERROR(INDEX(Maze!$G$5:$G$85,MATCH($A26,Maze!$A$5:$A$85,0)),"")</f>
        <v>No</v>
      </c>
      <c r="F26" s="5" t="s">
        <v>58</v>
      </c>
      <c r="G26" s="40"/>
      <c r="H26" s="41">
        <v>1</v>
      </c>
      <c r="I26" s="40"/>
      <c r="J26" s="27"/>
      <c r="K26" s="26"/>
      <c r="L26" s="5" t="s">
        <v>381</v>
      </c>
      <c r="M26" s="5"/>
      <c r="N26" s="5"/>
      <c r="O26" s="5"/>
      <c r="P26" s="5"/>
      <c r="Q26" s="5"/>
      <c r="R26" s="5"/>
      <c r="S26" s="5"/>
      <c r="T26" s="5"/>
      <c r="U26" s="5"/>
      <c r="V26" s="5"/>
      <c r="W26" s="5"/>
      <c r="X26" s="5"/>
      <c r="Y26" s="5"/>
      <c r="Z26" s="5"/>
      <c r="AA26" s="5"/>
      <c r="AB26" s="5"/>
      <c r="AC26" s="5"/>
      <c r="AD26" s="5"/>
      <c r="AE26" s="5"/>
      <c r="AF26" s="5"/>
      <c r="AG26" s="5"/>
      <c r="AH26" s="5"/>
      <c r="AI26" s="5"/>
      <c r="AJ26" s="42" cm="1">
        <f t="array" ref="AJ26">SUMPRODUCT(($L26:$AI26&lt;&gt;"")*1)</f>
        <v>1</v>
      </c>
      <c r="AK26" s="47">
        <f t="shared" si="0"/>
        <v>1</v>
      </c>
      <c r="AL26" s="48">
        <f>IF($F26="","",IFERROR((IF($G26="each",IF($I26="No",SUM(Calc!$BZ26:$CW26),IF($F26="item_drop",SUM(Calc!$DX26:$EU26),IF($I26="Yes",MAX(Calc!$BZ26:$CW26),SUM(Calc!$BZ26:$CW26)))),$H26/MAX(Calc!$BA26:$BX26)))/IF($J26="",cfg_ratemult,$J26),""))</f>
        <v>5</v>
      </c>
      <c r="AM26" s="48">
        <f t="shared" si="1"/>
        <v>5.2</v>
      </c>
      <c r="AN26" s="49" t="str">
        <f t="shared" si="2"/>
        <v>0d 05h</v>
      </c>
      <c r="AO26" s="48">
        <f t="shared" si="3"/>
        <v>11.71292546497023</v>
      </c>
      <c r="AP26" s="50">
        <f t="shared" si="4"/>
        <v>1.6452733080131821</v>
      </c>
      <c r="AQ26" s="44">
        <f t="shared" si="5"/>
        <v>3.1605691131520728</v>
      </c>
      <c r="AR26" s="11" t="e">
        <f>IF($F26="","- no task set -",_xlfn.TEXTJOIN(" | ",TRUE,IF(AND($F26&lt;&gt;"gp_value",$AJ26=0),"no items selected",""),IF(AND($F26="gp_value",$AJ26=0),"pick a farming method so the ETC can be estimated",""),IF(AND($F26="gp_value",$AJ26&gt;1),"gp_value takes no item list - one method is enough",""),IF(AND($F26="minigame_completion",$AJ26&gt;1),"only 1 minigame per tile",""),IF(OR($H26="",$H26&lt;=0),"target missing",""),IF(SUMPRODUCT(($L26:$AE26&lt;&gt;"")*(Calc!$C26:$Z26=0))&gt;0,"unknown entry - not in catalogue",""),IF(AND($G26="each",$AJ26=1),"each with 1 entry = same as any",""),IF($AL26="","ETC not computable","")))</f>
        <v>#N/A</v>
      </c>
      <c r="AS26" s="11" t="s">
        <v>1417</v>
      </c>
      <c r="AT26" s="11" t="str">
        <f>IF($F26="","","{"&amp;CHAR(34)&amp;"tileId"&amp;CHAR(34)&amp;":"&amp;$A26&amp;","&amp;CHAR(34)&amp;"taskType"&amp;CHAR(34)&amp;":"&amp;CHAR(34)&amp;$F26&amp;CHAR(34)&amp;","&amp;CHAR(34)&amp;"taskConfig"&amp;CHAR(34)&amp;":{"&amp;IF($F26="gp_value","",IF($F26="minigame_completion",CHAR(34)&amp;"minigame"&amp;CHAR(34)&amp;":"&amp;CHAR(34)&amp;$L26&amp;CHAR(34)&amp;","&amp;CHAR(34)&amp;"message"&amp;CHAR(34)&amp;":"&amp;CHAR(34)&amp;IFERROR(INDEX(minigame_completion!$J$5:$J$47,MATCH($L26,minigame_completion!$A$5:$A$47,0)),"")&amp;CHAR(34)&amp;",",IF($AJ26=1,CHAR(34)&amp;INDEX(Settings!$F$6:$F$13,MATCH($F26,Settings!$E$6:$E$13,0))&amp;CHAR(34)&amp;":"&amp;Calc!$EW26&amp;",",CHAR(34)&amp;INDEX(Settings!$G$6:$G$13,MATCH($F26,Settings!$E$6:$E$13,0))&amp;CHAR(34)&amp;":["&amp;_xlfn.TEXTJOIN(",",TRUE,Calc!$EW26:$FT26)&amp;"],")))&amp;CHAR(34)&amp;"target"&amp;CHAR(34)&amp;":"&amp;$H26&amp;IF($G26="each",","&amp;CHAR(34)&amp;"mode"&amp;CHAR(34)&amp;":"&amp;CHAR(34)&amp;"each"&amp;CHAR(34),"")&amp;"}}")</f>
        <v>{"tileId":61,"taskType":"item_drop","taskConfig":{"item":"Infernal cape","target":1}}</v>
      </c>
    </row>
    <row r="27" spans="1:46" x14ac:dyDescent="0.25">
      <c r="A27" s="51">
        <v>60</v>
      </c>
      <c r="B27" s="39" t="str">
        <f>IFERROR(INDEX(Maze!$C$5:$C$85,MATCH($A27,Maze!$A$5:$A$85,0)),"")</f>
        <v>Arm 1</v>
      </c>
      <c r="C27" s="39">
        <f>IFERROR(INDEX(Maze!$D$5:$D$85,MATCH($A27,Maze!$A$5:$A$85,0)),"")</f>
        <v>19</v>
      </c>
      <c r="D27" s="39" t="str">
        <f>IFERROR(INDEX(Maze!$E$5:$E$85,MATCH($A27,Maze!$A$5:$A$85,0)),"")</f>
        <v>KEY</v>
      </c>
      <c r="E27" s="39" t="str">
        <f>IFERROR(INDEX(Maze!$G$5:$G$85,MATCH($A27,Maze!$A$5:$A$85,0)),"")</f>
        <v>Yes</v>
      </c>
      <c r="F27" s="5" t="s">
        <v>58</v>
      </c>
      <c r="G27" s="40"/>
      <c r="H27" s="41">
        <v>1</v>
      </c>
      <c r="I27" s="40"/>
      <c r="J27" s="27"/>
      <c r="K27" s="26"/>
      <c r="L27" s="5" t="s">
        <v>322</v>
      </c>
      <c r="M27" s="5" t="s">
        <v>323</v>
      </c>
      <c r="N27" s="5" t="s">
        <v>324</v>
      </c>
      <c r="O27" s="5" t="s">
        <v>326</v>
      </c>
      <c r="P27" s="5" t="s">
        <v>327</v>
      </c>
      <c r="Q27" s="5" t="s">
        <v>328</v>
      </c>
      <c r="R27" s="5" t="s">
        <v>325</v>
      </c>
      <c r="S27" s="5" t="s">
        <v>330</v>
      </c>
      <c r="T27" s="5" t="s">
        <v>331</v>
      </c>
      <c r="U27" s="5" t="s">
        <v>329</v>
      </c>
      <c r="V27" s="5"/>
      <c r="W27" s="5"/>
      <c r="X27" s="5"/>
      <c r="Y27" s="5"/>
      <c r="Z27" s="5"/>
      <c r="AA27" s="5"/>
      <c r="AB27" s="5"/>
      <c r="AC27" s="5"/>
      <c r="AD27" s="5"/>
      <c r="AE27" s="5"/>
      <c r="AF27" s="5"/>
      <c r="AG27" s="5"/>
      <c r="AH27" s="5"/>
      <c r="AI27" s="5"/>
      <c r="AJ27" s="42" cm="1">
        <f t="array" ref="AJ27">SUMPRODUCT(($L27:$AI27&lt;&gt;"")*1)</f>
        <v>10</v>
      </c>
      <c r="AK27" s="32">
        <f t="shared" si="0"/>
        <v>1</v>
      </c>
      <c r="AL27" s="34">
        <f>IF($F27="","",IFERROR((IF($G27="each",IF($I27="No",SUM(Calc!$BZ27:$CW27),IF($F27="item_drop",SUM(Calc!$DX27:$EU27),IF($I27="Yes",MAX(Calc!$BZ27:$CW27),SUM(Calc!$BZ27:$CW27)))),$H27/MAX(Calc!$BA27:$BX27)))/IF($J27="",cfg_ratemult,$J27),""))</f>
        <v>61.497326203208544</v>
      </c>
      <c r="AM27" s="34">
        <f t="shared" si="1"/>
        <v>61.697326203208547</v>
      </c>
      <c r="AN27" s="43" t="str">
        <f t="shared" si="2"/>
        <v>2d 14h</v>
      </c>
      <c r="AO27" s="34">
        <f t="shared" si="3"/>
        <v>141.8028265745001</v>
      </c>
      <c r="AP27" s="28">
        <f t="shared" si="4"/>
        <v>2.9913286102259349</v>
      </c>
      <c r="AQ27" s="44">
        <f t="shared" si="5"/>
        <v>20.62539233981002</v>
      </c>
      <c r="AR27" s="11" t="e">
        <f>IF($F27="","- no task set -",_xlfn.TEXTJOIN(" | ",TRUE,IF(AND($F27&lt;&gt;"gp_value",$AJ27=0),"no items selected",""),IF(AND($F27="gp_value",$AJ27=0),"pick a farming method so the ETC can be estimated",""),IF(AND($F27="gp_value",$AJ27&gt;1),"gp_value takes no item list - one method is enough",""),IF(AND($F27="minigame_completion",$AJ27&gt;1),"only 1 minigame per tile",""),IF(OR($H27="",$H27&lt;=0),"target missing",""),IF(SUMPRODUCT(($L27:$AE27&lt;&gt;"")*(Calc!$C27:$Z27=0))&gt;0,"unknown entry - not in catalogue",""),IF(AND($G27="each",$AJ27=1),"each with 1 entry = same as any",""),IF($AL27="","ETC not computable","")))</f>
        <v>#N/A</v>
      </c>
      <c r="AS27" s="11" t="s">
        <v>1429</v>
      </c>
      <c r="AT27" s="11" t="str">
        <f>IF($F27="","","{"&amp;CHAR(34)&amp;"tileId"&amp;CHAR(34)&amp;":"&amp;$A27&amp;","&amp;CHAR(34)&amp;"taskType"&amp;CHAR(34)&amp;":"&amp;CHAR(34)&amp;$F27&amp;CHAR(34)&amp;","&amp;CHAR(34)&amp;"taskConfig"&amp;CHAR(34)&amp;":{"&amp;IF($F27="gp_value","",IF($F27="minigame_completion",CHAR(34)&amp;"minigame"&amp;CHAR(34)&amp;":"&amp;CHAR(34)&amp;$L27&amp;CHAR(34)&amp;","&amp;CHAR(34)&amp;"message"&amp;CHAR(34)&amp;":"&amp;CHAR(34)&amp;IFERROR(INDEX(minigame_completion!$J$5:$J$47,MATCH($L27,minigame_completion!$A$5:$A$47,0)),"")&amp;CHAR(34)&amp;",",IF($AJ27=1,CHAR(34)&amp;INDEX(Settings!$F$6:$F$13,MATCH($F27,Settings!$E$6:$E$13,0))&amp;CHAR(34)&amp;":"&amp;Calc!$EW27&amp;",",CHAR(34)&amp;INDEX(Settings!$G$6:$G$13,MATCH($F27,Settings!$E$6:$E$13,0))&amp;CHAR(34)&amp;":["&amp;_xlfn.TEXTJOIN(",",TRUE,Calc!$EW27:$FT27)&amp;"],")))&amp;CHAR(34)&amp;"target"&amp;CHAR(34)&amp;":"&amp;$H27&amp;IF($G27="each",","&amp;CHAR(34)&amp;"mode"&amp;CHAR(34)&amp;":"&amp;CHAR(34)&amp;"each"&amp;CHAR(34),"")&amp;"}}")</f>
        <v>{"tileId":60,"taskType":"item_drop","taskConfig":{"items":["Twisted bow","Kodai insignia","Elder maul","Ancestral hat","Ancestral robe top","Ancestral robe bottom","Dragon claws","Twisted buckler","Dinh's bulwark","Dragon hunter crossbow"],"target":1}}</v>
      </c>
    </row>
    <row r="28" spans="1:46" x14ac:dyDescent="0.25">
      <c r="A28" s="45">
        <v>68</v>
      </c>
      <c r="B28" s="46" t="str">
        <f>IFERROR(INDEX(Maze!$C$5:$C$85,MATCH($A28,Maze!$A$5:$A$85,0)),"")</f>
        <v>Arm 2</v>
      </c>
      <c r="C28" s="46">
        <f>IFERROR(INDEX(Maze!$D$5:$D$85,MATCH($A28,Maze!$A$5:$A$85,0)),"")</f>
        <v>1</v>
      </c>
      <c r="D28" s="46" t="str">
        <f>IFERROR(INDEX(Maze!$E$5:$E$85,MATCH($A28,Maze!$A$5:$A$85,0)),"")</f>
        <v>Forced</v>
      </c>
      <c r="E28" s="46" t="str">
        <f>IFERROR(INDEX(Maze!$G$5:$G$85,MATCH($A28,Maze!$A$5:$A$85,0)),"")</f>
        <v>No</v>
      </c>
      <c r="F28" s="5" t="s">
        <v>52</v>
      </c>
      <c r="G28" s="40" t="s">
        <v>220</v>
      </c>
      <c r="H28" s="41">
        <v>100</v>
      </c>
      <c r="I28" s="40"/>
      <c r="J28" s="27"/>
      <c r="K28" s="26"/>
      <c r="L28" s="5" t="s">
        <v>339</v>
      </c>
      <c r="M28" s="5" t="s">
        <v>338</v>
      </c>
      <c r="N28" s="5"/>
      <c r="O28" s="5"/>
      <c r="P28" s="5"/>
      <c r="Q28" s="5"/>
      <c r="R28" s="5"/>
      <c r="S28" s="5"/>
      <c r="T28" s="5"/>
      <c r="U28" s="5"/>
      <c r="V28" s="5"/>
      <c r="W28" s="5"/>
      <c r="X28" s="5"/>
      <c r="Y28" s="5"/>
      <c r="Z28" s="5"/>
      <c r="AA28" s="5"/>
      <c r="AB28" s="5"/>
      <c r="AC28" s="5"/>
      <c r="AD28" s="5"/>
      <c r="AE28" s="5"/>
      <c r="AF28" s="5"/>
      <c r="AG28" s="5"/>
      <c r="AH28" s="5"/>
      <c r="AI28" s="5"/>
      <c r="AJ28" s="42" cm="1">
        <f t="array" ref="AJ28">SUMPRODUCT(($L28:$AI28&lt;&gt;"")*1)</f>
        <v>2</v>
      </c>
      <c r="AK28" s="47">
        <f t="shared" si="0"/>
        <v>200</v>
      </c>
      <c r="AL28" s="48">
        <f>IF($F28="","",IFERROR((IF($G28="each",IF($I28="No",SUM(Calc!$BZ28:$CW28),IF($F28="item_drop",SUM(Calc!$DX28:$EU28),IF($I28="Yes",MAX(Calc!$BZ28:$CW28),SUM(Calc!$BZ28:$CW28)))),$H28/MAX(Calc!$BA28:$BX28)))/IF($J28="",cfg_ratemult,$J28),""))</f>
        <v>4.4444444444444446</v>
      </c>
      <c r="AM28" s="48">
        <f t="shared" si="1"/>
        <v>4.6444444444444448</v>
      </c>
      <c r="AN28" s="49" t="str">
        <f t="shared" si="2"/>
        <v>0d 05h</v>
      </c>
      <c r="AO28" s="48">
        <f t="shared" si="3"/>
        <v>4.8254858133941783</v>
      </c>
      <c r="AP28" s="50">
        <f t="shared" si="4"/>
        <v>0.4304</v>
      </c>
      <c r="AQ28" s="44">
        <f t="shared" si="5"/>
        <v>10.790995456422966</v>
      </c>
      <c r="AR28" s="11" t="e">
        <f>IF($F28="","- no task set -",_xlfn.TEXTJOIN(" | ",TRUE,IF(AND($F28&lt;&gt;"gp_value",$AJ28=0),"no items selected",""),IF(AND($F28="gp_value",$AJ28=0),"pick a farming method so the ETC can be estimated",""),IF(AND($F28="gp_value",$AJ28&gt;1),"gp_value takes no item list - one method is enough",""),IF(AND($F28="minigame_completion",$AJ28&gt;1),"only 1 minigame per tile",""),IF(OR($H28="",$H28&lt;=0),"target missing",""),IF(SUMPRODUCT(($L28:$AE28&lt;&gt;"")*(Calc!$C28:$Z28=0))&gt;0,"unknown entry - not in catalogue",""),IF(AND($G28="each",$AJ28=1),"each with 1 entry = same as any",""),IF($AL28="","ETC not computable","")))</f>
        <v>#N/A</v>
      </c>
      <c r="AS28" s="11" t="s">
        <v>1423</v>
      </c>
      <c r="AT28" s="11" t="str">
        <f>IF($F28="","","{"&amp;CHAR(34)&amp;"tileId"&amp;CHAR(34)&amp;":"&amp;$A28&amp;","&amp;CHAR(34)&amp;"taskType"&amp;CHAR(34)&amp;":"&amp;CHAR(34)&amp;$F28&amp;CHAR(34)&amp;","&amp;CHAR(34)&amp;"taskConfig"&amp;CHAR(34)&amp;":{"&amp;IF($F28="gp_value","",IF($F28="minigame_completion",CHAR(34)&amp;"minigame"&amp;CHAR(34)&amp;":"&amp;CHAR(34)&amp;$L28&amp;CHAR(34)&amp;","&amp;CHAR(34)&amp;"message"&amp;CHAR(34)&amp;":"&amp;CHAR(34)&amp;IFERROR(INDEX(minigame_completion!$J$5:$J$47,MATCH($L28,minigame_completion!$A$5:$A$47,0)),"")&amp;CHAR(34)&amp;",",IF($AJ28=1,CHAR(34)&amp;INDEX(Settings!$F$6:$F$13,MATCH($F28,Settings!$E$6:$E$13,0))&amp;CHAR(34)&amp;":"&amp;Calc!$EW28&amp;",",CHAR(34)&amp;INDEX(Settings!$G$6:$G$13,MATCH($F28,Settings!$E$6:$E$13,0))&amp;CHAR(34)&amp;":["&amp;_xlfn.TEXTJOIN(",",TRUE,Calc!$EW28:$FT28)&amp;"],")))&amp;CHAR(34)&amp;"target"&amp;CHAR(34)&amp;":"&amp;$H28&amp;IF($G28="each",","&amp;CHAR(34)&amp;"mode"&amp;CHAR(34)&amp;":"&amp;CHAR(34)&amp;"each"&amp;CHAR(34),"")&amp;"}}")</f>
        <v>{"tileId":68,"taskType":"npc_kill","taskConfig":{"npcs":["Crazy archaeologist","Deranged archaeologist"],"target":100,"mode":"each"}}</v>
      </c>
    </row>
    <row r="29" spans="1:46" x14ac:dyDescent="0.25">
      <c r="A29" s="29">
        <v>59</v>
      </c>
      <c r="B29" s="39" t="str">
        <f>IFERROR(INDEX(Maze!$C$5:$C$85,MATCH($A29,Maze!$A$5:$A$85,0)),"")</f>
        <v>Arm 2</v>
      </c>
      <c r="C29" s="39">
        <f>IFERROR(INDEX(Maze!$D$5:$D$85,MATCH($A29,Maze!$A$5:$A$85,0)),"")</f>
        <v>2</v>
      </c>
      <c r="D29" s="39" t="str">
        <f>IFERROR(INDEX(Maze!$E$5:$E$85,MATCH($A29,Maze!$A$5:$A$85,0)),"")</f>
        <v>Forced</v>
      </c>
      <c r="E29" s="39" t="str">
        <f>IFERROR(INDEX(Maze!$G$5:$G$85,MATCH($A29,Maze!$A$5:$A$85,0)),"")</f>
        <v>No</v>
      </c>
      <c r="F29" s="5" t="s">
        <v>54</v>
      </c>
      <c r="G29" s="40"/>
      <c r="H29" s="41">
        <v>20000</v>
      </c>
      <c r="I29" s="40"/>
      <c r="J29" s="27"/>
      <c r="K29" s="26"/>
      <c r="L29" s="54" t="s">
        <v>1248</v>
      </c>
      <c r="M29" s="5"/>
      <c r="N29" s="5"/>
      <c r="O29" s="5"/>
      <c r="P29" s="5"/>
      <c r="Q29" s="5"/>
      <c r="R29" s="5"/>
      <c r="S29" s="5"/>
      <c r="T29" s="5"/>
      <c r="U29" s="5"/>
      <c r="V29" s="5"/>
      <c r="W29" s="5"/>
      <c r="X29" s="5"/>
      <c r="Y29" s="5"/>
      <c r="Z29" s="5"/>
      <c r="AA29" s="5"/>
      <c r="AB29" s="5"/>
      <c r="AC29" s="5"/>
      <c r="AD29" s="5"/>
      <c r="AE29" s="5"/>
      <c r="AF29" s="5"/>
      <c r="AG29" s="5"/>
      <c r="AH29" s="5"/>
      <c r="AI29" s="5"/>
      <c r="AJ29" s="42" cm="1">
        <f t="array" ref="AJ29">SUMPRODUCT(($L29:$AI29&lt;&gt;"")*1)</f>
        <v>1</v>
      </c>
      <c r="AK29" s="32">
        <f t="shared" si="0"/>
        <v>20000</v>
      </c>
      <c r="AL29" s="34">
        <f>IF($F29="","",IFERROR((IF($G29="each",IF($I29="No",SUM(Calc!$BZ29:$CW29),IF($F29="item_drop",SUM(Calc!$DX29:$EU29),IF($I29="Yes",MAX(Calc!$BZ29:$CW29),SUM(Calc!$BZ29:$CW29)))),$H29/MAX(Calc!$BA29:$BX29)))/IF($J29="",cfg_ratemult,$J29),""))</f>
        <v>1</v>
      </c>
      <c r="AM29" s="34">
        <f t="shared" si="1"/>
        <v>1.2</v>
      </c>
      <c r="AN29" s="43" t="str">
        <f t="shared" si="2"/>
        <v>0d 01h</v>
      </c>
      <c r="AO29" s="34">
        <f t="shared" si="3"/>
        <v>1.2407343080136899</v>
      </c>
      <c r="AP29" s="28">
        <f t="shared" si="4"/>
        <v>0.45263869847250482</v>
      </c>
      <c r="AQ29" s="44">
        <f t="shared" si="5"/>
        <v>2.6511210907277141</v>
      </c>
      <c r="AR29" s="11" t="e">
        <f>IF($F29="","- no task set -",_xlfn.TEXTJOIN(" | ",TRUE,IF(AND($F29&lt;&gt;"gp_value",$AJ29=0),"no items selected",""),IF(AND($F29="gp_value",$AJ29=0),"pick a farming method so the ETC can be estimated",""),IF(AND($F29="gp_value",$AJ29&gt;1),"gp_value takes no item list - one method is enough",""),IF(AND($F29="minigame_completion",$AJ29&gt;1),"only 1 minigame per tile",""),IF(OR($H29="",$H29&lt;=0),"target missing",""),IF(SUMPRODUCT(($L29:$AE29&lt;&gt;"")*(Calc!$C29:$Z29=0))&gt;0,"unknown entry - not in catalogue",""),IF(AND($G29="each",$AJ29=1),"each with 1 entry = same as any",""),IF($AL29="","ETC not computable","")))</f>
        <v>#N/A</v>
      </c>
      <c r="AS29" s="11" t="s">
        <v>1422</v>
      </c>
      <c r="AT29" s="11" t="str">
        <f>IF($F29="","","{"&amp;CHAR(34)&amp;"tileId"&amp;CHAR(34)&amp;":"&amp;$A29&amp;","&amp;CHAR(34)&amp;"taskType"&amp;CHAR(34)&amp;":"&amp;CHAR(34)&amp;$F29&amp;CHAR(34)&amp;","&amp;CHAR(34)&amp;"taskConfig"&amp;CHAR(34)&amp;":{"&amp;IF($F29="gp_value","",IF($F29="minigame_completion",CHAR(34)&amp;"minigame"&amp;CHAR(34)&amp;":"&amp;CHAR(34)&amp;$L29&amp;CHAR(34)&amp;","&amp;CHAR(34)&amp;"message"&amp;CHAR(34)&amp;":"&amp;CHAR(34)&amp;IFERROR(INDEX(minigame_completion!$J$5:$J$47,MATCH($L29,minigame_completion!$A$5:$A$47,0)),"")&amp;CHAR(34)&amp;",",IF($AJ29=1,CHAR(34)&amp;INDEX(Settings!$F$6:$F$13,MATCH($F29,Settings!$E$6:$E$13,0))&amp;CHAR(34)&amp;":"&amp;Calc!$EW29&amp;",",CHAR(34)&amp;INDEX(Settings!$G$6:$G$13,MATCH($F29,Settings!$E$6:$E$13,0))&amp;CHAR(34)&amp;":["&amp;_xlfn.TEXTJOIN(",",TRUE,Calc!$EW29:$FT29)&amp;"],")))&amp;CHAR(34)&amp;"target"&amp;CHAR(34)&amp;":"&amp;$H29&amp;IF($G29="each",","&amp;CHAR(34)&amp;"mode"&amp;CHAR(34)&amp;":"&amp;CHAR(34)&amp;"each"&amp;CHAR(34),"")&amp;"}}")</f>
        <v>{"tileId":59,"taskType":"npc_damage","taskConfig":{"npc":"Gemstone Crab","target":20000}}</v>
      </c>
    </row>
    <row r="30" spans="1:46" x14ac:dyDescent="0.25">
      <c r="A30" s="45">
        <v>50</v>
      </c>
      <c r="B30" s="46" t="str">
        <f>IFERROR(INDEX(Maze!$C$5:$C$85,MATCH($A30,Maze!$A$5:$A$85,0)),"")</f>
        <v>Arm 2</v>
      </c>
      <c r="C30" s="46">
        <f>IFERROR(INDEX(Maze!$D$5:$D$85,MATCH($A30,Maze!$A$5:$A$85,0)),"")</f>
        <v>3</v>
      </c>
      <c r="D30" s="46" t="str">
        <f>IFERROR(INDEX(Maze!$E$5:$E$85,MATCH($A30,Maze!$A$5:$A$85,0)),"")</f>
        <v>Forced</v>
      </c>
      <c r="E30" s="46" t="str">
        <f>IFERROR(INDEX(Maze!$G$5:$G$85,MATCH($A30,Maze!$A$5:$A$85,0)),"")</f>
        <v>No</v>
      </c>
      <c r="F30" s="5" t="s">
        <v>64</v>
      </c>
      <c r="G30" s="40"/>
      <c r="H30" s="41">
        <v>40</v>
      </c>
      <c r="I30" s="40"/>
      <c r="J30" s="27"/>
      <c r="K30" s="26"/>
      <c r="L30" s="5" t="s">
        <v>345</v>
      </c>
      <c r="M30" s="5"/>
      <c r="N30" s="5"/>
      <c r="O30" s="5"/>
      <c r="P30" s="5"/>
      <c r="Q30" s="5"/>
      <c r="R30" s="5"/>
      <c r="S30" s="5"/>
      <c r="T30" s="5"/>
      <c r="U30" s="5"/>
      <c r="V30" s="5"/>
      <c r="W30" s="5"/>
      <c r="X30" s="5"/>
      <c r="Y30" s="5"/>
      <c r="Z30" s="5"/>
      <c r="AA30" s="5"/>
      <c r="AB30" s="5"/>
      <c r="AC30" s="5"/>
      <c r="AD30" s="5"/>
      <c r="AE30" s="5"/>
      <c r="AF30" s="5"/>
      <c r="AG30" s="5"/>
      <c r="AH30" s="5"/>
      <c r="AI30" s="5"/>
      <c r="AJ30" s="42" cm="1">
        <f t="array" ref="AJ30">SUMPRODUCT(($L30:$AI30&lt;&gt;"")*1)</f>
        <v>1</v>
      </c>
      <c r="AK30" s="47">
        <f t="shared" si="0"/>
        <v>40</v>
      </c>
      <c r="AL30" s="48">
        <f>IF($F30="","",IFERROR((IF($G30="each",IF($I30="No",SUM(Calc!$BZ30:$CW30),IF($F30="item_drop",SUM(Calc!$DX30:$EU30),IF($I30="Yes",MAX(Calc!$BZ30:$CW30),SUM(Calc!$BZ30:$CW30)))),$H30/MAX(Calc!$BA30:$BX30)))/IF($J30="",cfg_ratemult,$J30),""))</f>
        <v>2.8571428571428572</v>
      </c>
      <c r="AM30" s="48">
        <f t="shared" si="1"/>
        <v>3.0571428571428574</v>
      </c>
      <c r="AN30" s="49" t="str">
        <f t="shared" si="2"/>
        <v>0d 03h</v>
      </c>
      <c r="AO30" s="48">
        <f t="shared" si="3"/>
        <v>3.1735265943248288</v>
      </c>
      <c r="AP30" s="50">
        <f t="shared" si="4"/>
        <v>0.48372112131669492</v>
      </c>
      <c r="AQ30" s="44">
        <f t="shared" si="5"/>
        <v>6.3200524484464857</v>
      </c>
      <c r="AR30" s="11" t="e">
        <f>IF($F30="","- no task set -",_xlfn.TEXTJOIN(" | ",TRUE,IF(AND($F30&lt;&gt;"gp_value",$AJ30=0),"no items selected",""),IF(AND($F30="gp_value",$AJ30=0),"pick a farming method so the ETC can be estimated",""),IF(AND($F30="gp_value",$AJ30&gt;1),"gp_value takes no item list - one method is enough",""),IF(AND($F30="minigame_completion",$AJ30&gt;1),"only 1 minigame per tile",""),IF(OR($H30="",$H30&lt;=0),"target missing",""),IF(SUMPRODUCT(($L30:$AE30&lt;&gt;"")*(Calc!$C30:$Z30=0))&gt;0,"unknown entry - not in catalogue",""),IF(AND($G30="each",$AJ30=1),"each with 1 entry = same as any",""),IF($AL30="","ETC not computable","")))</f>
        <v>#N/A</v>
      </c>
      <c r="AS30" s="11" t="s">
        <v>1425</v>
      </c>
      <c r="AT30" s="11" t="str">
        <f>IF($F30="","","{"&amp;CHAR(34)&amp;"tileId"&amp;CHAR(34)&amp;":"&amp;$A30&amp;","&amp;CHAR(34)&amp;"taskType"&amp;CHAR(34)&amp;":"&amp;CHAR(34)&amp;$F30&amp;CHAR(34)&amp;","&amp;CHAR(34)&amp;"taskConfig"&amp;CHAR(34)&amp;":{"&amp;IF($F30="gp_value","",IF($F30="minigame_completion",CHAR(34)&amp;"minigame"&amp;CHAR(34)&amp;":"&amp;CHAR(34)&amp;$L30&amp;CHAR(34)&amp;","&amp;CHAR(34)&amp;"message"&amp;CHAR(34)&amp;":"&amp;CHAR(34)&amp;IFERROR(INDEX(minigame_completion!$J$5:$J$47,MATCH($L30,minigame_completion!$A$5:$A$47,0)),"")&amp;CHAR(34)&amp;",",IF($AJ30=1,CHAR(34)&amp;INDEX(Settings!$F$6:$F$13,MATCH($F30,Settings!$E$6:$E$13,0))&amp;CHAR(34)&amp;":"&amp;Calc!$EW30&amp;",",CHAR(34)&amp;INDEX(Settings!$G$6:$G$13,MATCH($F30,Settings!$E$6:$E$13,0))&amp;CHAR(34)&amp;":["&amp;_xlfn.TEXTJOIN(",",TRUE,Calc!$EW30:$FT30)&amp;"],")))&amp;CHAR(34)&amp;"target"&amp;CHAR(34)&amp;":"&amp;$H30&amp;IF($G30="each",","&amp;CHAR(34)&amp;"mode"&amp;CHAR(34)&amp;":"&amp;CHAR(34)&amp;"each"&amp;CHAR(34),"")&amp;"}}")</f>
        <v>{"tileId":50,"taskType":"clue_completion","taskConfig":{"tier":"easy","target":40}}</v>
      </c>
    </row>
    <row r="31" spans="1:46" x14ac:dyDescent="0.25">
      <c r="A31" s="29">
        <v>41</v>
      </c>
      <c r="B31" s="39" t="str">
        <f>IFERROR(INDEX(Maze!$C$5:$C$85,MATCH($A31,Maze!$A$5:$A$85,0)),"")</f>
        <v>Arm 2</v>
      </c>
      <c r="C31" s="39">
        <f>IFERROR(INDEX(Maze!$D$5:$D$85,MATCH($A31,Maze!$A$5:$A$85,0)),"")</f>
        <v>4</v>
      </c>
      <c r="D31" s="39" t="str">
        <f>IFERROR(INDEX(Maze!$E$5:$E$85,MATCH($A31,Maze!$A$5:$A$85,0)),"")</f>
        <v>Forced</v>
      </c>
      <c r="E31" s="39" t="str">
        <f>IFERROR(INDEX(Maze!$G$5:$G$85,MATCH($A31,Maze!$A$5:$A$85,0)),"")</f>
        <v>No</v>
      </c>
      <c r="F31" s="5" t="s">
        <v>58</v>
      </c>
      <c r="G31" s="40"/>
      <c r="H31" s="41">
        <v>5</v>
      </c>
      <c r="I31" s="40"/>
      <c r="J31" s="27"/>
      <c r="K31" s="26"/>
      <c r="L31" s="5" t="s">
        <v>816</v>
      </c>
      <c r="M31" s="5"/>
      <c r="N31" s="5"/>
      <c r="O31" s="5"/>
      <c r="P31" s="5"/>
      <c r="Q31" s="5"/>
      <c r="R31" s="5"/>
      <c r="S31" s="5"/>
      <c r="T31" s="5"/>
      <c r="U31" s="5"/>
      <c r="V31" s="5"/>
      <c r="W31" s="5"/>
      <c r="X31" s="5"/>
      <c r="Y31" s="5"/>
      <c r="Z31" s="5"/>
      <c r="AA31" s="5"/>
      <c r="AB31" s="5"/>
      <c r="AC31" s="5"/>
      <c r="AD31" s="5"/>
      <c r="AE31" s="5"/>
      <c r="AF31" s="5"/>
      <c r="AG31" s="5"/>
      <c r="AH31" s="5"/>
      <c r="AI31" s="5"/>
      <c r="AJ31" s="42" cm="1">
        <f t="array" ref="AJ31">SUMPRODUCT(($L31:$AI31&lt;&gt;"")*1)</f>
        <v>1</v>
      </c>
      <c r="AK31" s="32">
        <f t="shared" si="0"/>
        <v>5</v>
      </c>
      <c r="AL31" s="34">
        <f>IF($F31="","",IFERROR((IF($G31="each",IF($I31="No",SUM(Calc!$BZ31:$CW31),IF($F31="item_drop",SUM(Calc!$DX31:$EU31),IF($I31="Yes",MAX(Calc!$BZ31:$CW31),SUM(Calc!$BZ31:$CW31)))),$H31/MAX(Calc!$BA31:$BX31)))/IF($J31="",cfg_ratemult,$J31),""))</f>
        <v>2.7499999999999996</v>
      </c>
      <c r="AM31" s="34">
        <f t="shared" si="1"/>
        <v>2.9499999999999997</v>
      </c>
      <c r="AN31" s="43" t="str">
        <f t="shared" si="2"/>
        <v>0d 03h</v>
      </c>
      <c r="AO31" s="34">
        <f t="shared" si="3"/>
        <v>4.5964742723289467</v>
      </c>
      <c r="AP31" s="28">
        <f t="shared" si="4"/>
        <v>0.522431215190297</v>
      </c>
      <c r="AQ31" s="44">
        <f t="shared" si="5"/>
        <v>5.6466763742772415</v>
      </c>
      <c r="AR31" s="11" t="e">
        <f>IF($F31="","- no task set -",_xlfn.TEXTJOIN(" | ",TRUE,IF(AND($F31&lt;&gt;"gp_value",$AJ31=0),"no items selected",""),IF(AND($F31="gp_value",$AJ31=0),"pick a farming method so the ETC can be estimated",""),IF(AND($F31="gp_value",$AJ31&gt;1),"gp_value takes no item list - one method is enough",""),IF(AND($F31="minigame_completion",$AJ31&gt;1),"only 1 minigame per tile",""),IF(OR($H31="",$H31&lt;=0),"target missing",""),IF(SUMPRODUCT(($L31:$AE31&lt;&gt;"")*(Calc!$C31:$Z31=0))&gt;0,"unknown entry - not in catalogue",""),IF(AND($G31="each",$AJ31=1),"each with 1 entry = same as any",""),IF($AL31="","ETC not computable","")))</f>
        <v>#N/A</v>
      </c>
      <c r="AS31" s="11" t="s">
        <v>1377</v>
      </c>
      <c r="AT31" s="11" t="str">
        <f>IF($F31="","","{"&amp;CHAR(34)&amp;"tileId"&amp;CHAR(34)&amp;":"&amp;$A31&amp;","&amp;CHAR(34)&amp;"taskType"&amp;CHAR(34)&amp;":"&amp;CHAR(34)&amp;$F31&amp;CHAR(34)&amp;","&amp;CHAR(34)&amp;"taskConfig"&amp;CHAR(34)&amp;":{"&amp;IF($F31="gp_value","",IF($F31="minigame_completion",CHAR(34)&amp;"minigame"&amp;CHAR(34)&amp;":"&amp;CHAR(34)&amp;$L31&amp;CHAR(34)&amp;","&amp;CHAR(34)&amp;"message"&amp;CHAR(34)&amp;":"&amp;CHAR(34)&amp;IFERROR(INDEX(minigame_completion!$J$5:$J$47,MATCH($L31,minigame_completion!$A$5:$A$47,0)),"")&amp;CHAR(34)&amp;",",IF($AJ31=1,CHAR(34)&amp;INDEX(Settings!$F$6:$F$13,MATCH($F31,Settings!$E$6:$E$13,0))&amp;CHAR(34)&amp;":"&amp;Calc!$EW31&amp;",",CHAR(34)&amp;INDEX(Settings!$G$6:$G$13,MATCH($F31,Settings!$E$6:$E$13,0))&amp;CHAR(34)&amp;":["&amp;_xlfn.TEXTJOIN(",",TRUE,Calc!$EW31:$FT31)&amp;"],")))&amp;CHAR(34)&amp;"target"&amp;CHAR(34)&amp;":"&amp;$H31&amp;IF($G31="each",","&amp;CHAR(34)&amp;"mode"&amp;CHAR(34)&amp;":"&amp;CHAR(34)&amp;"each"&amp;CHAR(34),"")&amp;"}}")</f>
        <v>{"tileId":41,"taskType":"item_drop","taskConfig":{"item":"Scurrius' spine","target":5}}</v>
      </c>
    </row>
    <row r="32" spans="1:46" x14ac:dyDescent="0.25">
      <c r="A32" s="45">
        <v>32</v>
      </c>
      <c r="B32" s="46" t="str">
        <f>IFERROR(INDEX(Maze!$C$5:$C$85,MATCH($A32,Maze!$A$5:$A$85,0)),"")</f>
        <v>Arm 2</v>
      </c>
      <c r="C32" s="46">
        <f>IFERROR(INDEX(Maze!$D$5:$D$85,MATCH($A32,Maze!$A$5:$A$85,0)),"")</f>
        <v>5</v>
      </c>
      <c r="D32" s="46" t="str">
        <f>IFERROR(INDEX(Maze!$E$5:$E$85,MATCH($A32,Maze!$A$5:$A$85,0)),"")</f>
        <v>Forced</v>
      </c>
      <c r="E32" s="46" t="str">
        <f>IFERROR(INDEX(Maze!$G$5:$G$85,MATCH($A32,Maze!$A$5:$A$85,0)),"")</f>
        <v>No</v>
      </c>
      <c r="F32" s="5" t="s">
        <v>52</v>
      </c>
      <c r="G32" s="40"/>
      <c r="H32" s="41">
        <v>300</v>
      </c>
      <c r="I32" s="40"/>
      <c r="J32" s="27"/>
      <c r="K32" s="26"/>
      <c r="L32" s="5" t="s">
        <v>409</v>
      </c>
      <c r="M32" s="5"/>
      <c r="N32" s="5"/>
      <c r="O32" s="5"/>
      <c r="P32" s="5"/>
      <c r="Q32" s="5"/>
      <c r="R32" s="5"/>
      <c r="S32" s="5"/>
      <c r="T32" s="5"/>
      <c r="U32" s="5"/>
      <c r="V32" s="5"/>
      <c r="W32" s="5"/>
      <c r="X32" s="5"/>
      <c r="Y32" s="5"/>
      <c r="Z32" s="5"/>
      <c r="AA32" s="5"/>
      <c r="AB32" s="5"/>
      <c r="AC32" s="5"/>
      <c r="AD32" s="5"/>
      <c r="AE32" s="5"/>
      <c r="AF32" s="5"/>
      <c r="AG32" s="5"/>
      <c r="AH32" s="5"/>
      <c r="AI32" s="5"/>
      <c r="AJ32" s="42" cm="1">
        <f t="array" ref="AJ32">SUMPRODUCT(($L32:$AI32&lt;&gt;"")*1)</f>
        <v>1</v>
      </c>
      <c r="AK32" s="47">
        <f t="shared" si="0"/>
        <v>300</v>
      </c>
      <c r="AL32" s="48">
        <f>IF($F32="","",IFERROR((IF($G32="each",IF($I32="No",SUM(Calc!$BZ32:$CW32),IF($F32="item_drop",SUM(Calc!$DX32:$EU32),IF($I32="Yes",MAX(Calc!$BZ32:$CW32),SUM(Calc!$BZ32:$CW32)))),$H32/MAX(Calc!$BA32:$BX32)))/IF($J32="",cfg_ratemult,$J32),""))</f>
        <v>10</v>
      </c>
      <c r="AM32" s="48">
        <f t="shared" si="1"/>
        <v>10.199999999999999</v>
      </c>
      <c r="AN32" s="49" t="str">
        <f t="shared" si="2"/>
        <v>0d 10h</v>
      </c>
      <c r="AO32" s="48">
        <f t="shared" si="3"/>
        <v>10.607343080136898</v>
      </c>
      <c r="AP32" s="50">
        <f t="shared" si="4"/>
        <v>0.56802458305053971</v>
      </c>
      <c r="AQ32" s="44">
        <f t="shared" si="5"/>
        <v>17.956969300908689</v>
      </c>
      <c r="AR32" s="11" t="e">
        <f>IF($F32="","- no task set -",_xlfn.TEXTJOIN(" | ",TRUE,IF(AND($F32&lt;&gt;"gp_value",$AJ32=0),"no items selected",""),IF(AND($F32="gp_value",$AJ32=0),"pick a farming method so the ETC can be estimated",""),IF(AND($F32="gp_value",$AJ32&gt;1),"gp_value takes no item list - one method is enough",""),IF(AND($F32="minigame_completion",$AJ32&gt;1),"only 1 minigame per tile",""),IF(OR($H32="",$H32&lt;=0),"target missing",""),IF(SUMPRODUCT(($L32:$AE32&lt;&gt;"")*(Calc!$C32:$Z32=0))&gt;0,"unknown entry - not in catalogue",""),IF(AND($G32="each",$AJ32=1),"each with 1 entry = same as any",""),IF($AL32="","ETC not computable","")))</f>
        <v>#N/A</v>
      </c>
      <c r="AS32" s="11" t="s">
        <v>1438</v>
      </c>
      <c r="AT32" s="11" t="str">
        <f>IF($F32="","","{"&amp;CHAR(34)&amp;"tileId"&amp;CHAR(34)&amp;":"&amp;$A32&amp;","&amp;CHAR(34)&amp;"taskType"&amp;CHAR(34)&amp;":"&amp;CHAR(34)&amp;$F32&amp;CHAR(34)&amp;","&amp;CHAR(34)&amp;"taskConfig"&amp;CHAR(34)&amp;":{"&amp;IF($F32="gp_value","",IF($F32="minigame_completion",CHAR(34)&amp;"minigame"&amp;CHAR(34)&amp;":"&amp;CHAR(34)&amp;$L32&amp;CHAR(34)&amp;","&amp;CHAR(34)&amp;"message"&amp;CHAR(34)&amp;":"&amp;CHAR(34)&amp;IFERROR(INDEX(minigame_completion!$J$5:$J$47,MATCH($L32,minigame_completion!$A$5:$A$47,0)),"")&amp;CHAR(34)&amp;",",IF($AJ32=1,CHAR(34)&amp;INDEX(Settings!$F$6:$F$13,MATCH($F32,Settings!$E$6:$E$13,0))&amp;CHAR(34)&amp;":"&amp;Calc!$EW32&amp;",",CHAR(34)&amp;INDEX(Settings!$G$6:$G$13,MATCH($F32,Settings!$E$6:$E$13,0))&amp;CHAR(34)&amp;":["&amp;_xlfn.TEXTJOIN(",",TRUE,Calc!$EW32:$FT32)&amp;"],")))&amp;CHAR(34)&amp;"target"&amp;CHAR(34)&amp;":"&amp;$H32&amp;IF($G32="each",","&amp;CHAR(34)&amp;"mode"&amp;CHAR(34)&amp;":"&amp;CHAR(34)&amp;"each"&amp;CHAR(34),"")&amp;"}}")</f>
        <v>{"tileId":32,"taskType":"npc_kill","taskConfig":{"npc":"Vorkath","target":300}}</v>
      </c>
    </row>
    <row r="33" spans="1:46" x14ac:dyDescent="0.25">
      <c r="A33" s="29">
        <v>31</v>
      </c>
      <c r="B33" s="39" t="str">
        <f>IFERROR(INDEX(Maze!$C$5:$C$85,MATCH($A33,Maze!$A$5:$A$85,0)),"")</f>
        <v>Arm 2</v>
      </c>
      <c r="C33" s="39">
        <f>IFERROR(INDEX(Maze!$D$5:$D$85,MATCH($A33,Maze!$A$5:$A$85,0)),"")</f>
        <v>6</v>
      </c>
      <c r="D33" s="39" t="str">
        <f>IFERROR(INDEX(Maze!$E$5:$E$85,MATCH($A33,Maze!$A$5:$A$85,0)),"")</f>
        <v>Forced</v>
      </c>
      <c r="E33" s="39" t="str">
        <f>IFERROR(INDEX(Maze!$G$5:$G$85,MATCH($A33,Maze!$A$5:$A$85,0)),"")</f>
        <v>No</v>
      </c>
      <c r="F33" s="5" t="s">
        <v>58</v>
      </c>
      <c r="G33" s="40"/>
      <c r="H33" s="41">
        <v>5</v>
      </c>
      <c r="I33" s="40"/>
      <c r="J33" s="27"/>
      <c r="K33" s="26"/>
      <c r="L33" s="5" t="s">
        <v>413</v>
      </c>
      <c r="M33" s="5"/>
      <c r="N33" s="5"/>
      <c r="O33" s="5"/>
      <c r="P33" s="5"/>
      <c r="Q33" s="5"/>
      <c r="R33" s="5"/>
      <c r="S33" s="5"/>
      <c r="T33" s="5"/>
      <c r="U33" s="5"/>
      <c r="V33" s="5"/>
      <c r="W33" s="5"/>
      <c r="X33" s="5"/>
      <c r="Y33" s="5"/>
      <c r="Z33" s="5"/>
      <c r="AA33" s="5"/>
      <c r="AB33" s="5"/>
      <c r="AC33" s="5"/>
      <c r="AD33" s="5"/>
      <c r="AE33" s="5"/>
      <c r="AF33" s="5"/>
      <c r="AG33" s="5"/>
      <c r="AH33" s="5"/>
      <c r="AI33" s="5"/>
      <c r="AJ33" s="42" cm="1">
        <f t="array" ref="AJ33">SUMPRODUCT(($L33:$AI33&lt;&gt;"")*1)</f>
        <v>1</v>
      </c>
      <c r="AK33" s="32">
        <f t="shared" si="0"/>
        <v>5</v>
      </c>
      <c r="AL33" s="34">
        <f>IF($F33="","",IFERROR((IF($G33="each",IF($I33="No",SUM(Calc!$BZ33:$CW33),IF($F33="item_drop",SUM(Calc!$DX33:$EU33),IF($I33="Yes",MAX(Calc!$BZ33:$CW33),SUM(Calc!$BZ33:$CW33)))),$H33/MAX(Calc!$BA33:$BX33)))/IF($J33="",cfg_ratemult,$J33),""))</f>
        <v>7.1428571428571432</v>
      </c>
      <c r="AM33" s="34">
        <f t="shared" si="1"/>
        <v>7.3428571428571434</v>
      </c>
      <c r="AN33" s="43" t="str">
        <f t="shared" si="2"/>
        <v>0d 07h</v>
      </c>
      <c r="AO33" s="34">
        <f t="shared" si="3"/>
        <v>11.619413694360901</v>
      </c>
      <c r="AP33" s="28">
        <f t="shared" si="4"/>
        <v>0.61997831394091407</v>
      </c>
      <c r="AQ33" s="44">
        <f t="shared" si="5"/>
        <v>11.843732236668107</v>
      </c>
      <c r="AR33" s="11" t="e">
        <f>IF($F33="","- no task set -",_xlfn.TEXTJOIN(" | ",TRUE,IF(AND($F33&lt;&gt;"gp_value",$AJ33=0),"no items selected",""),IF(AND($F33="gp_value",$AJ33=0),"pick a farming method so the ETC can be estimated",""),IF(AND($F33="gp_value",$AJ33&gt;1),"gp_value takes no item list - one method is enough",""),IF(AND($F33="minigame_completion",$AJ33&gt;1),"only 1 minigame per tile",""),IF(OR($H33="",$H33&lt;=0),"target missing",""),IF(SUMPRODUCT(($L33:$AE33&lt;&gt;"")*(Calc!$C33:$Z33=0))&gt;0,"unknown entry - not in catalogue",""),IF(AND($G33="each",$AJ33=1),"each with 1 entry = same as any",""),IF($AL33="","ETC not computable","")))</f>
        <v>#N/A</v>
      </c>
      <c r="AS33" s="11" t="s">
        <v>1372</v>
      </c>
      <c r="AT33" s="11" t="str">
        <f>IF($F33="","","{"&amp;CHAR(34)&amp;"tileId"&amp;CHAR(34)&amp;":"&amp;$A33&amp;","&amp;CHAR(34)&amp;"taskType"&amp;CHAR(34)&amp;":"&amp;CHAR(34)&amp;$F33&amp;CHAR(34)&amp;","&amp;CHAR(34)&amp;"taskConfig"&amp;CHAR(34)&amp;":{"&amp;IF($F33="gp_value","",IF($F33="minigame_completion",CHAR(34)&amp;"minigame"&amp;CHAR(34)&amp;":"&amp;CHAR(34)&amp;$L33&amp;CHAR(34)&amp;","&amp;CHAR(34)&amp;"message"&amp;CHAR(34)&amp;":"&amp;CHAR(34)&amp;IFERROR(INDEX(minigame_completion!$J$5:$J$47,MATCH($L33,minigame_completion!$A$5:$A$47,0)),"")&amp;CHAR(34)&amp;",",IF($AJ33=1,CHAR(34)&amp;INDEX(Settings!$F$6:$F$13,MATCH($F33,Settings!$E$6:$E$13,0))&amp;CHAR(34)&amp;":"&amp;Calc!$EW33&amp;",",CHAR(34)&amp;INDEX(Settings!$G$6:$G$13,MATCH($F33,Settings!$E$6:$E$13,0))&amp;CHAR(34)&amp;":["&amp;_xlfn.TEXTJOIN(",",TRUE,Calc!$EW33:$FT33)&amp;"],")))&amp;CHAR(34)&amp;"target"&amp;CHAR(34)&amp;":"&amp;$H33&amp;IF($G33="each",","&amp;CHAR(34)&amp;"mode"&amp;CHAR(34)&amp;":"&amp;CHAR(34)&amp;"each"&amp;CHAR(34),"")&amp;"}}")</f>
        <v>{"tileId":31,"taskType":"item_drop","taskConfig":{"item":"Fire cape","target":5}}</v>
      </c>
    </row>
    <row r="34" spans="1:46" x14ac:dyDescent="0.25">
      <c r="A34" s="45">
        <v>30</v>
      </c>
      <c r="B34" s="46" t="str">
        <f>IFERROR(INDEX(Maze!$C$5:$C$85,MATCH($A34,Maze!$A$5:$A$85,0)),"")</f>
        <v>Arm 2</v>
      </c>
      <c r="C34" s="46">
        <f>IFERROR(INDEX(Maze!$D$5:$D$85,MATCH($A34,Maze!$A$5:$A$85,0)),"")</f>
        <v>7</v>
      </c>
      <c r="D34" s="46" t="str">
        <f>IFERROR(INDEX(Maze!$E$5:$E$85,MATCH($A34,Maze!$A$5:$A$85,0)),"")</f>
        <v>Skippable</v>
      </c>
      <c r="E34" s="46" t="str">
        <f>IFERROR(INDEX(Maze!$G$5:$G$85,MATCH($A34,Maze!$A$5:$A$85,0)),"")</f>
        <v>Yes</v>
      </c>
      <c r="F34" s="5" t="s">
        <v>58</v>
      </c>
      <c r="G34" s="40"/>
      <c r="H34" s="41">
        <v>1</v>
      </c>
      <c r="I34" s="40"/>
      <c r="J34" s="27"/>
      <c r="K34" s="26"/>
      <c r="L34" s="5" t="s">
        <v>304</v>
      </c>
      <c r="M34" s="5" t="s">
        <v>391</v>
      </c>
      <c r="N34" s="5" t="s">
        <v>303</v>
      </c>
      <c r="O34" s="5"/>
      <c r="P34" s="5"/>
      <c r="Q34" s="5"/>
      <c r="R34" s="5"/>
      <c r="S34" s="5"/>
      <c r="T34" s="5"/>
      <c r="U34" s="5"/>
      <c r="V34" s="5"/>
      <c r="W34" s="5"/>
      <c r="X34" s="5"/>
      <c r="Y34" s="5"/>
      <c r="Z34" s="5"/>
      <c r="AA34" s="5"/>
      <c r="AB34" s="5"/>
      <c r="AC34" s="5"/>
      <c r="AD34" s="5"/>
      <c r="AE34" s="5"/>
      <c r="AF34" s="5"/>
      <c r="AG34" s="5"/>
      <c r="AH34" s="5"/>
      <c r="AI34" s="5"/>
      <c r="AJ34" s="42" cm="1">
        <f t="array" ref="AJ34">SUMPRODUCT(($L34:$AI34&lt;&gt;"")*1)</f>
        <v>3</v>
      </c>
      <c r="AK34" s="47">
        <f t="shared" si="0"/>
        <v>1</v>
      </c>
      <c r="AL34" s="48">
        <f>IF($F34="","",IFERROR((IF($G34="each",IF($I34="No",SUM(Calc!$BZ34:$CW34),IF($F34="item_drop",SUM(Calc!$DX34:$EU34),IF($I34="Yes",MAX(Calc!$BZ34:$CW34),SUM(Calc!$BZ34:$CW34)))),$H34/MAX(Calc!$BA34:$BX34)))/IF($J34="",cfg_ratemult,$J34),""))</f>
        <v>10.588235294117647</v>
      </c>
      <c r="AM34" s="48">
        <f t="shared" si="1"/>
        <v>10.788235294117646</v>
      </c>
      <c r="AN34" s="49" t="str">
        <f t="shared" si="2"/>
        <v>0d 11h</v>
      </c>
      <c r="AO34" s="48">
        <f t="shared" si="3"/>
        <v>24.580312749348721</v>
      </c>
      <c r="AP34" s="50">
        <f t="shared" si="4"/>
        <v>0.37284296300713404</v>
      </c>
      <c r="AQ34" s="44">
        <f t="shared" si="5"/>
        <v>28.935064798074844</v>
      </c>
      <c r="AR34" s="11" t="e">
        <f>IF($F34="","- no task set -",_xlfn.TEXTJOIN(" | ",TRUE,IF(AND($F34&lt;&gt;"gp_value",$AJ34=0),"no items selected",""),IF(AND($F34="gp_value",$AJ34=0),"pick a farming method so the ETC can be estimated",""),IF(AND($F34="gp_value",$AJ34&gt;1),"gp_value takes no item list - one method is enough",""),IF(AND($F34="minigame_completion",$AJ34&gt;1),"only 1 minigame per tile",""),IF(OR($H34="",$H34&lt;=0),"target missing",""),IF(SUMPRODUCT(($L34:$AE34&lt;&gt;"")*(Calc!$C34:$Z34=0))&gt;0,"unknown entry - not in catalogue",""),IF(AND($G34="each",$AJ34=1),"each with 1 entry = same as any",""),IF($AL34="","ETC not computable","")))</f>
        <v>#N/A</v>
      </c>
      <c r="AS34" s="11" t="s">
        <v>1406</v>
      </c>
      <c r="AT34" s="11" t="str">
        <f>IF($F34="","","{"&amp;CHAR(34)&amp;"tileId"&amp;CHAR(34)&amp;":"&amp;$A34&amp;","&amp;CHAR(34)&amp;"taskType"&amp;CHAR(34)&amp;":"&amp;CHAR(34)&amp;$F34&amp;CHAR(34)&amp;","&amp;CHAR(34)&amp;"taskConfig"&amp;CHAR(34)&amp;":{"&amp;IF($F34="gp_value","",IF($F34="minigame_completion",CHAR(34)&amp;"minigame"&amp;CHAR(34)&amp;":"&amp;CHAR(34)&amp;$L34&amp;CHAR(34)&amp;","&amp;CHAR(34)&amp;"message"&amp;CHAR(34)&amp;":"&amp;CHAR(34)&amp;IFERROR(INDEX(minigame_completion!$J$5:$J$47,MATCH($L34,minigame_completion!$A$5:$A$47,0)),"")&amp;CHAR(34)&amp;",",IF($AJ34=1,CHAR(34)&amp;INDEX(Settings!$F$6:$F$13,MATCH($F34,Settings!$E$6:$E$13,0))&amp;CHAR(34)&amp;":"&amp;Calc!$EW34&amp;",",CHAR(34)&amp;INDEX(Settings!$G$6:$G$13,MATCH($F34,Settings!$E$6:$E$13,0))&amp;CHAR(34)&amp;":["&amp;_xlfn.TEXTJOIN(",",TRUE,Calc!$EW34:$FT34)&amp;"],")))&amp;CHAR(34)&amp;"target"&amp;CHAR(34)&amp;":"&amp;$H34&amp;IF($G34="each",","&amp;CHAR(34)&amp;"mode"&amp;CHAR(34)&amp;":"&amp;CHAR(34)&amp;"each"&amp;CHAR(34),"")&amp;"}}")</f>
        <v>{"tileId":30,"taskType":"item_drop","taskConfig":{"items":["Voidwaker hilt","Voidwaker gem","Voidwaker blade"],"target":1}}</v>
      </c>
    </row>
    <row r="35" spans="1:46" x14ac:dyDescent="0.25">
      <c r="A35" s="29">
        <v>40</v>
      </c>
      <c r="B35" s="39" t="str">
        <f>IFERROR(INDEX(Maze!$C$5:$C$85,MATCH($A35,Maze!$A$5:$A$85,0)),"")</f>
        <v>Arm 2</v>
      </c>
      <c r="C35" s="39">
        <f>IFERROR(INDEX(Maze!$D$5:$D$85,MATCH($A35,Maze!$A$5:$A$85,0)),"")</f>
        <v>7</v>
      </c>
      <c r="D35" s="39" t="str">
        <f>IFERROR(INDEX(Maze!$E$5:$E$85,MATCH($A35,Maze!$A$5:$A$85,0)),"")</f>
        <v>Forced</v>
      </c>
      <c r="E35" s="39" t="str">
        <f>IFERROR(INDEX(Maze!$G$5:$G$85,MATCH($A35,Maze!$A$5:$A$85,0)),"")</f>
        <v>No</v>
      </c>
      <c r="F35" s="5" t="s">
        <v>58</v>
      </c>
      <c r="G35" s="40"/>
      <c r="H35" s="41">
        <v>1</v>
      </c>
      <c r="I35" s="40"/>
      <c r="J35" s="27"/>
      <c r="K35" s="26"/>
      <c r="L35" s="5" t="s">
        <v>855</v>
      </c>
      <c r="M35" s="5" t="s">
        <v>858</v>
      </c>
      <c r="N35" s="5" t="s">
        <v>861</v>
      </c>
      <c r="O35" s="5"/>
      <c r="P35" s="5"/>
      <c r="Q35" s="5"/>
      <c r="R35" s="5"/>
      <c r="S35" s="5"/>
      <c r="T35" s="5"/>
      <c r="U35" s="5"/>
      <c r="V35" s="5"/>
      <c r="W35" s="5"/>
      <c r="X35" s="5"/>
      <c r="Y35" s="5"/>
      <c r="Z35" s="5"/>
      <c r="AA35" s="5"/>
      <c r="AB35" s="5"/>
      <c r="AC35" s="5"/>
      <c r="AD35" s="5"/>
      <c r="AE35" s="5"/>
      <c r="AF35" s="5"/>
      <c r="AG35" s="5"/>
      <c r="AH35" s="5"/>
      <c r="AI35" s="5"/>
      <c r="AJ35" s="42" cm="1">
        <f t="array" ref="AJ35">SUMPRODUCT(($L35:$AI35&lt;&gt;"")*1)</f>
        <v>3</v>
      </c>
      <c r="AK35" s="32">
        <f t="shared" si="0"/>
        <v>1</v>
      </c>
      <c r="AL35" s="34">
        <f>IF($F35="","",IFERROR((IF($G35="each",IF($I35="No",SUM(Calc!$BZ35:$CW35),IF($F35="item_drop",SUM(Calc!$DX35:$EU35),IF($I35="Yes",MAX(Calc!$BZ35:$CW35),SUM(Calc!$BZ35:$CW35)))),$H35/MAX(Calc!$BA35:$BX35)))/IF($J35="",cfg_ratemult,$J35),""))</f>
        <v>5.6888888888888891</v>
      </c>
      <c r="AM35" s="34">
        <f t="shared" si="1"/>
        <v>5.8888888888888893</v>
      </c>
      <c r="AN35" s="43" t="str">
        <f t="shared" si="2"/>
        <v>0d 06h</v>
      </c>
      <c r="AO35" s="34">
        <f t="shared" si="3"/>
        <v>13.299150751255016</v>
      </c>
      <c r="AP35" s="28">
        <f t="shared" si="4"/>
        <v>0.67789629637660731</v>
      </c>
      <c r="AQ35" s="44">
        <f t="shared" si="5"/>
        <v>8.6870055499127545</v>
      </c>
      <c r="AR35" s="11" t="e">
        <f>IF($F35="","- no task set -",_xlfn.TEXTJOIN(" | ",TRUE,IF(AND($F35&lt;&gt;"gp_value",$AJ35=0),"no items selected",""),IF(AND($F35="gp_value",$AJ35=0),"pick a farming method so the ETC can be estimated",""),IF(AND($F35="gp_value",$AJ35&gt;1),"gp_value takes no item list - one method is enough",""),IF(AND($F35="minigame_completion",$AJ35&gt;1),"only 1 minigame per tile",""),IF(OR($H35="",$H35&lt;=0),"target missing",""),IF(SUMPRODUCT(($L35:$AE35&lt;&gt;"")*(Calc!$C35:$Z35=0))&gt;0,"unknown entry - not in catalogue",""),IF(AND($G35="each",$AJ35=1),"each with 1 entry = same as any",""),IF($AL35="","ETC not computable","")))</f>
        <v>#N/A</v>
      </c>
      <c r="AS35" s="11" t="s">
        <v>1430</v>
      </c>
      <c r="AT35" s="11" t="str">
        <f>IF($F35="","","{"&amp;CHAR(34)&amp;"tileId"&amp;CHAR(34)&amp;":"&amp;$A35&amp;","&amp;CHAR(34)&amp;"taskType"&amp;CHAR(34)&amp;":"&amp;CHAR(34)&amp;$F35&amp;CHAR(34)&amp;","&amp;CHAR(34)&amp;"taskConfig"&amp;CHAR(34)&amp;":{"&amp;IF($F35="gp_value","",IF($F35="minigame_completion",CHAR(34)&amp;"minigame"&amp;CHAR(34)&amp;":"&amp;CHAR(34)&amp;$L35&amp;CHAR(34)&amp;","&amp;CHAR(34)&amp;"message"&amp;CHAR(34)&amp;":"&amp;CHAR(34)&amp;IFERROR(INDEX(minigame_completion!$J$5:$J$47,MATCH($L35,minigame_completion!$A$5:$A$47,0)),"")&amp;CHAR(34)&amp;",",IF($AJ35=1,CHAR(34)&amp;INDEX(Settings!$F$6:$F$13,MATCH($F35,Settings!$E$6:$E$13,0))&amp;CHAR(34)&amp;":"&amp;Calc!$EW35&amp;",",CHAR(34)&amp;INDEX(Settings!$G$6:$G$13,MATCH($F35,Settings!$E$6:$E$13,0))&amp;CHAR(34)&amp;":["&amp;_xlfn.TEXTJOIN(",",TRUE,Calc!$EW35:$FT35)&amp;"],")))&amp;CHAR(34)&amp;"target"&amp;CHAR(34)&amp;":"&amp;$H35&amp;IF($G35="each",","&amp;CHAR(34)&amp;"mode"&amp;CHAR(34)&amp;":"&amp;CHAR(34)&amp;"each"&amp;CHAR(34),"")&amp;"}}")</f>
        <v>{"tileId":40,"taskType":"item_drop","taskConfig":{"items":["Malediction shard 1","Malediction shard 2","Malediction shard 3"],"target":1}}</v>
      </c>
    </row>
    <row r="36" spans="1:46" x14ac:dyDescent="0.25">
      <c r="A36" s="45">
        <v>39</v>
      </c>
      <c r="B36" s="46" t="str">
        <f>IFERROR(INDEX(Maze!$C$5:$C$85,MATCH($A36,Maze!$A$5:$A$85,0)),"")</f>
        <v>Arm 2</v>
      </c>
      <c r="C36" s="46">
        <f>IFERROR(INDEX(Maze!$D$5:$D$85,MATCH($A36,Maze!$A$5:$A$85,0)),"")</f>
        <v>8</v>
      </c>
      <c r="D36" s="46" t="str">
        <f>IFERROR(INDEX(Maze!$E$5:$E$85,MATCH($A36,Maze!$A$5:$A$85,0)),"")</f>
        <v>Forced</v>
      </c>
      <c r="E36" s="46" t="str">
        <f>IFERROR(INDEX(Maze!$G$5:$G$85,MATCH($A36,Maze!$A$5:$A$85,0)),"")</f>
        <v>No</v>
      </c>
      <c r="F36" s="5" t="s">
        <v>64</v>
      </c>
      <c r="G36" s="40"/>
      <c r="H36" s="41">
        <v>20</v>
      </c>
      <c r="I36" s="40"/>
      <c r="J36" s="27"/>
      <c r="K36" s="26"/>
      <c r="L36" s="5" t="s">
        <v>247</v>
      </c>
      <c r="M36" s="5"/>
      <c r="N36" s="5"/>
      <c r="O36" s="5"/>
      <c r="P36" s="5"/>
      <c r="Q36" s="5"/>
      <c r="R36" s="5"/>
      <c r="S36" s="5"/>
      <c r="T36" s="5"/>
      <c r="U36" s="5"/>
      <c r="V36" s="5"/>
      <c r="W36" s="5"/>
      <c r="X36" s="5"/>
      <c r="Y36" s="5"/>
      <c r="Z36" s="5"/>
      <c r="AA36" s="5"/>
      <c r="AB36" s="5"/>
      <c r="AC36" s="5"/>
      <c r="AD36" s="5"/>
      <c r="AE36" s="5"/>
      <c r="AF36" s="5"/>
      <c r="AG36" s="5"/>
      <c r="AH36" s="5"/>
      <c r="AI36" s="5"/>
      <c r="AJ36" s="42" cm="1">
        <f t="array" ref="AJ36">SUMPRODUCT(($L36:$AI36&lt;&gt;"")*1)</f>
        <v>1</v>
      </c>
      <c r="AK36" s="47">
        <f t="shared" si="0"/>
        <v>20</v>
      </c>
      <c r="AL36" s="48">
        <f>IF($F36="","",IFERROR((IF($G36="each",IF($I36="No",SUM(Calc!$BZ36:$CW36),IF($F36="item_drop",SUM(Calc!$DX36:$EU36),IF($I36="Yes",MAX(Calc!$BZ36:$CW36),SUM(Calc!$BZ36:$CW36)))),$H36/MAX(Calc!$BA36:$BX36)))/IF($J36="",cfg_ratemult,$J36),""))</f>
        <v>3.3333333333333335</v>
      </c>
      <c r="AM36" s="48">
        <f t="shared" si="1"/>
        <v>3.5333333333333337</v>
      </c>
      <c r="AN36" s="49" t="str">
        <f t="shared" si="2"/>
        <v>0d 04h</v>
      </c>
      <c r="AO36" s="48">
        <f t="shared" si="3"/>
        <v>3.6691143600456333</v>
      </c>
      <c r="AP36" s="50">
        <f t="shared" si="4"/>
        <v>0.74146361026618846</v>
      </c>
      <c r="AQ36" s="44">
        <f t="shared" si="5"/>
        <v>4.7653496198752796</v>
      </c>
      <c r="AR36" s="11" t="e">
        <f>IF($F36="","- no task set -",_xlfn.TEXTJOIN(" | ",TRUE,IF(AND($F36&lt;&gt;"gp_value",$AJ36=0),"no items selected",""),IF(AND($F36="gp_value",$AJ36=0),"pick a farming method so the ETC can be estimated",""),IF(AND($F36="gp_value",$AJ36&gt;1),"gp_value takes no item list - one method is enough",""),IF(AND($F36="minigame_completion",$AJ36&gt;1),"only 1 minigame per tile",""),IF(OR($H36="",$H36&lt;=0),"target missing",""),IF(SUMPRODUCT(($L36:$AE36&lt;&gt;"")*(Calc!$C36:$Z36=0))&gt;0,"unknown entry - not in catalogue",""),IF(AND($G36="each",$AJ36=1),"each with 1 entry = same as any",""),IF($AL36="","ETC not computable","")))</f>
        <v>#N/A</v>
      </c>
      <c r="AS36" s="11" t="s">
        <v>1426</v>
      </c>
      <c r="AT36" s="11" t="str">
        <f>IF($F36="","","{"&amp;CHAR(34)&amp;"tileId"&amp;CHAR(34)&amp;":"&amp;$A36&amp;","&amp;CHAR(34)&amp;"taskType"&amp;CHAR(34)&amp;":"&amp;CHAR(34)&amp;$F36&amp;CHAR(34)&amp;","&amp;CHAR(34)&amp;"taskConfig"&amp;CHAR(34)&amp;":{"&amp;IF($F36="gp_value","",IF($F36="minigame_completion",CHAR(34)&amp;"minigame"&amp;CHAR(34)&amp;":"&amp;CHAR(34)&amp;$L36&amp;CHAR(34)&amp;","&amp;CHAR(34)&amp;"message"&amp;CHAR(34)&amp;":"&amp;CHAR(34)&amp;IFERROR(INDEX(minigame_completion!$J$5:$J$47,MATCH($L36,minigame_completion!$A$5:$A$47,0)),"")&amp;CHAR(34)&amp;",",IF($AJ36=1,CHAR(34)&amp;INDEX(Settings!$F$6:$F$13,MATCH($F36,Settings!$E$6:$E$13,0))&amp;CHAR(34)&amp;":"&amp;Calc!$EW36&amp;",",CHAR(34)&amp;INDEX(Settings!$G$6:$G$13,MATCH($F36,Settings!$E$6:$E$13,0))&amp;CHAR(34)&amp;":["&amp;_xlfn.TEXTJOIN(",",TRUE,Calc!$EW36:$FT36)&amp;"],")))&amp;CHAR(34)&amp;"target"&amp;CHAR(34)&amp;":"&amp;$H36&amp;IF($G36="each",","&amp;CHAR(34)&amp;"mode"&amp;CHAR(34)&amp;":"&amp;CHAR(34)&amp;"each"&amp;CHAR(34),"")&amp;"}}")</f>
        <v>{"tileId":39,"taskType":"clue_completion","taskConfig":{"tier":"hard","target":20}}</v>
      </c>
    </row>
    <row r="37" spans="1:46" x14ac:dyDescent="0.25">
      <c r="A37" s="29">
        <v>38</v>
      </c>
      <c r="B37" s="39" t="str">
        <f>IFERROR(INDEX(Maze!$C$5:$C$85,MATCH($A37,Maze!$A$5:$A$85,0)),"")</f>
        <v>Arm 2</v>
      </c>
      <c r="C37" s="39">
        <f>IFERROR(INDEX(Maze!$D$5:$D$85,MATCH($A37,Maze!$A$5:$A$85,0)),"")</f>
        <v>9</v>
      </c>
      <c r="D37" s="39" t="str">
        <f>IFERROR(INDEX(Maze!$E$5:$E$85,MATCH($A37,Maze!$A$5:$A$85,0)),"")</f>
        <v>Forced</v>
      </c>
      <c r="E37" s="39" t="str">
        <f>IFERROR(INDEX(Maze!$G$5:$G$85,MATCH($A37,Maze!$A$5:$A$85,0)),"")</f>
        <v>No</v>
      </c>
      <c r="F37" s="5" t="s">
        <v>60</v>
      </c>
      <c r="G37" s="40"/>
      <c r="H37" s="41">
        <v>300</v>
      </c>
      <c r="I37" s="40"/>
      <c r="J37" s="27"/>
      <c r="K37" s="26"/>
      <c r="L37" s="5" t="s">
        <v>1095</v>
      </c>
      <c r="M37" s="5"/>
      <c r="N37" s="5"/>
      <c r="O37" s="5"/>
      <c r="P37" s="5"/>
      <c r="Q37" s="5"/>
      <c r="R37" s="5"/>
      <c r="S37" s="5"/>
      <c r="T37" s="5"/>
      <c r="U37" s="5"/>
      <c r="V37" s="5"/>
      <c r="W37" s="5"/>
      <c r="X37" s="5"/>
      <c r="Y37" s="5"/>
      <c r="Z37" s="5"/>
      <c r="AA37" s="5"/>
      <c r="AB37" s="5"/>
      <c r="AC37" s="5"/>
      <c r="AD37" s="5"/>
      <c r="AE37" s="5"/>
      <c r="AF37" s="5"/>
      <c r="AG37" s="5"/>
      <c r="AH37" s="5"/>
      <c r="AI37" s="5"/>
      <c r="AJ37" s="42" cm="1">
        <f t="array" ref="AJ37">SUMPRODUCT(($L37:$AI37&lt;&gt;"")*1)</f>
        <v>1</v>
      </c>
      <c r="AK37" s="32">
        <f t="shared" ref="AK37:AK68" si="6">IF($F37="","",IF($G37="each",$AJ37*$H37,$H37))</f>
        <v>300</v>
      </c>
      <c r="AL37" s="34">
        <f>IF($F37="","",IFERROR((IF($G37="each",IF($I37="No",SUM(Calc!$BZ37:$CW37),IF($F37="item_drop",SUM(Calc!$DX37:$EU37),IF($I37="Yes",MAX(Calc!$BZ37:$CW37),SUM(Calc!$BZ37:$CW37)))),$H37/MAX(Calc!$BA37:$BX37)))/IF($J37="",cfg_ratemult,$J37),""))</f>
        <v>10</v>
      </c>
      <c r="AM37" s="34">
        <f t="shared" ref="AM37:AM68" si="7">IF($AL37="","",$AL37/MAX(0.1,IF($K37="",IF($B37="Arm 1",cfg_arm1,IF($B37="Arm 2",cfg_arm2,IF($B37="Arm 3",cfg_arm3,cfg_concurrent))),$K37))+cfg_overhead/60)</f>
        <v>10.199999999999999</v>
      </c>
      <c r="AN37" s="43" t="str">
        <f t="shared" ref="AN37:AN68" si="8">IF($AM37="","",INT($AM37/24)&amp;"d "&amp;TEXT(MOD($AM37,24),"0.0")&amp;"h")</f>
        <v>0d 10h</v>
      </c>
      <c r="AO37" s="34">
        <f t="shared" ref="AO37:AO68" si="9">IF($AM37="","",$AL37*IFERROR(GAMMAINV(cfg_pct,MAX(1,IF($F37="item_drop",IF($G37="each",$AJ37*$H37,$H37),1000)),1/MAX(1,IF($F37="item_drop",IF($G37="each",$AJ37*$H37,$H37),1000))),1)/MAX(0.1,IF($K37="",IF($B37="Arm 1",cfg_arm1,IF($B37="Arm 2",cfg_arm2,IF($B37="Arm 3",cfg_arm3,cfg_concurrent))),$K37))+cfg_overhead/60)</f>
        <v>10.607343080136898</v>
      </c>
      <c r="AP37" s="28">
        <f t="shared" ref="AP37:AP68" si="10">(cfg_base+cfg_slope*$C37^cfg_exp)*IF($D37="KEY",cfg_mkey,IF($D37="END",cfg_mend,IF($D37="Skippable",cfg_mskip,1)))</f>
        <v>0.81042127902470729</v>
      </c>
      <c r="AQ37" s="44">
        <f t="shared" ref="AQ37:AQ68" si="11">IF(OR($AM37="",$AP37=0),"",$AM37/$AP37)</f>
        <v>12.586046620438051</v>
      </c>
      <c r="AR37" s="11" t="e">
        <f>IF($F37="","- no task set -",_xlfn.TEXTJOIN(" | ",TRUE,IF(AND($F37&lt;&gt;"gp_value",$AJ37=0),"no items selected",""),IF(AND($F37="gp_value",$AJ37=0),"pick a farming method so the ETC can be estimated",""),IF(AND($F37="gp_value",$AJ37&gt;1),"gp_value takes no item list - one method is enough",""),IF(AND($F37="minigame_completion",$AJ37&gt;1),"only 1 minigame per tile",""),IF(OR($H37="",$H37&lt;=0),"target missing",""),IF(SUMPRODUCT(($L37:$AE37&lt;&gt;"")*(Calc!$C37:$Z37=0))&gt;0,"unknown entry - not in catalogue",""),IF(AND($G37="each",$AJ37=1),"each with 1 entry = same as any",""),IF($AL37="","ETC not computable","")))</f>
        <v>#N/A</v>
      </c>
      <c r="AS37" s="11" t="s">
        <v>1393</v>
      </c>
      <c r="AT37" s="11" t="str">
        <f>IF($F37="","","{"&amp;CHAR(34)&amp;"tileId"&amp;CHAR(34)&amp;":"&amp;$A37&amp;","&amp;CHAR(34)&amp;"taskType"&amp;CHAR(34)&amp;":"&amp;CHAR(34)&amp;$F37&amp;CHAR(34)&amp;","&amp;CHAR(34)&amp;"taskConfig"&amp;CHAR(34)&amp;":{"&amp;IF($F37="gp_value","",IF($F37="minigame_completion",CHAR(34)&amp;"minigame"&amp;CHAR(34)&amp;":"&amp;CHAR(34)&amp;$L37&amp;CHAR(34)&amp;","&amp;CHAR(34)&amp;"message"&amp;CHAR(34)&amp;":"&amp;CHAR(34)&amp;IFERROR(INDEX(minigame_completion!$J$5:$J$47,MATCH($L37,minigame_completion!$A$5:$A$47,0)),"")&amp;CHAR(34)&amp;",",IF($AJ37=1,CHAR(34)&amp;INDEX(Settings!$F$6:$F$13,MATCH($F37,Settings!$E$6:$E$13,0))&amp;CHAR(34)&amp;":"&amp;Calc!$EW37&amp;",",CHAR(34)&amp;INDEX(Settings!$G$6:$G$13,MATCH($F37,Settings!$E$6:$E$13,0))&amp;CHAR(34)&amp;":["&amp;_xlfn.TEXTJOIN(",",TRUE,Calc!$EW37:$FT37)&amp;"],")))&amp;CHAR(34)&amp;"target"&amp;CHAR(34)&amp;":"&amp;$H37&amp;IF($G37="each",","&amp;CHAR(34)&amp;"mode"&amp;CHAR(34)&amp;":"&amp;CHAR(34)&amp;"each"&amp;CHAR(34),"")&amp;"}}")</f>
        <v>{"tileId":38,"taskType":"agility_lap","taskConfig":{"course":"Penguin","target":300}}</v>
      </c>
    </row>
    <row r="38" spans="1:46" x14ac:dyDescent="0.25">
      <c r="A38" s="45">
        <v>29</v>
      </c>
      <c r="B38" s="46" t="str">
        <f>IFERROR(INDEX(Maze!$C$5:$C$85,MATCH($A38,Maze!$A$5:$A$85,0)),"")</f>
        <v>Arm 2</v>
      </c>
      <c r="C38" s="46">
        <f>IFERROR(INDEX(Maze!$D$5:$D$85,MATCH($A38,Maze!$A$5:$A$85,0)),"")</f>
        <v>10</v>
      </c>
      <c r="D38" s="46" t="str">
        <f>IFERROR(INDEX(Maze!$E$5:$E$85,MATCH($A38,Maze!$A$5:$A$85,0)),"")</f>
        <v>Forced</v>
      </c>
      <c r="E38" s="46" t="str">
        <f>IFERROR(INDEX(Maze!$G$5:$G$85,MATCH($A38,Maze!$A$5:$A$85,0)),"")</f>
        <v>No</v>
      </c>
      <c r="F38" s="5" t="s">
        <v>52</v>
      </c>
      <c r="G38" s="40"/>
      <c r="H38" s="41">
        <v>250</v>
      </c>
      <c r="I38" s="40"/>
      <c r="J38" s="27"/>
      <c r="K38" s="26"/>
      <c r="L38" s="5" t="s">
        <v>1249</v>
      </c>
      <c r="M38" s="5"/>
      <c r="N38" s="5"/>
      <c r="O38" s="5"/>
      <c r="P38" s="5"/>
      <c r="Q38" s="5"/>
      <c r="R38" s="5"/>
      <c r="S38" s="5"/>
      <c r="T38" s="5"/>
      <c r="U38" s="5"/>
      <c r="V38" s="5"/>
      <c r="W38" s="5"/>
      <c r="X38" s="5"/>
      <c r="Y38" s="5"/>
      <c r="Z38" s="5"/>
      <c r="AA38" s="5"/>
      <c r="AB38" s="5"/>
      <c r="AC38" s="5"/>
      <c r="AD38" s="5"/>
      <c r="AE38" s="5"/>
      <c r="AF38" s="5"/>
      <c r="AG38" s="5"/>
      <c r="AH38" s="5"/>
      <c r="AI38" s="5"/>
      <c r="AJ38" s="42" cm="1">
        <f t="array" ref="AJ38">SUMPRODUCT(($L38:$AI38&lt;&gt;"")*1)</f>
        <v>1</v>
      </c>
      <c r="AK38" s="47">
        <f t="shared" si="6"/>
        <v>250</v>
      </c>
      <c r="AL38" s="48">
        <f>IF($F38="","",IFERROR((IF($G38="each",IF($I38="No",SUM(Calc!$BZ38:$CW38),IF($F38="item_drop",SUM(Calc!$DX38:$EU38),IF($I38="Yes",MAX(Calc!$BZ38:$CW38),SUM(Calc!$BZ38:$CW38)))),$H38/MAX(Calc!$BA38:$BX38)))/IF($J38="",cfg_ratemult,$J38),""))</f>
        <v>6.25</v>
      </c>
      <c r="AM38" s="48">
        <f t="shared" si="7"/>
        <v>6.45</v>
      </c>
      <c r="AN38" s="49" t="str">
        <f t="shared" si="8"/>
        <v>0d 06h</v>
      </c>
      <c r="AO38" s="48">
        <f t="shared" si="9"/>
        <v>6.7045894250855627</v>
      </c>
      <c r="AP38" s="50">
        <f t="shared" si="10"/>
        <v>0.88455093583700173</v>
      </c>
      <c r="AQ38" s="44">
        <f t="shared" si="11"/>
        <v>7.2918355955349492</v>
      </c>
      <c r="AR38" s="11" t="e">
        <f>IF($F38="","- no task set -",_xlfn.TEXTJOIN(" | ",TRUE,IF(AND($F38&lt;&gt;"gp_value",$AJ38=0),"no items selected",""),IF(AND($F38="gp_value",$AJ38=0),"pick a farming method so the ETC can be estimated",""),IF(AND($F38="gp_value",$AJ38&gt;1),"gp_value takes no item list - one method is enough",""),IF(AND($F38="minigame_completion",$AJ38&gt;1),"only 1 minigame per tile",""),IF(OR($H38="",$H38&lt;=0),"target missing",""),IF(SUMPRODUCT(($L38:$AE38&lt;&gt;"")*(Calc!$C38:$Z38=0))&gt;0,"unknown entry - not in catalogue",""),IF(AND($G38="each",$AJ38=1),"each with 1 entry = same as any",""),IF($AL38="","ETC not computable","")))</f>
        <v>#N/A</v>
      </c>
      <c r="AS38" s="11" t="s">
        <v>1394</v>
      </c>
      <c r="AT38" s="11" t="str">
        <f>IF($F38="","","{"&amp;CHAR(34)&amp;"tileId"&amp;CHAR(34)&amp;":"&amp;$A38&amp;","&amp;CHAR(34)&amp;"taskType"&amp;CHAR(34)&amp;":"&amp;CHAR(34)&amp;$F38&amp;CHAR(34)&amp;","&amp;CHAR(34)&amp;"taskConfig"&amp;CHAR(34)&amp;":{"&amp;IF($F38="gp_value","",IF($F38="minigame_completion",CHAR(34)&amp;"minigame"&amp;CHAR(34)&amp;":"&amp;CHAR(34)&amp;$L38&amp;CHAR(34)&amp;","&amp;CHAR(34)&amp;"message"&amp;CHAR(34)&amp;":"&amp;CHAR(34)&amp;IFERROR(INDEX(minigame_completion!$J$5:$J$47,MATCH($L38,minigame_completion!$A$5:$A$47,0)),"")&amp;CHAR(34)&amp;",",IF($AJ38=1,CHAR(34)&amp;INDEX(Settings!$F$6:$F$13,MATCH($F38,Settings!$E$6:$E$13,0))&amp;CHAR(34)&amp;":"&amp;Calc!$EW38&amp;",",CHAR(34)&amp;INDEX(Settings!$G$6:$G$13,MATCH($F38,Settings!$E$6:$E$13,0))&amp;CHAR(34)&amp;":["&amp;_xlfn.TEXTJOIN(",",TRUE,Calc!$EW38:$FT38)&amp;"],")))&amp;CHAR(34)&amp;"target"&amp;CHAR(34)&amp;":"&amp;$H38&amp;IF($G38="each",","&amp;CHAR(34)&amp;"mode"&amp;CHAR(34)&amp;":"&amp;CHAR(34)&amp;"each"&amp;CHAR(34),"")&amp;"}}")</f>
        <v>{"tileId":29,"taskType":"npc_kill","taskConfig":{"npc":"Mad Angel","target":250}}</v>
      </c>
    </row>
    <row r="39" spans="1:46" x14ac:dyDescent="0.25">
      <c r="A39" s="29">
        <v>20</v>
      </c>
      <c r="B39" s="39" t="str">
        <f>IFERROR(INDEX(Maze!$C$5:$C$85,MATCH($A39,Maze!$A$5:$A$85,0)),"")</f>
        <v>Arm 2</v>
      </c>
      <c r="C39" s="39">
        <f>IFERROR(INDEX(Maze!$D$5:$D$85,MATCH($A39,Maze!$A$5:$A$85,0)),"")</f>
        <v>11</v>
      </c>
      <c r="D39" s="39" t="str">
        <f>IFERROR(INDEX(Maze!$E$5:$E$85,MATCH($A39,Maze!$A$5:$A$85,0)),"")</f>
        <v>Forced</v>
      </c>
      <c r="E39" s="39" t="str">
        <f>IFERROR(INDEX(Maze!$G$5:$G$85,MATCH($A39,Maze!$A$5:$A$85,0)),"")</f>
        <v>No</v>
      </c>
      <c r="F39" s="5" t="s">
        <v>58</v>
      </c>
      <c r="G39" s="40"/>
      <c r="H39" s="41">
        <v>1</v>
      </c>
      <c r="I39" s="40"/>
      <c r="J39" s="27"/>
      <c r="K39" s="26"/>
      <c r="L39" s="5" t="s">
        <v>294</v>
      </c>
      <c r="M39" s="5" t="s">
        <v>295</v>
      </c>
      <c r="N39" s="5" t="s">
        <v>296</v>
      </c>
      <c r="O39" s="5" t="s">
        <v>297</v>
      </c>
      <c r="P39" s="5"/>
      <c r="Q39" s="5"/>
      <c r="R39" s="5"/>
      <c r="S39" s="5"/>
      <c r="T39" s="5"/>
      <c r="U39" s="5"/>
      <c r="V39" s="5"/>
      <c r="W39" s="5"/>
      <c r="X39" s="5"/>
      <c r="Y39" s="5"/>
      <c r="Z39" s="5"/>
      <c r="AA39" s="5"/>
      <c r="AB39" s="5"/>
      <c r="AC39" s="5"/>
      <c r="AD39" s="5"/>
      <c r="AE39" s="5"/>
      <c r="AF39" s="5"/>
      <c r="AG39" s="5"/>
      <c r="AH39" s="5"/>
      <c r="AI39" s="5"/>
      <c r="AJ39" s="42" cm="1">
        <f t="array" ref="AJ39">SUMPRODUCT(($L39:$AI39&lt;&gt;"")*1)</f>
        <v>4</v>
      </c>
      <c r="AK39" s="32">
        <f t="shared" si="6"/>
        <v>1</v>
      </c>
      <c r="AL39" s="34">
        <f>IF($F39="","",IFERROR((IF($G39="each",IF($I39="No",SUM(Calc!$BZ39:$CW39),IF($F39="item_drop",SUM(Calc!$DX39:$EU39),IF($I39="Yes",MAX(Calc!$BZ39:$CW39),SUM(Calc!$BZ39:$CW39)))),$H39/MAX(Calc!$BA39:$BX39)))/IF($J39="",cfg_ratemult,$J39),""))</f>
        <v>6.5789473684210531</v>
      </c>
      <c r="AM39" s="34">
        <f t="shared" si="7"/>
        <v>6.7789473684210533</v>
      </c>
      <c r="AN39" s="43" t="str">
        <f t="shared" si="8"/>
        <v>0d 07h</v>
      </c>
      <c r="AO39" s="34">
        <f t="shared" si="9"/>
        <v>15.348586138118723</v>
      </c>
      <c r="AP39" s="28">
        <f t="shared" si="10"/>
        <v>0.96366486838978682</v>
      </c>
      <c r="AQ39" s="44">
        <f t="shared" si="11"/>
        <v>7.0345486182848775</v>
      </c>
      <c r="AR39" s="11" t="e">
        <f>IF($F39="","- no task set -",_xlfn.TEXTJOIN(" | ",TRUE,IF(AND($F39&lt;&gt;"gp_value",$AJ39=0),"no items selected",""),IF(AND($F39="gp_value",$AJ39=0),"pick a farming method so the ETC can be estimated",""),IF(AND($F39="gp_value",$AJ39&gt;1),"gp_value takes no item list - one method is enough",""),IF(AND($F39="minigame_completion",$AJ39&gt;1),"only 1 minigame per tile",""),IF(OR($H39="",$H39&lt;=0),"target missing",""),IF(SUMPRODUCT(($L39:$AE39&lt;&gt;"")*(Calc!$C39:$Z39=0))&gt;0,"unknown entry - not in catalogue",""),IF(AND($G39="each",$AJ39=1),"each with 1 entry = same as any",""),IF($AL39="","ETC not computable","")))</f>
        <v>#N/A</v>
      </c>
      <c r="AS39" s="11" t="s">
        <v>1435</v>
      </c>
      <c r="AT39" s="11" t="str">
        <f>IF($F39="","","{"&amp;CHAR(34)&amp;"tileId"&amp;CHAR(34)&amp;":"&amp;$A39&amp;","&amp;CHAR(34)&amp;"taskType"&amp;CHAR(34)&amp;":"&amp;CHAR(34)&amp;$F39&amp;CHAR(34)&amp;","&amp;CHAR(34)&amp;"taskConfig"&amp;CHAR(34)&amp;":{"&amp;IF($F39="gp_value","",IF($F39="minigame_completion",CHAR(34)&amp;"minigame"&amp;CHAR(34)&amp;":"&amp;CHAR(34)&amp;$L39&amp;CHAR(34)&amp;","&amp;CHAR(34)&amp;"message"&amp;CHAR(34)&amp;":"&amp;CHAR(34)&amp;IFERROR(INDEX(minigame_completion!$J$5:$J$47,MATCH($L39,minigame_completion!$A$5:$A$47,0)),"")&amp;CHAR(34)&amp;",",IF($AJ39=1,CHAR(34)&amp;INDEX(Settings!$F$6:$F$13,MATCH($F39,Settings!$E$6:$E$13,0))&amp;CHAR(34)&amp;":"&amp;Calc!$EW39&amp;",",CHAR(34)&amp;INDEX(Settings!$G$6:$G$13,MATCH($F39,Settings!$E$6:$E$13,0))&amp;CHAR(34)&amp;":["&amp;_xlfn.TEXTJOIN(",",TRUE,Calc!$EW39:$FT39)&amp;"],")))&amp;CHAR(34)&amp;"target"&amp;CHAR(34)&amp;":"&amp;$H39&amp;IF($G39="each",","&amp;CHAR(34)&amp;"mode"&amp;CHAR(34)&amp;":"&amp;CHAR(34)&amp;"each"&amp;CHAR(34),"")&amp;"}}")</f>
        <v>{"tileId":20,"taskType":"item_drop","taskConfig":{"items":["Granite gloves","Granite ring","Granite hammer","Black tourmaline core"],"target":1}}</v>
      </c>
    </row>
    <row r="40" spans="1:46" x14ac:dyDescent="0.25">
      <c r="A40" s="45">
        <v>21</v>
      </c>
      <c r="B40" s="46" t="str">
        <f>IFERROR(INDEX(Maze!$C$5:$C$85,MATCH($A40,Maze!$A$5:$A$85,0)),"")</f>
        <v>Arm 2</v>
      </c>
      <c r="C40" s="46">
        <f>IFERROR(INDEX(Maze!$D$5:$D$85,MATCH($A40,Maze!$A$5:$A$85,0)),"")</f>
        <v>12</v>
      </c>
      <c r="D40" s="46" t="str">
        <f>IFERROR(INDEX(Maze!$E$5:$E$85,MATCH($A40,Maze!$A$5:$A$85,0)),"")</f>
        <v>Forced</v>
      </c>
      <c r="E40" s="46" t="str">
        <f>IFERROR(INDEX(Maze!$G$5:$G$85,MATCH($A40,Maze!$A$5:$A$85,0)),"")</f>
        <v>No</v>
      </c>
      <c r="F40" s="5" t="s">
        <v>52</v>
      </c>
      <c r="G40" s="40" t="s">
        <v>220</v>
      </c>
      <c r="H40" s="41">
        <v>50</v>
      </c>
      <c r="I40" s="40"/>
      <c r="J40" s="27"/>
      <c r="K40" s="26"/>
      <c r="L40" s="5" t="s">
        <v>334</v>
      </c>
      <c r="M40" s="5" t="s">
        <v>335</v>
      </c>
      <c r="N40" s="5" t="s">
        <v>336</v>
      </c>
      <c r="O40" s="5" t="s">
        <v>337</v>
      </c>
      <c r="P40" s="5"/>
      <c r="Q40" s="5"/>
      <c r="R40" s="5"/>
      <c r="S40" s="5"/>
      <c r="T40" s="5"/>
      <c r="U40" s="5"/>
      <c r="V40" s="5"/>
      <c r="W40" s="5"/>
      <c r="X40" s="5"/>
      <c r="Y40" s="5"/>
      <c r="Z40" s="5"/>
      <c r="AA40" s="5"/>
      <c r="AB40" s="5"/>
      <c r="AC40" s="5"/>
      <c r="AD40" s="5"/>
      <c r="AE40" s="5"/>
      <c r="AF40" s="5"/>
      <c r="AG40" s="5"/>
      <c r="AH40" s="5"/>
      <c r="AI40" s="5"/>
      <c r="AJ40" s="42" cm="1">
        <f t="array" ref="AJ40">SUMPRODUCT(($L40:$AI40&lt;&gt;"")*1)</f>
        <v>4</v>
      </c>
      <c r="AK40" s="47">
        <f t="shared" si="6"/>
        <v>200</v>
      </c>
      <c r="AL40" s="48">
        <f>IF($F40="","",IFERROR((IF($G40="each",IF($I40="No",SUM(Calc!$BZ40:$CW40),IF($F40="item_drop",SUM(Calc!$DX40:$EU40),IF($I40="Yes",MAX(Calc!$BZ40:$CW40),SUM(Calc!$BZ40:$CW40)))),$H40/MAX(Calc!$BA40:$BX40)))/IF($J40="",cfg_ratemult,$J40),""))</f>
        <v>7.7101139601139606</v>
      </c>
      <c r="AM40" s="48">
        <f t="shared" si="7"/>
        <v>7.9101139601139607</v>
      </c>
      <c r="AN40" s="49" t="str">
        <f t="shared" si="8"/>
        <v>0d 08h</v>
      </c>
      <c r="AO40" s="48">
        <f t="shared" si="9"/>
        <v>8.2241801169858935</v>
      </c>
      <c r="AP40" s="50">
        <f t="shared" si="10"/>
        <v>1.0475992201689808</v>
      </c>
      <c r="AQ40" s="44">
        <f t="shared" si="11"/>
        <v>7.5507062317572524</v>
      </c>
      <c r="AR40" s="11" t="e">
        <f>IF($F40="","- no task set -",_xlfn.TEXTJOIN(" | ",TRUE,IF(AND($F40&lt;&gt;"gp_value",$AJ40=0),"no items selected",""),IF(AND($F40="gp_value",$AJ40=0),"pick a farming method so the ETC can be estimated",""),IF(AND($F40="gp_value",$AJ40&gt;1),"gp_value takes no item list - one method is enough",""),IF(AND($F40="minigame_completion",$AJ40&gt;1),"only 1 minigame per tile",""),IF(OR($H40="",$H40&lt;=0),"target missing",""),IF(SUMPRODUCT(($L40:$AE40&lt;&gt;"")*(Calc!$C40:$Z40=0))&gt;0,"unknown entry - not in catalogue",""),IF(AND($G40="each",$AJ40=1),"each with 1 entry = same as any",""),IF($AL40="","ETC not computable","")))</f>
        <v>#N/A</v>
      </c>
      <c r="AS40" s="11" t="s">
        <v>1397</v>
      </c>
      <c r="AT40" s="11" t="str">
        <f>IF($F40="","","{"&amp;CHAR(34)&amp;"tileId"&amp;CHAR(34)&amp;":"&amp;$A40&amp;","&amp;CHAR(34)&amp;"taskType"&amp;CHAR(34)&amp;":"&amp;CHAR(34)&amp;$F40&amp;CHAR(34)&amp;","&amp;CHAR(34)&amp;"taskConfig"&amp;CHAR(34)&amp;":{"&amp;IF($F40="gp_value","",IF($F40="minigame_completion",CHAR(34)&amp;"minigame"&amp;CHAR(34)&amp;":"&amp;CHAR(34)&amp;$L40&amp;CHAR(34)&amp;","&amp;CHAR(34)&amp;"message"&amp;CHAR(34)&amp;":"&amp;CHAR(34)&amp;IFERROR(INDEX(minigame_completion!$J$5:$J$47,MATCH($L40,minigame_completion!$A$5:$A$47,0)),"")&amp;CHAR(34)&amp;",",IF($AJ40=1,CHAR(34)&amp;INDEX(Settings!$F$6:$F$13,MATCH($F40,Settings!$E$6:$E$13,0))&amp;CHAR(34)&amp;":"&amp;Calc!$EW40&amp;",",CHAR(34)&amp;INDEX(Settings!$G$6:$G$13,MATCH($F40,Settings!$E$6:$E$13,0))&amp;CHAR(34)&amp;":["&amp;_xlfn.TEXTJOIN(",",TRUE,Calc!$EW40:$FT40)&amp;"],")))&amp;CHAR(34)&amp;"target"&amp;CHAR(34)&amp;":"&amp;$H40&amp;IF($G40="each",","&amp;CHAR(34)&amp;"mode"&amp;CHAR(34)&amp;":"&amp;CHAR(34)&amp;"each"&amp;CHAR(34),"")&amp;"}}")</f>
        <v>{"tileId":21,"taskType":"npc_kill","taskConfig":{"npcs":["General Graardor","K'ril Tsutsaroth","Kree'arra","Commander Zilyana"],"target":50,"mode":"each"}}</v>
      </c>
    </row>
    <row r="41" spans="1:46" x14ac:dyDescent="0.25">
      <c r="A41" s="29">
        <v>22</v>
      </c>
      <c r="B41" s="39" t="str">
        <f>IFERROR(INDEX(Maze!$C$5:$C$85,MATCH($A41,Maze!$A$5:$A$85,0)),"")</f>
        <v>Arm 2</v>
      </c>
      <c r="C41" s="39">
        <f>IFERROR(INDEX(Maze!$D$5:$D$85,MATCH($A41,Maze!$A$5:$A$85,0)),"")</f>
        <v>13</v>
      </c>
      <c r="D41" s="39" t="str">
        <f>IFERROR(INDEX(Maze!$E$5:$E$85,MATCH($A41,Maze!$A$5:$A$85,0)),"")</f>
        <v>Forced</v>
      </c>
      <c r="E41" s="39" t="str">
        <f>IFERROR(INDEX(Maze!$G$5:$G$85,MATCH($A41,Maze!$A$5:$A$85,0)),"")</f>
        <v>No</v>
      </c>
      <c r="F41" s="5" t="s">
        <v>58</v>
      </c>
      <c r="G41" s="40"/>
      <c r="H41" s="41">
        <v>1</v>
      </c>
      <c r="I41" s="40"/>
      <c r="J41" s="27"/>
      <c r="K41" s="26"/>
      <c r="L41" s="5" t="s">
        <v>898</v>
      </c>
      <c r="M41" s="5"/>
      <c r="N41" s="5"/>
      <c r="O41" s="5"/>
      <c r="P41" s="5"/>
      <c r="Q41" s="5"/>
      <c r="R41" s="5"/>
      <c r="S41" s="5"/>
      <c r="T41" s="5"/>
      <c r="U41" s="5"/>
      <c r="V41" s="5"/>
      <c r="W41" s="5"/>
      <c r="X41" s="5"/>
      <c r="Y41" s="5"/>
      <c r="Z41" s="5"/>
      <c r="AA41" s="5"/>
      <c r="AB41" s="5"/>
      <c r="AC41" s="5"/>
      <c r="AD41" s="5"/>
      <c r="AE41" s="5"/>
      <c r="AF41" s="5"/>
      <c r="AG41" s="5"/>
      <c r="AH41" s="5"/>
      <c r="AI41" s="5"/>
      <c r="AJ41" s="42" cm="1">
        <f t="array" ref="AJ41">SUMPRODUCT(($L41:$AI41&lt;&gt;"")*1)</f>
        <v>1</v>
      </c>
      <c r="AK41" s="32">
        <f t="shared" si="6"/>
        <v>1</v>
      </c>
      <c r="AL41" s="34">
        <f>IF($F41="","",IFERROR((IF($G41="each",IF($I41="No",SUM(Calc!$BZ41:$CW41),IF($F41="item_drop",SUM(Calc!$DX41:$EU41),IF($I41="Yes",MAX(Calc!$BZ41:$CW41),SUM(Calc!$BZ41:$CW41)))),$H41/MAX(Calc!$BA41:$BX41)))/IF($J41="",cfg_ratemult,$J41),""))</f>
        <v>3.75</v>
      </c>
      <c r="AM41" s="34">
        <f t="shared" si="7"/>
        <v>3.95</v>
      </c>
      <c r="AN41" s="43" t="str">
        <f t="shared" si="8"/>
        <v>0d 04h</v>
      </c>
      <c r="AO41" s="34">
        <f t="shared" si="9"/>
        <v>8.8346940987276721</v>
      </c>
      <c r="AP41" s="28">
        <f t="shared" si="10"/>
        <v>1.1362091591067272</v>
      </c>
      <c r="AQ41" s="44">
        <f t="shared" si="11"/>
        <v>3.4764725916357149</v>
      </c>
      <c r="AR41" s="11" t="e">
        <f>IF($F41="","- no task set -",_xlfn.TEXTJOIN(" | ",TRUE,IF(AND($F41&lt;&gt;"gp_value",$AJ41=0),"no items selected",""),IF(AND($F41="gp_value",$AJ41=0),"pick a farming method so the ETC can be estimated",""),IF(AND($F41="gp_value",$AJ41&gt;1),"gp_value takes no item list - one method is enough",""),IF(AND($F41="minigame_completion",$AJ41&gt;1),"only 1 minigame per tile",""),IF(OR($H41="",$H41&lt;=0),"target missing",""),IF(SUMPRODUCT(($L41:$AE41&lt;&gt;"")*(Calc!$C41:$Z41=0))&gt;0,"unknown entry - not in catalogue",""),IF(AND($G41="each",$AJ41=1),"each with 1 entry = same as any",""),IF($AL41="","ETC not computable","")))</f>
        <v>#N/A</v>
      </c>
      <c r="AS41" s="11" t="s">
        <v>1431</v>
      </c>
      <c r="AT41" s="11" t="str">
        <f>IF($F41="","","{"&amp;CHAR(34)&amp;"tileId"&amp;CHAR(34)&amp;":"&amp;$A41&amp;","&amp;CHAR(34)&amp;"taskType"&amp;CHAR(34)&amp;":"&amp;CHAR(34)&amp;$F41&amp;CHAR(34)&amp;","&amp;CHAR(34)&amp;"taskConfig"&amp;CHAR(34)&amp;":{"&amp;IF($F41="gp_value","",IF($F41="minigame_completion",CHAR(34)&amp;"minigame"&amp;CHAR(34)&amp;":"&amp;CHAR(34)&amp;$L41&amp;CHAR(34)&amp;","&amp;CHAR(34)&amp;"message"&amp;CHAR(34)&amp;":"&amp;CHAR(34)&amp;IFERROR(INDEX(minigame_completion!$J$5:$J$47,MATCH($L41,minigame_completion!$A$5:$A$47,0)),"")&amp;CHAR(34)&amp;",",IF($AJ41=1,CHAR(34)&amp;INDEX(Settings!$F$6:$F$13,MATCH($F41,Settings!$E$6:$E$13,0))&amp;CHAR(34)&amp;":"&amp;Calc!$EW41&amp;",",CHAR(34)&amp;INDEX(Settings!$G$6:$G$13,MATCH($F41,Settings!$E$6:$E$13,0))&amp;CHAR(34)&amp;":["&amp;_xlfn.TEXTJOIN(",",TRUE,Calc!$EW41:$FT41)&amp;"],")))&amp;CHAR(34)&amp;"target"&amp;CHAR(34)&amp;":"&amp;$H41&amp;IF($G41="each",","&amp;CHAR(34)&amp;"mode"&amp;CHAR(34)&amp;":"&amp;CHAR(34)&amp;"each"&amp;CHAR(34),"")&amp;"}}")</f>
        <v>{"tileId":22,"taskType":"item_drop","taskConfig":{"item":"Zenyte shard","target":1}}</v>
      </c>
    </row>
    <row r="42" spans="1:46" x14ac:dyDescent="0.25">
      <c r="A42" s="45">
        <v>23</v>
      </c>
      <c r="B42" s="46" t="str">
        <f>IFERROR(INDEX(Maze!$C$5:$C$85,MATCH($A42,Maze!$A$5:$A$85,0)),"")</f>
        <v>Arm 2</v>
      </c>
      <c r="C42" s="46">
        <f>IFERROR(INDEX(Maze!$D$5:$D$85,MATCH($A42,Maze!$A$5:$A$85,0)),"")</f>
        <v>14</v>
      </c>
      <c r="D42" s="46" t="str">
        <f>IFERROR(INDEX(Maze!$E$5:$E$85,MATCH($A42,Maze!$A$5:$A$85,0)),"")</f>
        <v>Forced</v>
      </c>
      <c r="E42" s="46" t="str">
        <f>IFERROR(INDEX(Maze!$G$5:$G$85,MATCH($A42,Maze!$A$5:$A$85,0)),"")</f>
        <v>No</v>
      </c>
      <c r="F42" s="5" t="s">
        <v>58</v>
      </c>
      <c r="G42" s="40"/>
      <c r="H42" s="41">
        <v>1000</v>
      </c>
      <c r="I42" s="40"/>
      <c r="J42" s="27"/>
      <c r="K42" s="26"/>
      <c r="L42" s="5" t="s">
        <v>964</v>
      </c>
      <c r="M42" s="5"/>
      <c r="N42" s="5"/>
      <c r="O42" s="5"/>
      <c r="P42" s="5"/>
      <c r="Q42" s="5"/>
      <c r="R42" s="5"/>
      <c r="S42" s="5"/>
      <c r="T42" s="5"/>
      <c r="U42" s="5"/>
      <c r="V42" s="5"/>
      <c r="W42" s="5"/>
      <c r="X42" s="5"/>
      <c r="Y42" s="5"/>
      <c r="Z42" s="5"/>
      <c r="AA42" s="5"/>
      <c r="AB42" s="5"/>
      <c r="AC42" s="5"/>
      <c r="AD42" s="5"/>
      <c r="AE42" s="5"/>
      <c r="AF42" s="5"/>
      <c r="AG42" s="5"/>
      <c r="AH42" s="5"/>
      <c r="AI42" s="5"/>
      <c r="AJ42" s="42" cm="1">
        <f t="array" ref="AJ42">SUMPRODUCT(($L42:$AI42&lt;&gt;"")*1)</f>
        <v>1</v>
      </c>
      <c r="AK42" s="47">
        <f t="shared" si="6"/>
        <v>1000</v>
      </c>
      <c r="AL42" s="48">
        <f>IF($F42="","",IFERROR((IF($G42="each",IF($I42="No",SUM(Calc!$BZ42:$CW42),IF($F42="item_drop",SUM(Calc!$DX42:$EU42),IF($I42="Yes",MAX(Calc!$BZ42:$CW42),SUM(Calc!$BZ42:$CW42)))),$H42/MAX(Calc!$BA42:$BX42)))/IF($J42="",cfg_ratemult,$J42),""))</f>
        <v>22.222222222222221</v>
      </c>
      <c r="AM42" s="48">
        <f t="shared" si="7"/>
        <v>22.422222222222221</v>
      </c>
      <c r="AN42" s="49" t="str">
        <f t="shared" si="8"/>
        <v>0d 22h</v>
      </c>
      <c r="AO42" s="48">
        <f t="shared" si="9"/>
        <v>23.327429066970886</v>
      </c>
      <c r="AP42" s="50">
        <f t="shared" si="10"/>
        <v>1.2293653321742144</v>
      </c>
      <c r="AQ42" s="44">
        <f t="shared" si="11"/>
        <v>18.23886003240959</v>
      </c>
      <c r="AR42" s="11" t="e">
        <f>IF($F42="","- no task set -",_xlfn.TEXTJOIN(" | ",TRUE,IF(AND($F42&lt;&gt;"gp_value",$AJ42=0),"no items selected",""),IF(AND($F42="gp_value",$AJ42=0),"pick a farming method so the ETC can be estimated",""),IF(AND($F42="gp_value",$AJ42&gt;1),"gp_value takes no item list - one method is enough",""),IF(AND($F42="minigame_completion",$AJ42&gt;1),"only 1 minigame per tile",""),IF(OR($H42="",$H42&lt;=0),"target missing",""),IF(SUMPRODUCT(($L42:$AE42&lt;&gt;"")*(Calc!$C42:$Z42=0))&gt;0,"unknown entry - not in catalogue",""),IF(AND($G42="each",$AJ42=1),"each with 1 entry = same as any",""),IF($AL42="","ETC not computable","")))</f>
        <v>#N/A</v>
      </c>
      <c r="AS42" s="11" t="s">
        <v>1405</v>
      </c>
      <c r="AT42" s="11" t="str">
        <f>IF($F42="","","{"&amp;CHAR(34)&amp;"tileId"&amp;CHAR(34)&amp;":"&amp;$A42&amp;","&amp;CHAR(34)&amp;"taskType"&amp;CHAR(34)&amp;":"&amp;CHAR(34)&amp;$F42&amp;CHAR(34)&amp;","&amp;CHAR(34)&amp;"taskConfig"&amp;CHAR(34)&amp;":{"&amp;IF($F42="gp_value","",IF($F42="minigame_completion",CHAR(34)&amp;"minigame"&amp;CHAR(34)&amp;":"&amp;CHAR(34)&amp;$L42&amp;CHAR(34)&amp;","&amp;CHAR(34)&amp;"message"&amp;CHAR(34)&amp;":"&amp;CHAR(34)&amp;IFERROR(INDEX(minigame_completion!$J$5:$J$47,MATCH($L42,minigame_completion!$A$5:$A$47,0)),"")&amp;CHAR(34)&amp;",",IF($AJ42=1,CHAR(34)&amp;INDEX(Settings!$F$6:$F$13,MATCH($F42,Settings!$E$6:$E$13,0))&amp;CHAR(34)&amp;":"&amp;Calc!$EW42&amp;",",CHAR(34)&amp;INDEX(Settings!$G$6:$G$13,MATCH($F42,Settings!$E$6:$E$13,0))&amp;CHAR(34)&amp;":["&amp;_xlfn.TEXTJOIN(",",TRUE,Calc!$EW42:$FT42)&amp;"],")))&amp;CHAR(34)&amp;"target"&amp;CHAR(34)&amp;":"&amp;$H42&amp;IF($G42="each",","&amp;CHAR(34)&amp;"mode"&amp;CHAR(34)&amp;":"&amp;CHAR(34)&amp;"each"&amp;CHAR(34),"")&amp;"}}")</f>
        <v>{"tileId":23,"taskType":"item_drop","taskConfig":{"item":"Crystal shard","target":1000}}</v>
      </c>
    </row>
    <row r="43" spans="1:46" x14ac:dyDescent="0.25">
      <c r="A43" s="29">
        <v>24</v>
      </c>
      <c r="B43" s="39" t="str">
        <f>IFERROR(INDEX(Maze!$C$5:$C$85,MATCH($A43,Maze!$A$5:$A$85,0)),"")</f>
        <v>Arm 2</v>
      </c>
      <c r="C43" s="39">
        <f>IFERROR(INDEX(Maze!$D$5:$D$85,MATCH($A43,Maze!$A$5:$A$85,0)),"")</f>
        <v>15</v>
      </c>
      <c r="D43" s="39" t="str">
        <f>IFERROR(INDEX(Maze!$E$5:$E$85,MATCH($A43,Maze!$A$5:$A$85,0)),"")</f>
        <v>Forced</v>
      </c>
      <c r="E43" s="39" t="str">
        <f>IFERROR(INDEX(Maze!$G$5:$G$85,MATCH($A43,Maze!$A$5:$A$85,0)),"")</f>
        <v>No</v>
      </c>
      <c r="F43" s="5" t="s">
        <v>58</v>
      </c>
      <c r="G43" s="40"/>
      <c r="H43" s="41">
        <v>1</v>
      </c>
      <c r="I43" s="40"/>
      <c r="J43" s="27"/>
      <c r="K43" s="26"/>
      <c r="L43" s="5" t="s">
        <v>1254</v>
      </c>
      <c r="M43" s="5"/>
      <c r="N43" s="5"/>
      <c r="O43" s="5"/>
      <c r="P43" s="5"/>
      <c r="Q43" s="5"/>
      <c r="R43" s="5"/>
      <c r="S43" s="5"/>
      <c r="T43" s="5"/>
      <c r="U43" s="5"/>
      <c r="V43" s="5"/>
      <c r="W43" s="5"/>
      <c r="X43" s="5"/>
      <c r="Y43" s="5"/>
      <c r="Z43" s="5"/>
      <c r="AA43" s="5"/>
      <c r="AB43" s="5"/>
      <c r="AC43" s="5"/>
      <c r="AD43" s="5"/>
      <c r="AE43" s="5"/>
      <c r="AF43" s="5"/>
      <c r="AG43" s="5"/>
      <c r="AH43" s="5"/>
      <c r="AI43" s="5"/>
      <c r="AJ43" s="42" cm="1">
        <f t="array" ref="AJ43">SUMPRODUCT(($L43:$AI43&lt;&gt;"")*1)</f>
        <v>1</v>
      </c>
      <c r="AK43" s="32">
        <f t="shared" si="6"/>
        <v>1</v>
      </c>
      <c r="AL43" s="34">
        <f>IF($F43="","",IFERROR((IF($G43="each",IF($I43="No",SUM(Calc!$BZ43:$CW43),IF($F43="item_drop",SUM(Calc!$DX43:$EU43),IF($I43="Yes",MAX(Calc!$BZ43:$CW43),SUM(Calc!$BZ43:$CW43)))),$H43/MAX(Calc!$BA43:$BX43)))/IF($J43="",cfg_ratemult,$J43),""))</f>
        <v>7.0588235294117645</v>
      </c>
      <c r="AM43" s="34">
        <f t="shared" si="7"/>
        <v>7.2588235294117647</v>
      </c>
      <c r="AN43" s="43" t="str">
        <f t="shared" si="8"/>
        <v>0d 07h</v>
      </c>
      <c r="AO43" s="34">
        <f t="shared" si="9"/>
        <v>16.453541832899145</v>
      </c>
      <c r="AP43" s="28">
        <f t="shared" si="10"/>
        <v>1.3269511936939067</v>
      </c>
      <c r="AQ43" s="44">
        <f t="shared" si="11"/>
        <v>5.4703018196207953</v>
      </c>
      <c r="AR43" s="11" t="e">
        <f>IF($F43="","- no task set -",_xlfn.TEXTJOIN(" | ",TRUE,IF(AND($F43&lt;&gt;"gp_value",$AJ43=0),"no items selected",""),IF(AND($F43="gp_value",$AJ43=0),"pick a farming method so the ETC can be estimated",""),IF(AND($F43="gp_value",$AJ43&gt;1),"gp_value takes no item list - one method is enough",""),IF(AND($F43="minigame_completion",$AJ43&gt;1),"only 1 minigame per tile",""),IF(OR($H43="",$H43&lt;=0),"target missing",""),IF(SUMPRODUCT(($L43:$AE43&lt;&gt;"")*(Calc!$C43:$Z43=0))&gt;0,"unknown entry - not in catalogue",""),IF(AND($G43="each",$AJ43=1),"each with 1 entry = same as any",""),IF($AL43="","ETC not computable","")))</f>
        <v>#N/A</v>
      </c>
      <c r="AS43" s="11" t="s">
        <v>1396</v>
      </c>
      <c r="AT43" s="11" t="str">
        <f>IF($F43="","","{"&amp;CHAR(34)&amp;"tileId"&amp;CHAR(34)&amp;":"&amp;$A43&amp;","&amp;CHAR(34)&amp;"taskType"&amp;CHAR(34)&amp;":"&amp;CHAR(34)&amp;$F43&amp;CHAR(34)&amp;","&amp;CHAR(34)&amp;"taskConfig"&amp;CHAR(34)&amp;":{"&amp;IF($F43="gp_value","",IF($F43="minigame_completion",CHAR(34)&amp;"minigame"&amp;CHAR(34)&amp;":"&amp;CHAR(34)&amp;$L43&amp;CHAR(34)&amp;","&amp;CHAR(34)&amp;"message"&amp;CHAR(34)&amp;":"&amp;CHAR(34)&amp;IFERROR(INDEX(minigame_completion!$J$5:$J$47,MATCH($L43,minigame_completion!$A$5:$A$47,0)),"")&amp;CHAR(34)&amp;",",IF($AJ43=1,CHAR(34)&amp;INDEX(Settings!$F$6:$F$13,MATCH($F43,Settings!$E$6:$E$13,0))&amp;CHAR(34)&amp;":"&amp;Calc!$EW43&amp;",",CHAR(34)&amp;INDEX(Settings!$G$6:$G$13,MATCH($F43,Settings!$E$6:$E$13,0))&amp;CHAR(34)&amp;":["&amp;_xlfn.TEXTJOIN(",",TRUE,Calc!$EW43:$FT43)&amp;"],")))&amp;CHAR(34)&amp;"target"&amp;CHAR(34)&amp;":"&amp;$H43&amp;IF($G43="each",","&amp;CHAR(34)&amp;"mode"&amp;CHAR(34)&amp;":"&amp;CHAR(34)&amp;"each"&amp;CHAR(34),"")&amp;"}}")</f>
        <v>{"tileId":24,"taskType":"item_drop","taskConfig":{"item":"Chromium ingot","target":1}}</v>
      </c>
    </row>
    <row r="44" spans="1:46" x14ac:dyDescent="0.25">
      <c r="A44" s="45">
        <v>25</v>
      </c>
      <c r="B44" s="46" t="str">
        <f>IFERROR(INDEX(Maze!$C$5:$C$85,MATCH($A44,Maze!$A$5:$A$85,0)),"")</f>
        <v>Arm 2</v>
      </c>
      <c r="C44" s="46">
        <f>IFERROR(INDEX(Maze!$D$5:$D$85,MATCH($A44,Maze!$A$5:$A$85,0)),"")</f>
        <v>16</v>
      </c>
      <c r="D44" s="46" t="str">
        <f>IFERROR(INDEX(Maze!$E$5:$E$85,MATCH($A44,Maze!$A$5:$A$85,0)),"")</f>
        <v>Forced</v>
      </c>
      <c r="E44" s="46" t="str">
        <f>IFERROR(INDEX(Maze!$G$5:$G$85,MATCH($A44,Maze!$A$5:$A$85,0)),"")</f>
        <v>No</v>
      </c>
      <c r="F44" s="5" t="s">
        <v>62</v>
      </c>
      <c r="G44" s="40"/>
      <c r="H44" s="41">
        <v>20</v>
      </c>
      <c r="I44" s="40"/>
      <c r="J44" s="27"/>
      <c r="K44" s="26"/>
      <c r="L44" s="5" t="s">
        <v>216</v>
      </c>
      <c r="M44" s="5"/>
      <c r="N44" s="5"/>
      <c r="O44" s="5"/>
      <c r="P44" s="5"/>
      <c r="Q44" s="5"/>
      <c r="R44" s="5"/>
      <c r="S44" s="5"/>
      <c r="T44" s="5"/>
      <c r="U44" s="5"/>
      <c r="V44" s="5"/>
      <c r="W44" s="5"/>
      <c r="X44" s="5"/>
      <c r="Y44" s="5"/>
      <c r="Z44" s="5"/>
      <c r="AA44" s="5"/>
      <c r="AB44" s="5"/>
      <c r="AC44" s="5"/>
      <c r="AD44" s="5"/>
      <c r="AE44" s="5"/>
      <c r="AF44" s="5"/>
      <c r="AG44" s="5"/>
      <c r="AH44" s="5"/>
      <c r="AI44" s="5"/>
      <c r="AJ44" s="42" cm="1">
        <f t="array" ref="AJ44">SUMPRODUCT(($L44:$AI44&lt;&gt;"")*1)</f>
        <v>1</v>
      </c>
      <c r="AK44" s="47">
        <f t="shared" si="6"/>
        <v>20</v>
      </c>
      <c r="AL44" s="48">
        <f>IF($F44="","",IFERROR((IF($G44="each",IF($I44="No",SUM(Calc!$BZ44:$CW44),IF($F44="item_drop",SUM(Calc!$DX44:$EU44),IF($I44="Yes",MAX(Calc!$BZ44:$CW44),SUM(Calc!$BZ44:$CW44)))),$H44/MAX(Calc!$BA44:$BX44)))/IF($J44="",cfg_ratemult,$J44),""))</f>
        <v>4</v>
      </c>
      <c r="AM44" s="48">
        <f t="shared" si="7"/>
        <v>4.2</v>
      </c>
      <c r="AN44" s="49" t="str">
        <f t="shared" si="8"/>
        <v>0d 04h</v>
      </c>
      <c r="AO44" s="48">
        <f t="shared" si="9"/>
        <v>4.3629372320547599</v>
      </c>
      <c r="AP44" s="50">
        <f t="shared" si="10"/>
        <v>1.4288609466693205</v>
      </c>
      <c r="AQ44" s="44">
        <f t="shared" si="11"/>
        <v>2.9394042924822137</v>
      </c>
      <c r="AR44" s="11" t="e">
        <f>IF($F44="","- no task set -",_xlfn.TEXTJOIN(" | ",TRUE,IF(AND($F44&lt;&gt;"gp_value",$AJ44=0),"no items selected",""),IF(AND($F44="gp_value",$AJ44=0),"pick a farming method so the ETC can be estimated",""),IF(AND($F44="gp_value",$AJ44&gt;1),"gp_value takes no item list - one method is enough",""),IF(AND($F44="minigame_completion",$AJ44&gt;1),"only 1 minigame per tile",""),IF(OR($H44="",$H44&lt;=0),"target missing",""),IF(SUMPRODUCT(($L44:$AE44&lt;&gt;"")*(Calc!$C44:$Z44=0))&gt;0,"unknown entry - not in catalogue",""),IF(AND($G44="each",$AJ44=1),"each with 1 entry = same as any",""),IF($AL44="","ETC not computable","")))</f>
        <v>#N/A</v>
      </c>
      <c r="AS44" s="11" t="s">
        <v>1395</v>
      </c>
      <c r="AT44" s="11" t="str">
        <f>IF($F44="","","{"&amp;CHAR(34)&amp;"tileId"&amp;CHAR(34)&amp;":"&amp;$A44&amp;","&amp;CHAR(34)&amp;"taskType"&amp;CHAR(34)&amp;":"&amp;CHAR(34)&amp;$F44&amp;CHAR(34)&amp;","&amp;CHAR(34)&amp;"taskConfig"&amp;CHAR(34)&amp;":{"&amp;IF($F44="gp_value","",IF($F44="minigame_completion",CHAR(34)&amp;"minigame"&amp;CHAR(34)&amp;":"&amp;CHAR(34)&amp;$L44&amp;CHAR(34)&amp;","&amp;CHAR(34)&amp;"message"&amp;CHAR(34)&amp;":"&amp;CHAR(34)&amp;IFERROR(INDEX(minigame_completion!$J$5:$J$47,MATCH($L44,minigame_completion!$A$5:$A$47,0)),"")&amp;CHAR(34)&amp;",",IF($AJ44=1,CHAR(34)&amp;INDEX(Settings!$F$6:$F$13,MATCH($F44,Settings!$E$6:$E$13,0))&amp;CHAR(34)&amp;":"&amp;Calc!$EW44&amp;",",CHAR(34)&amp;INDEX(Settings!$G$6:$G$13,MATCH($F44,Settings!$E$6:$E$13,0))&amp;CHAR(34)&amp;":["&amp;_xlfn.TEXTJOIN(",",TRUE,Calc!$EW44:$FT44)&amp;"],")))&amp;CHAR(34)&amp;"target"&amp;CHAR(34)&amp;":"&amp;$H44&amp;IF($G44="each",","&amp;CHAR(34)&amp;"mode"&amp;CHAR(34)&amp;":"&amp;CHAR(34)&amp;"each"&amp;CHAR(34),"")&amp;"}}")</f>
        <v>{"tileId":25,"taskType":"minigame_completion","taskConfig":{"minigame":"Hallowed Sepulchre (Floor 5)","message":"completed Floor 5 of the Hallowed Sepulchre","target":20}}</v>
      </c>
    </row>
    <row r="45" spans="1:46" x14ac:dyDescent="0.25">
      <c r="A45" s="29">
        <v>26</v>
      </c>
      <c r="B45" s="39" t="str">
        <f>IFERROR(INDEX(Maze!$C$5:$C$85,MATCH($A45,Maze!$A$5:$A$85,0)),"")</f>
        <v>Arm 2</v>
      </c>
      <c r="C45" s="39">
        <f>IFERROR(INDEX(Maze!$D$5:$D$85,MATCH($A45,Maze!$A$5:$A$85,0)),"")</f>
        <v>17</v>
      </c>
      <c r="D45" s="39" t="str">
        <f>IFERROR(INDEX(Maze!$E$5:$E$85,MATCH($A45,Maze!$A$5:$A$85,0)),"")</f>
        <v>Forced</v>
      </c>
      <c r="E45" s="39" t="str">
        <f>IFERROR(INDEX(Maze!$G$5:$G$85,MATCH($A45,Maze!$A$5:$A$85,0)),"")</f>
        <v>No</v>
      </c>
      <c r="F45" s="5" t="s">
        <v>52</v>
      </c>
      <c r="G45" s="40" t="s">
        <v>220</v>
      </c>
      <c r="H45" s="41">
        <v>50</v>
      </c>
      <c r="I45" s="40"/>
      <c r="J45" s="27"/>
      <c r="K45" s="26"/>
      <c r="L45" s="5" t="s">
        <v>494</v>
      </c>
      <c r="M45" s="5" t="s">
        <v>497</v>
      </c>
      <c r="N45" s="5" t="s">
        <v>488</v>
      </c>
      <c r="O45" s="5"/>
      <c r="P45" s="5"/>
      <c r="Q45" s="5"/>
      <c r="R45" s="5"/>
      <c r="S45" s="5"/>
      <c r="T45" s="5"/>
      <c r="U45" s="5"/>
      <c r="V45" s="5"/>
      <c r="W45" s="5"/>
      <c r="X45" s="5"/>
      <c r="Y45" s="5"/>
      <c r="Z45" s="5"/>
      <c r="AA45" s="5"/>
      <c r="AB45" s="5"/>
      <c r="AC45" s="5"/>
      <c r="AD45" s="5"/>
      <c r="AE45" s="5"/>
      <c r="AF45" s="5"/>
      <c r="AG45" s="5"/>
      <c r="AH45" s="5"/>
      <c r="AI45" s="5"/>
      <c r="AJ45" s="42" cm="1">
        <f t="array" ref="AJ45">SUMPRODUCT(($L45:$AI45&lt;&gt;"")*1)</f>
        <v>3</v>
      </c>
      <c r="AK45" s="32">
        <f t="shared" si="6"/>
        <v>150</v>
      </c>
      <c r="AL45" s="34">
        <f>IF($F45="","",IFERROR((IF($G45="each",IF($I45="No",SUM(Calc!$BZ45:$CW45),IF($F45="item_drop",SUM(Calc!$DX45:$EU45),IF($I45="Yes",MAX(Calc!$BZ45:$CW45),SUM(Calc!$BZ45:$CW45)))),$H45/MAX(Calc!$BA45:$BX45)))/IF($J45="",cfg_ratemult,$J45),""))</f>
        <v>5.3936651583710411</v>
      </c>
      <c r="AM45" s="34">
        <f t="shared" si="7"/>
        <v>5.5936651583710413</v>
      </c>
      <c r="AN45" s="43" t="str">
        <f t="shared" si="8"/>
        <v>0d 06h</v>
      </c>
      <c r="AO45" s="34">
        <f t="shared" si="9"/>
        <v>5.8133723762548346</v>
      </c>
      <c r="AP45" s="28">
        <f t="shared" si="10"/>
        <v>1.5349979260415672</v>
      </c>
      <c r="AQ45" s="44">
        <f t="shared" si="11"/>
        <v>3.6440864599706093</v>
      </c>
      <c r="AR45" s="11" t="e">
        <f>IF($F45="","- no task set -",_xlfn.TEXTJOIN(" | ",TRUE,IF(AND($F45&lt;&gt;"gp_value",$AJ45=0),"no items selected",""),IF(AND($F45="gp_value",$AJ45=0),"pick a farming method so the ETC can be estimated",""),IF(AND($F45="gp_value",$AJ45&gt;1),"gp_value takes no item list - one method is enough",""),IF(AND($F45="minigame_completion",$AJ45&gt;1),"only 1 minigame per tile",""),IF(OR($H45="",$H45&lt;=0),"target missing",""),IF(SUMPRODUCT(($L45:$AE45&lt;&gt;"")*(Calc!$C45:$Z45=0))&gt;0,"unknown entry - not in catalogue",""),IF(AND($G45="each",$AJ45=1),"each with 1 entry = same as any",""),IF($AL45="","ETC not computable","")))</f>
        <v>#N/A</v>
      </c>
      <c r="AS45" s="11" t="s">
        <v>1398</v>
      </c>
      <c r="AT45" s="11" t="str">
        <f>IF($F45="","","{"&amp;CHAR(34)&amp;"tileId"&amp;CHAR(34)&amp;":"&amp;$A45&amp;","&amp;CHAR(34)&amp;"taskType"&amp;CHAR(34)&amp;":"&amp;CHAR(34)&amp;$F45&amp;CHAR(34)&amp;","&amp;CHAR(34)&amp;"taskConfig"&amp;CHAR(34)&amp;":{"&amp;IF($F45="gp_value","",IF($F45="minigame_completion",CHAR(34)&amp;"minigame"&amp;CHAR(34)&amp;":"&amp;CHAR(34)&amp;$L45&amp;CHAR(34)&amp;","&amp;CHAR(34)&amp;"message"&amp;CHAR(34)&amp;":"&amp;CHAR(34)&amp;IFERROR(INDEX(minigame_completion!$J$5:$J$47,MATCH($L45,minigame_completion!$A$5:$A$47,0)),"")&amp;CHAR(34)&amp;",",IF($AJ45=1,CHAR(34)&amp;INDEX(Settings!$F$6:$F$13,MATCH($F45,Settings!$E$6:$E$13,0))&amp;CHAR(34)&amp;":"&amp;Calc!$EW45&amp;",",CHAR(34)&amp;INDEX(Settings!$G$6:$G$13,MATCH($F45,Settings!$E$6:$E$13,0))&amp;CHAR(34)&amp;":["&amp;_xlfn.TEXTJOIN(",",TRUE,Calc!$EW45:$FT45)&amp;"],")))&amp;CHAR(34)&amp;"target"&amp;CHAR(34)&amp;":"&amp;$H45&amp;IF($G45="each",","&amp;CHAR(34)&amp;"mode"&amp;CHAR(34)&amp;":"&amp;CHAR(34)&amp;"each"&amp;CHAR(34),"")&amp;"}}")</f>
        <v>{"tileId":26,"taskType":"npc_kill","taskConfig":{"npcs":["Venenatis","Vet'ion","Callisto"],"target":50,"mode":"each"}}</v>
      </c>
    </row>
    <row r="46" spans="1:46" x14ac:dyDescent="0.25">
      <c r="A46" s="45">
        <v>17</v>
      </c>
      <c r="B46" s="46" t="str">
        <f>IFERROR(INDEX(Maze!$C$5:$C$85,MATCH($A46,Maze!$A$5:$A$85,0)),"")</f>
        <v>Arm 2</v>
      </c>
      <c r="C46" s="46">
        <f>IFERROR(INDEX(Maze!$D$5:$D$85,MATCH($A46,Maze!$A$5:$A$85,0)),"")</f>
        <v>18</v>
      </c>
      <c r="D46" s="46" t="str">
        <f>IFERROR(INDEX(Maze!$E$5:$E$85,MATCH($A46,Maze!$A$5:$A$85,0)),"")</f>
        <v>Skippable</v>
      </c>
      <c r="E46" s="46" t="str">
        <f>IFERROR(INDEX(Maze!$G$5:$G$85,MATCH($A46,Maze!$A$5:$A$85,0)),"")</f>
        <v>Yes</v>
      </c>
      <c r="F46" s="5" t="s">
        <v>58</v>
      </c>
      <c r="G46" s="40"/>
      <c r="H46" s="41">
        <v>1</v>
      </c>
      <c r="I46" s="40"/>
      <c r="J46" s="27"/>
      <c r="K46" s="26"/>
      <c r="L46" s="5" t="s">
        <v>1253</v>
      </c>
      <c r="M46" s="5"/>
      <c r="N46" s="5"/>
      <c r="O46" s="5"/>
      <c r="P46" s="5"/>
      <c r="Q46" s="5"/>
      <c r="R46" s="5"/>
      <c r="S46" s="5"/>
      <c r="T46" s="5"/>
      <c r="U46" s="5"/>
      <c r="V46" s="5"/>
      <c r="W46" s="5"/>
      <c r="X46" s="5"/>
      <c r="Y46" s="5"/>
      <c r="Z46" s="5"/>
      <c r="AA46" s="5"/>
      <c r="AB46" s="5"/>
      <c r="AC46" s="5"/>
      <c r="AD46" s="5"/>
      <c r="AE46" s="5"/>
      <c r="AF46" s="5"/>
      <c r="AG46" s="5"/>
      <c r="AH46" s="5"/>
      <c r="AI46" s="5"/>
      <c r="AJ46" s="42" cm="1">
        <f t="array" ref="AJ46">SUMPRODUCT(($L46:$AI46&lt;&gt;"")*1)</f>
        <v>1</v>
      </c>
      <c r="AK46" s="47">
        <f t="shared" si="6"/>
        <v>1</v>
      </c>
      <c r="AL46" s="48">
        <f>IF($F46="","",IFERROR((IF($G46="each",IF($I46="No",SUM(Calc!$BZ46:$CW46),IF($F46="item_drop",SUM(Calc!$DX46:$EU46),IF($I46="Yes",MAX(Calc!$BZ46:$CW46),SUM(Calc!$BZ46:$CW46)))),$H46/MAX(Calc!$BA46:$BX46)))/IF($J46="",cfg_ratemult,$J46),""))</f>
        <v>100</v>
      </c>
      <c r="AM46" s="48">
        <f t="shared" si="7"/>
        <v>100.2</v>
      </c>
      <c r="AN46" s="49" t="str">
        <f t="shared" si="8"/>
        <v>4d 04h</v>
      </c>
      <c r="AO46" s="48">
        <f t="shared" si="9"/>
        <v>230.45850929940457</v>
      </c>
      <c r="AP46" s="50">
        <f t="shared" si="10"/>
        <v>0.90490031940725024</v>
      </c>
      <c r="AQ46" s="44">
        <f t="shared" si="11"/>
        <v>110.73042836987331</v>
      </c>
      <c r="AR46" s="11" t="e">
        <f>IF($F46="","- no task set -",_xlfn.TEXTJOIN(" | ",TRUE,IF(AND($F46&lt;&gt;"gp_value",$AJ46=0),"no items selected",""),IF(AND($F46="gp_value",$AJ46=0),"pick a farming method so the ETC can be estimated",""),IF(AND($F46="gp_value",$AJ46&gt;1),"gp_value takes no item list - one method is enough",""),IF(AND($F46="minigame_completion",$AJ46&gt;1),"only 1 minigame per tile",""),IF(OR($H46="",$H46&lt;=0),"target missing",""),IF(SUMPRODUCT(($L46:$AE46&lt;&gt;"")*(Calc!$C46:$Z46=0))&gt;0,"unknown entry - not in catalogue",""),IF(AND($G46="each",$AJ46=1),"each with 1 entry = same as any",""),IF($AL46="","ETC not computable","")))</f>
        <v>#N/A</v>
      </c>
      <c r="AS46" s="11" t="s">
        <v>1369</v>
      </c>
      <c r="AT46" s="11" t="str">
        <f>IF($F46="","","{"&amp;CHAR(34)&amp;"tileId"&amp;CHAR(34)&amp;":"&amp;$A46&amp;","&amp;CHAR(34)&amp;"taskType"&amp;CHAR(34)&amp;":"&amp;CHAR(34)&amp;$F46&amp;CHAR(34)&amp;","&amp;CHAR(34)&amp;"taskConfig"&amp;CHAR(34)&amp;":{"&amp;IF($F46="gp_value","",IF($F46="minigame_completion",CHAR(34)&amp;"minigame"&amp;CHAR(34)&amp;":"&amp;CHAR(34)&amp;$L46&amp;CHAR(34)&amp;","&amp;CHAR(34)&amp;"message"&amp;CHAR(34)&amp;":"&amp;CHAR(34)&amp;IFERROR(INDEX(minigame_completion!$J$5:$J$47,MATCH($L46,minigame_completion!$A$5:$A$47,0)),"")&amp;CHAR(34)&amp;",",IF($AJ46=1,CHAR(34)&amp;INDEX(Settings!$F$6:$F$13,MATCH($F46,Settings!$E$6:$E$13,0))&amp;CHAR(34)&amp;":"&amp;Calc!$EW46&amp;",",CHAR(34)&amp;INDEX(Settings!$G$6:$G$13,MATCH($F46,Settings!$E$6:$E$13,0))&amp;CHAR(34)&amp;":["&amp;_xlfn.TEXTJOIN(",",TRUE,Calc!$EW46:$FT46)&amp;"],")))&amp;CHAR(34)&amp;"target"&amp;CHAR(34)&amp;":"&amp;$H46&amp;IF($G46="each",","&amp;CHAR(34)&amp;"mode"&amp;CHAR(34)&amp;":"&amp;CHAR(34)&amp;"each"&amp;CHAR(34),"")&amp;"}}")</f>
        <v>{"tileId":17,"taskType":"item_drop","taskConfig":{"item":"Gull","target":1}}</v>
      </c>
    </row>
    <row r="47" spans="1:46" x14ac:dyDescent="0.25">
      <c r="A47" s="29">
        <v>35</v>
      </c>
      <c r="B47" s="39" t="str">
        <f>IFERROR(INDEX(Maze!$C$5:$C$85,MATCH($A47,Maze!$A$5:$A$85,0)),"")</f>
        <v>Arm 2</v>
      </c>
      <c r="C47" s="39">
        <f>IFERROR(INDEX(Maze!$D$5:$D$85,MATCH($A47,Maze!$A$5:$A$85,0)),"")</f>
        <v>18</v>
      </c>
      <c r="D47" s="39" t="str">
        <f>IFERROR(INDEX(Maze!$E$5:$E$85,MATCH($A47,Maze!$A$5:$A$85,0)),"")</f>
        <v>Forced</v>
      </c>
      <c r="E47" s="39" t="str">
        <f>IFERROR(INDEX(Maze!$G$5:$G$85,MATCH($A47,Maze!$A$5:$A$85,0)),"")</f>
        <v>No</v>
      </c>
      <c r="F47" s="5" t="s">
        <v>52</v>
      </c>
      <c r="G47" s="40"/>
      <c r="H47" s="41">
        <v>150</v>
      </c>
      <c r="I47" s="40"/>
      <c r="J47" s="27"/>
      <c r="K47" s="26"/>
      <c r="L47" s="5" t="s">
        <v>276</v>
      </c>
      <c r="M47" s="5"/>
      <c r="N47" s="5"/>
      <c r="O47" s="5"/>
      <c r="P47" s="5"/>
      <c r="Q47" s="5"/>
      <c r="R47" s="5"/>
      <c r="S47" s="5"/>
      <c r="T47" s="5"/>
      <c r="U47" s="5"/>
      <c r="V47" s="5"/>
      <c r="W47" s="5"/>
      <c r="X47" s="5"/>
      <c r="Y47" s="5"/>
      <c r="Z47" s="5"/>
      <c r="AA47" s="5"/>
      <c r="AB47" s="5"/>
      <c r="AC47" s="5"/>
      <c r="AD47" s="5"/>
      <c r="AE47" s="5"/>
      <c r="AF47" s="5"/>
      <c r="AG47" s="5"/>
      <c r="AH47" s="5"/>
      <c r="AI47" s="5"/>
      <c r="AJ47" s="42" cm="1">
        <f t="array" ref="AJ47">SUMPRODUCT(($L47:$AI47&lt;&gt;"")*1)</f>
        <v>1</v>
      </c>
      <c r="AK47" s="32">
        <f t="shared" si="6"/>
        <v>150</v>
      </c>
      <c r="AL47" s="34">
        <f>IF($F47="","",IFERROR((IF($G47="each",IF($I47="No",SUM(Calc!$BZ47:$CW47),IF($F47="item_drop",SUM(Calc!$DX47:$EU47),IF($I47="Yes",MAX(Calc!$BZ47:$CW47),SUM(Calc!$BZ47:$CW47)))),$H47/MAX(Calc!$BA47:$BX47)))/IF($J47="",cfg_ratemult,$J47),""))</f>
        <v>3.3333333333333335</v>
      </c>
      <c r="AM47" s="34">
        <f t="shared" si="7"/>
        <v>3.5333333333333337</v>
      </c>
      <c r="AN47" s="43" t="str">
        <f t="shared" si="8"/>
        <v>0d 04h</v>
      </c>
      <c r="AO47" s="34">
        <f t="shared" si="9"/>
        <v>3.6691143600456333</v>
      </c>
      <c r="AP47" s="28">
        <f t="shared" si="10"/>
        <v>1.6452733080131821</v>
      </c>
      <c r="AQ47" s="44">
        <f t="shared" si="11"/>
        <v>2.1475661922699985</v>
      </c>
      <c r="AR47" s="11" t="e">
        <f>IF($F47="","- no task set -",_xlfn.TEXTJOIN(" | ",TRUE,IF(AND($F47&lt;&gt;"gp_value",$AJ47=0),"no items selected",""),IF(AND($F47="gp_value",$AJ47=0),"pick a farming method so the ETC can be estimated",""),IF(AND($F47="gp_value",$AJ47&gt;1),"gp_value takes no item list - one method is enough",""),IF(AND($F47="minigame_completion",$AJ47&gt;1),"only 1 minigame per tile",""),IF(OR($H47="",$H47&lt;=0),"target missing",""),IF(SUMPRODUCT(($L47:$AE47&lt;&gt;"")*(Calc!$C47:$Z47=0))&gt;0,"unknown entry - not in catalogue",""),IF(AND($G47="each",$AJ47=1),"each with 1 entry = same as any",""),IF($AL47="","ETC not computable","")))</f>
        <v>#N/A</v>
      </c>
      <c r="AS47" s="11" t="s">
        <v>1432</v>
      </c>
      <c r="AT47" s="11" t="str">
        <f>IF($F47="","","{"&amp;CHAR(34)&amp;"tileId"&amp;CHAR(34)&amp;":"&amp;$A47&amp;","&amp;CHAR(34)&amp;"taskType"&amp;CHAR(34)&amp;":"&amp;CHAR(34)&amp;$F47&amp;CHAR(34)&amp;","&amp;CHAR(34)&amp;"taskConfig"&amp;CHAR(34)&amp;":{"&amp;IF($F47="gp_value","",IF($F47="minigame_completion",CHAR(34)&amp;"minigame"&amp;CHAR(34)&amp;":"&amp;CHAR(34)&amp;$L47&amp;CHAR(34)&amp;","&amp;CHAR(34)&amp;"message"&amp;CHAR(34)&amp;":"&amp;CHAR(34)&amp;IFERROR(INDEX(minigame_completion!$J$5:$J$47,MATCH($L47,minigame_completion!$A$5:$A$47,0)),"")&amp;CHAR(34)&amp;",",IF($AJ47=1,CHAR(34)&amp;INDEX(Settings!$F$6:$F$13,MATCH($F47,Settings!$E$6:$E$13,0))&amp;CHAR(34)&amp;":"&amp;Calc!$EW47&amp;",",CHAR(34)&amp;INDEX(Settings!$G$6:$G$13,MATCH($F47,Settings!$E$6:$E$13,0))&amp;CHAR(34)&amp;":["&amp;_xlfn.TEXTJOIN(",",TRUE,Calc!$EW47:$FT47)&amp;"],")))&amp;CHAR(34)&amp;"target"&amp;CHAR(34)&amp;":"&amp;$H47&amp;IF($G47="each",","&amp;CHAR(34)&amp;"mode"&amp;CHAR(34)&amp;":"&amp;CHAR(34)&amp;"each"&amp;CHAR(34),"")&amp;"}}")</f>
        <v>{"tileId":35,"taskType":"npc_kill","taskConfig":{"npc":"Thermonuclear smoke devil","target":150}}</v>
      </c>
    </row>
    <row r="48" spans="1:46" x14ac:dyDescent="0.25">
      <c r="A48" s="45">
        <v>36</v>
      </c>
      <c r="B48" s="46" t="str">
        <f>IFERROR(INDEX(Maze!$C$5:$C$85,MATCH($A48,Maze!$A$5:$A$85,0)),"")</f>
        <v>Arm 2</v>
      </c>
      <c r="C48" s="46">
        <f>IFERROR(INDEX(Maze!$D$5:$D$85,MATCH($A48,Maze!$A$5:$A$85,0)),"")</f>
        <v>19</v>
      </c>
      <c r="D48" s="46" t="str">
        <f>IFERROR(INDEX(Maze!$E$5:$E$85,MATCH($A48,Maze!$A$5:$A$85,0)),"")</f>
        <v>Forced</v>
      </c>
      <c r="E48" s="46" t="str">
        <f>IFERROR(INDEX(Maze!$G$5:$G$85,MATCH($A48,Maze!$A$5:$A$85,0)),"")</f>
        <v>No</v>
      </c>
      <c r="F48" s="5" t="s">
        <v>58</v>
      </c>
      <c r="G48" s="40"/>
      <c r="H48" s="41">
        <v>1</v>
      </c>
      <c r="I48" s="40"/>
      <c r="J48" s="27"/>
      <c r="K48" s="26"/>
      <c r="L48" s="5" t="s">
        <v>347</v>
      </c>
      <c r="M48" s="5" t="s">
        <v>348</v>
      </c>
      <c r="N48" s="5" t="s">
        <v>350</v>
      </c>
      <c r="O48" s="5" t="s">
        <v>349</v>
      </c>
      <c r="P48" s="5"/>
      <c r="Q48" s="5"/>
      <c r="R48" s="5"/>
      <c r="S48" s="5"/>
      <c r="T48" s="5"/>
      <c r="U48" s="5"/>
      <c r="V48" s="5"/>
      <c r="W48" s="5"/>
      <c r="X48" s="5"/>
      <c r="Y48" s="5"/>
      <c r="Z48" s="5"/>
      <c r="AA48" s="5"/>
      <c r="AB48" s="5"/>
      <c r="AC48" s="5"/>
      <c r="AD48" s="5"/>
      <c r="AE48" s="5"/>
      <c r="AF48" s="5"/>
      <c r="AG48" s="5"/>
      <c r="AH48" s="5"/>
      <c r="AI48" s="5"/>
      <c r="AJ48" s="42" cm="1">
        <f t="array" ref="AJ48">SUMPRODUCT(($L48:$AI48&lt;&gt;"")*1)</f>
        <v>4</v>
      </c>
      <c r="AK48" s="47">
        <f t="shared" si="6"/>
        <v>1</v>
      </c>
      <c r="AL48" s="48">
        <f>IF($F48="","",IFERROR((IF($G48="each",IF($I48="No",SUM(Calc!$BZ48:$CW48),IF($F48="item_drop",SUM(Calc!$DX48:$EU48),IF($I48="Yes",MAX(Calc!$BZ48:$CW48),SUM(Calc!$BZ48:$CW48)))),$H48/MAX(Calc!$BA48:$BX48)))/IF($J48="",cfg_ratemult,$J48),""))</f>
        <v>2.3518518518518516</v>
      </c>
      <c r="AM48" s="48">
        <f t="shared" si="7"/>
        <v>2.5518518518518518</v>
      </c>
      <c r="AN48" s="49" t="str">
        <f t="shared" si="8"/>
        <v>0d 03h</v>
      </c>
      <c r="AO48" s="48">
        <f t="shared" si="9"/>
        <v>5.6153390150045155</v>
      </c>
      <c r="AP48" s="50">
        <f t="shared" si="10"/>
        <v>1.7596050648387853</v>
      </c>
      <c r="AQ48" s="44">
        <f t="shared" si="11"/>
        <v>1.4502412517695566</v>
      </c>
      <c r="AR48" s="11" t="e">
        <f>IF($F48="","- no task set -",_xlfn.TEXTJOIN(" | ",TRUE,IF(AND($F48&lt;&gt;"gp_value",$AJ48=0),"no items selected",""),IF(AND($F48="gp_value",$AJ48=0),"pick a farming method so the ETC can be estimated",""),IF(AND($F48="gp_value",$AJ48&gt;1),"gp_value takes no item list - one method is enough",""),IF(AND($F48="minigame_completion",$AJ48&gt;1),"only 1 minigame per tile",""),IF(OR($H48="",$H48&lt;=0),"target missing",""),IF(SUMPRODUCT(($L48:$AE48&lt;&gt;"")*(Calc!$C48:$Z48=0))&gt;0,"unknown entry - not in catalogue",""),IF(AND($G48="each",$AJ48=1),"each with 1 entry = same as any",""),IF($AL48="","ETC not computable","")))</f>
        <v>#N/A</v>
      </c>
      <c r="AS48" s="11" t="s">
        <v>1433</v>
      </c>
      <c r="AT48" s="11" t="str">
        <f>IF($F48="","","{"&amp;CHAR(34)&amp;"tileId"&amp;CHAR(34)&amp;":"&amp;$A48&amp;","&amp;CHAR(34)&amp;"taskType"&amp;CHAR(34)&amp;":"&amp;CHAR(34)&amp;$F48&amp;CHAR(34)&amp;","&amp;CHAR(34)&amp;"taskConfig"&amp;CHAR(34)&amp;":{"&amp;IF($F48="gp_value","",IF($F48="minigame_completion",CHAR(34)&amp;"minigame"&amp;CHAR(34)&amp;":"&amp;CHAR(34)&amp;$L48&amp;CHAR(34)&amp;","&amp;CHAR(34)&amp;"message"&amp;CHAR(34)&amp;":"&amp;CHAR(34)&amp;IFERROR(INDEX(minigame_completion!$J$5:$J$47,MATCH($L48,minigame_completion!$A$5:$A$47,0)),"")&amp;CHAR(34)&amp;",",IF($AJ48=1,CHAR(34)&amp;INDEX(Settings!$F$6:$F$13,MATCH($F48,Settings!$E$6:$E$13,0))&amp;CHAR(34)&amp;":"&amp;Calc!$EW48&amp;",",CHAR(34)&amp;INDEX(Settings!$G$6:$G$13,MATCH($F48,Settings!$E$6:$E$13,0))&amp;CHAR(34)&amp;":["&amp;_xlfn.TEXTJOIN(",",TRUE,Calc!$EW48:$FT48)&amp;"],")))&amp;CHAR(34)&amp;"target"&amp;CHAR(34)&amp;":"&amp;$H48&amp;IF($G48="each",","&amp;CHAR(34)&amp;"mode"&amp;CHAR(34)&amp;":"&amp;CHAR(34)&amp;"each"&amp;CHAR(34),"")&amp;"}}")</f>
        <v>{"tileId":36,"taskType":"item_drop","taskConfig":{"items":["Saradomin sword","Saradomin's light","Saradomin hilt","Armadyl crossbow"],"target":1}}</v>
      </c>
    </row>
    <row r="49" spans="1:46" x14ac:dyDescent="0.25">
      <c r="A49" s="29">
        <v>27</v>
      </c>
      <c r="B49" s="39" t="str">
        <f>IFERROR(INDEX(Maze!$C$5:$C$85,MATCH($A49,Maze!$A$5:$A$85,0)),"")</f>
        <v>Arm 2</v>
      </c>
      <c r="C49" s="39">
        <f>IFERROR(INDEX(Maze!$D$5:$D$85,MATCH($A49,Maze!$A$5:$A$85,0)),"")</f>
        <v>20</v>
      </c>
      <c r="D49" s="39" t="str">
        <f>IFERROR(INDEX(Maze!$E$5:$E$85,MATCH($A49,Maze!$A$5:$A$85,0)),"")</f>
        <v>Forced</v>
      </c>
      <c r="E49" s="39" t="str">
        <f>IFERROR(INDEX(Maze!$G$5:$G$85,MATCH($A49,Maze!$A$5:$A$85,0)),"")</f>
        <v>No</v>
      </c>
      <c r="F49" s="5" t="s">
        <v>64</v>
      </c>
      <c r="G49" s="40"/>
      <c r="H49" s="41">
        <v>5</v>
      </c>
      <c r="I49" s="40"/>
      <c r="J49" s="27"/>
      <c r="K49" s="26"/>
      <c r="L49" s="5" t="s">
        <v>1149</v>
      </c>
      <c r="M49" s="5"/>
      <c r="N49" s="5"/>
      <c r="O49" s="5"/>
      <c r="P49" s="5"/>
      <c r="Q49" s="5"/>
      <c r="R49" s="5"/>
      <c r="S49" s="5"/>
      <c r="T49" s="5"/>
      <c r="U49" s="5"/>
      <c r="V49" s="5"/>
      <c r="W49" s="5"/>
      <c r="X49" s="5"/>
      <c r="Y49" s="5"/>
      <c r="Z49" s="5"/>
      <c r="AA49" s="5"/>
      <c r="AB49" s="5"/>
      <c r="AC49" s="5"/>
      <c r="AD49" s="5"/>
      <c r="AE49" s="5"/>
      <c r="AF49" s="5"/>
      <c r="AG49" s="5"/>
      <c r="AH49" s="5"/>
      <c r="AI49" s="5"/>
      <c r="AJ49" s="42" cm="1">
        <f t="array" ref="AJ49">SUMPRODUCT(($L49:$AI49&lt;&gt;"")*1)</f>
        <v>1</v>
      </c>
      <c r="AK49" s="32">
        <f t="shared" si="6"/>
        <v>5</v>
      </c>
      <c r="AL49" s="34">
        <f>IF($F49="","",IFERROR((IF($G49="each",IF($I49="No",SUM(Calc!$BZ49:$CW49),IF($F49="item_drop",SUM(Calc!$DX49:$EU49),IF($I49="Yes",MAX(Calc!$BZ49:$CW49),SUM(Calc!$BZ49:$CW49)))),$H49/MAX(Calc!$BA49:$BX49)))/IF($J49="",cfg_ratemult,$J49),""))</f>
        <v>2</v>
      </c>
      <c r="AM49" s="34">
        <f t="shared" si="7"/>
        <v>2.2000000000000002</v>
      </c>
      <c r="AN49" s="43" t="str">
        <f t="shared" si="8"/>
        <v>0d 02h</v>
      </c>
      <c r="AO49" s="34">
        <f t="shared" si="9"/>
        <v>2.28146861602738</v>
      </c>
      <c r="AP49" s="28">
        <f t="shared" si="10"/>
        <v>1.8779171076830607</v>
      </c>
      <c r="AQ49" s="44">
        <f t="shared" si="11"/>
        <v>1.1715107077938702</v>
      </c>
      <c r="AR49" s="11" t="e">
        <f>IF($F49="","- no task set -",_xlfn.TEXTJOIN(" | ",TRUE,IF(AND($F49&lt;&gt;"gp_value",$AJ49=0),"no items selected",""),IF(AND($F49="gp_value",$AJ49=0),"pick a farming method so the ETC can be estimated",""),IF(AND($F49="gp_value",$AJ49&gt;1),"gp_value takes no item list - one method is enough",""),IF(AND($F49="minigame_completion",$AJ49&gt;1),"only 1 minigame per tile",""),IF(OR($H49="",$H49&lt;=0),"target missing",""),IF(SUMPRODUCT(($L49:$AE49&lt;&gt;"")*(Calc!$C49:$Z49=0))&gt;0,"unknown entry - not in catalogue",""),IF(AND($G49="each",$AJ49=1),"each with 1 entry = same as any",""),IF($AL49="","ETC not computable","")))</f>
        <v>#N/A</v>
      </c>
      <c r="AS49" s="11" t="s">
        <v>1421</v>
      </c>
      <c r="AT49" s="11" t="str">
        <f>IF($F49="","","{"&amp;CHAR(34)&amp;"tileId"&amp;CHAR(34)&amp;":"&amp;$A49&amp;","&amp;CHAR(34)&amp;"taskType"&amp;CHAR(34)&amp;":"&amp;CHAR(34)&amp;$F49&amp;CHAR(34)&amp;","&amp;CHAR(34)&amp;"taskConfig"&amp;CHAR(34)&amp;":{"&amp;IF($F49="gp_value","",IF($F49="minigame_completion",CHAR(34)&amp;"minigame"&amp;CHAR(34)&amp;":"&amp;CHAR(34)&amp;$L49&amp;CHAR(34)&amp;","&amp;CHAR(34)&amp;"message"&amp;CHAR(34)&amp;":"&amp;CHAR(34)&amp;IFERROR(INDEX(minigame_completion!$J$5:$J$47,MATCH($L49,minigame_completion!$A$5:$A$47,0)),"")&amp;CHAR(34)&amp;",",IF($AJ49=1,CHAR(34)&amp;INDEX(Settings!$F$6:$F$13,MATCH($F49,Settings!$E$6:$E$13,0))&amp;CHAR(34)&amp;":"&amp;Calc!$EW49&amp;",",CHAR(34)&amp;INDEX(Settings!$G$6:$G$13,MATCH($F49,Settings!$E$6:$E$13,0))&amp;CHAR(34)&amp;":["&amp;_xlfn.TEXTJOIN(",",TRUE,Calc!$EW49:$FT49)&amp;"],")))&amp;CHAR(34)&amp;"target"&amp;CHAR(34)&amp;":"&amp;$H49&amp;IF($G49="each",","&amp;CHAR(34)&amp;"mode"&amp;CHAR(34)&amp;":"&amp;CHAR(34)&amp;"each"&amp;CHAR(34),"")&amp;"}}")</f>
        <v>{"tileId":27,"taskType":"clue_completion","taskConfig":{"tier":"master","target":5}}</v>
      </c>
    </row>
    <row r="50" spans="1:46" x14ac:dyDescent="0.25">
      <c r="A50" s="45">
        <v>18</v>
      </c>
      <c r="B50" s="46" t="str">
        <f>IFERROR(INDEX(Maze!$C$5:$C$85,MATCH($A50,Maze!$A$5:$A$85,0)),"")</f>
        <v>Arm 2</v>
      </c>
      <c r="C50" s="46">
        <f>IFERROR(INDEX(Maze!$D$5:$D$85,MATCH($A50,Maze!$A$5:$A$85,0)),"")</f>
        <v>21</v>
      </c>
      <c r="D50" s="46" t="str">
        <f>IFERROR(INDEX(Maze!$E$5:$E$85,MATCH($A50,Maze!$A$5:$A$85,0)),"")</f>
        <v>Forced</v>
      </c>
      <c r="E50" s="46" t="str">
        <f>IFERROR(INDEX(Maze!$G$5:$G$85,MATCH($A50,Maze!$A$5:$A$85,0)),"")</f>
        <v>No</v>
      </c>
      <c r="F50" s="5" t="s">
        <v>58</v>
      </c>
      <c r="G50" s="40"/>
      <c r="H50" s="41">
        <v>1</v>
      </c>
      <c r="I50" s="40"/>
      <c r="J50" s="27"/>
      <c r="K50" s="26"/>
      <c r="L50" s="5" t="s">
        <v>249</v>
      </c>
      <c r="M50" s="5" t="s">
        <v>250</v>
      </c>
      <c r="N50" s="5" t="s">
        <v>251</v>
      </c>
      <c r="O50" s="5" t="s">
        <v>248</v>
      </c>
      <c r="P50" s="5"/>
      <c r="Q50" s="5"/>
      <c r="R50" s="5"/>
      <c r="S50" s="5"/>
      <c r="T50" s="5"/>
      <c r="U50" s="5"/>
      <c r="V50" s="5"/>
      <c r="W50" s="5"/>
      <c r="X50" s="5"/>
      <c r="Y50" s="5"/>
      <c r="Z50" s="5"/>
      <c r="AA50" s="5"/>
      <c r="AB50" s="5"/>
      <c r="AC50" s="5"/>
      <c r="AD50" s="5"/>
      <c r="AE50" s="5"/>
      <c r="AF50" s="5"/>
      <c r="AG50" s="5"/>
      <c r="AH50" s="5"/>
      <c r="AI50" s="5"/>
      <c r="AJ50" s="42" cm="1">
        <f t="array" ref="AJ50">SUMPRODUCT(($L50:$AI50&lt;&gt;"")*1)</f>
        <v>4</v>
      </c>
      <c r="AK50" s="47">
        <f t="shared" si="6"/>
        <v>1</v>
      </c>
      <c r="AL50" s="48">
        <f>IF($F50="","",IFERROR((IF($G50="each",IF($I50="No",SUM(Calc!$BZ50:$CW50),IF($F50="item_drop",SUM(Calc!$DX50:$EU50),IF($I50="Yes",MAX(Calc!$BZ50:$CW50),SUM(Calc!$BZ50:$CW50)))),$H50/MAX(Calc!$BA50:$BX50)))/IF($J50="",cfg_ratemult,$J50),""))</f>
        <v>3.7629629629629626</v>
      </c>
      <c r="AM50" s="48">
        <f t="shared" si="7"/>
        <v>3.9629629629629628</v>
      </c>
      <c r="AN50" s="49" t="str">
        <f t="shared" si="8"/>
        <v>0d 04h</v>
      </c>
      <c r="AO50" s="48">
        <f t="shared" si="9"/>
        <v>8.8645424240072224</v>
      </c>
      <c r="AP50" s="50">
        <f t="shared" si="10"/>
        <v>2.0001385758211661</v>
      </c>
      <c r="AQ50" s="44">
        <f t="shared" si="11"/>
        <v>1.9813441982818367</v>
      </c>
      <c r="AR50" s="11" t="e">
        <f>IF($F50="","- no task set -",_xlfn.TEXTJOIN(" | ",TRUE,IF(AND($F50&lt;&gt;"gp_value",$AJ50=0),"no items selected",""),IF(AND($F50="gp_value",$AJ50=0),"pick a farming method so the ETC can be estimated",""),IF(AND($F50="gp_value",$AJ50&gt;1),"gp_value takes no item list - one method is enough",""),IF(AND($F50="minigame_completion",$AJ50&gt;1),"only 1 minigame per tile",""),IF(OR($H50="",$H50&lt;=0),"target missing",""),IF(SUMPRODUCT(($L50:$AE50&lt;&gt;"")*(Calc!$C50:$Z50=0))&gt;0,"unknown entry - not in catalogue",""),IF(AND($G50="each",$AJ50=1),"each with 1 entry = same as any",""),IF($AL50="","ETC not computable","")))</f>
        <v>#N/A</v>
      </c>
      <c r="AS50" s="11" t="s">
        <v>1434</v>
      </c>
      <c r="AT50" s="11" t="str">
        <f>IF($F50="","","{"&amp;CHAR(34)&amp;"tileId"&amp;CHAR(34)&amp;":"&amp;$A50&amp;","&amp;CHAR(34)&amp;"taskType"&amp;CHAR(34)&amp;":"&amp;CHAR(34)&amp;$F50&amp;CHAR(34)&amp;","&amp;CHAR(34)&amp;"taskConfig"&amp;CHAR(34)&amp;":{"&amp;IF($F50="gp_value","",IF($F50="minigame_completion",CHAR(34)&amp;"minigame"&amp;CHAR(34)&amp;":"&amp;CHAR(34)&amp;$L50&amp;CHAR(34)&amp;","&amp;CHAR(34)&amp;"message"&amp;CHAR(34)&amp;":"&amp;CHAR(34)&amp;IFERROR(INDEX(minigame_completion!$J$5:$J$47,MATCH($L50,minigame_completion!$A$5:$A$47,0)),"")&amp;CHAR(34)&amp;",",IF($AJ50=1,CHAR(34)&amp;INDEX(Settings!$F$6:$F$13,MATCH($F50,Settings!$E$6:$E$13,0))&amp;CHAR(34)&amp;":"&amp;Calc!$EW50&amp;",",CHAR(34)&amp;INDEX(Settings!$G$6:$G$13,MATCH($F50,Settings!$E$6:$E$13,0))&amp;CHAR(34)&amp;":["&amp;_xlfn.TEXTJOIN(",",TRUE,Calc!$EW50:$FT50)&amp;"],")))&amp;CHAR(34)&amp;"target"&amp;CHAR(34)&amp;":"&amp;$H50&amp;IF($G50="each",","&amp;CHAR(34)&amp;"mode"&amp;CHAR(34)&amp;":"&amp;CHAR(34)&amp;"each"&amp;CHAR(34),"")&amp;"}}")</f>
        <v>{"tileId":18,"taskType":"item_drop","taskConfig":{"items":["Bandos chestplate","Bandos tassets","Bandos boots","Bandos hilt"],"target":1}}</v>
      </c>
    </row>
    <row r="51" spans="1:46" x14ac:dyDescent="0.25">
      <c r="A51" s="29">
        <v>9</v>
      </c>
      <c r="B51" s="39" t="str">
        <f>IFERROR(INDEX(Maze!$C$5:$C$85,MATCH($A51,Maze!$A$5:$A$85,0)),"")</f>
        <v>Arm 2</v>
      </c>
      <c r="C51" s="39">
        <f>IFERROR(INDEX(Maze!$D$5:$D$85,MATCH($A51,Maze!$A$5:$A$85,0)),"")</f>
        <v>22</v>
      </c>
      <c r="D51" s="39" t="str">
        <f>IFERROR(INDEX(Maze!$E$5:$E$85,MATCH($A51,Maze!$A$5:$A$85,0)),"")</f>
        <v>Forced</v>
      </c>
      <c r="E51" s="39" t="str">
        <f>IFERROR(INDEX(Maze!$G$5:$G$85,MATCH($A51,Maze!$A$5:$A$85,0)),"")</f>
        <v>No</v>
      </c>
      <c r="F51" s="5" t="s">
        <v>58</v>
      </c>
      <c r="G51" s="40"/>
      <c r="H51" s="41">
        <v>1</v>
      </c>
      <c r="I51" s="40"/>
      <c r="J51" s="27"/>
      <c r="K51" s="26"/>
      <c r="L51" s="5" t="s">
        <v>274</v>
      </c>
      <c r="M51" s="5"/>
      <c r="N51" s="5"/>
      <c r="O51" s="5"/>
      <c r="P51" s="5"/>
      <c r="Q51" s="5"/>
      <c r="R51" s="5"/>
      <c r="S51" s="5"/>
      <c r="T51" s="5"/>
      <c r="U51" s="5"/>
      <c r="V51" s="5"/>
      <c r="W51" s="5"/>
      <c r="X51" s="5"/>
      <c r="Y51" s="5"/>
      <c r="Z51" s="5"/>
      <c r="AA51" s="5"/>
      <c r="AB51" s="5"/>
      <c r="AC51" s="5"/>
      <c r="AD51" s="5"/>
      <c r="AE51" s="5"/>
      <c r="AF51" s="5"/>
      <c r="AG51" s="5"/>
      <c r="AH51" s="5"/>
      <c r="AI51" s="5"/>
      <c r="AJ51" s="42" cm="1">
        <f t="array" ref="AJ51">SUMPRODUCT(($L51:$AI51&lt;&gt;"")*1)</f>
        <v>1</v>
      </c>
      <c r="AK51" s="32">
        <f t="shared" si="6"/>
        <v>1</v>
      </c>
      <c r="AL51" s="34">
        <f>IF($F51="","",IFERROR((IF($G51="each",IF($I51="No",SUM(Calc!$BZ51:$CW51),IF($F51="item_drop",SUM(Calc!$DX51:$EU51),IF($I51="Yes",MAX(Calc!$BZ51:$CW51),SUM(Calc!$BZ51:$CW51)))),$H51/MAX(Calc!$BA51:$BX51)))/IF($J51="",cfg_ratemult,$J51),""))</f>
        <v>24</v>
      </c>
      <c r="AM51" s="34">
        <f t="shared" si="7"/>
        <v>24.2</v>
      </c>
      <c r="AN51" s="43" t="str">
        <f t="shared" si="8"/>
        <v>1d 00h</v>
      </c>
      <c r="AO51" s="34">
        <f t="shared" si="9"/>
        <v>55.462042231857104</v>
      </c>
      <c r="AP51" s="28">
        <f t="shared" si="10"/>
        <v>2.126203241295026</v>
      </c>
      <c r="AQ51" s="44">
        <f t="shared" si="11"/>
        <v>11.381790569212134</v>
      </c>
      <c r="AR51" s="11" t="e">
        <f>IF($F51="","- no task set -",_xlfn.TEXTJOIN(" | ",TRUE,IF(AND($F51&lt;&gt;"gp_value",$AJ51=0),"no items selected",""),IF(AND($F51="gp_value",$AJ51=0),"pick a farming method so the ETC can be estimated",""),IF(AND($F51="gp_value",$AJ51&gt;1),"gp_value takes no item list - one method is enough",""),IF(AND($F51="minigame_completion",$AJ51&gt;1),"only 1 minigame per tile",""),IF(OR($H51="",$H51&lt;=0),"target missing",""),IF(SUMPRODUCT(($L51:$AE51&lt;&gt;"")*(Calc!$C51:$Z51=0))&gt;0,"unknown entry - not in catalogue",""),IF(AND($G51="each",$AJ51=1),"each with 1 entry = same as any",""),IF($AL51="","ETC not computable","")))</f>
        <v>#N/A</v>
      </c>
      <c r="AS51" s="11" t="s">
        <v>1392</v>
      </c>
      <c r="AT51" s="11" t="str">
        <f>IF($F51="","","{"&amp;CHAR(34)&amp;"tileId"&amp;CHAR(34)&amp;":"&amp;$A51&amp;","&amp;CHAR(34)&amp;"taskType"&amp;CHAR(34)&amp;":"&amp;CHAR(34)&amp;$F51&amp;CHAR(34)&amp;","&amp;CHAR(34)&amp;"taskConfig"&amp;CHAR(34)&amp;":{"&amp;IF($F51="gp_value","",IF($F51="minigame_completion",CHAR(34)&amp;"minigame"&amp;CHAR(34)&amp;":"&amp;CHAR(34)&amp;$L51&amp;CHAR(34)&amp;","&amp;CHAR(34)&amp;"message"&amp;CHAR(34)&amp;":"&amp;CHAR(34)&amp;IFERROR(INDEX(minigame_completion!$J$5:$J$47,MATCH($L51,minigame_completion!$A$5:$A$47,0)),"")&amp;CHAR(34)&amp;",",IF($AJ51=1,CHAR(34)&amp;INDEX(Settings!$F$6:$F$13,MATCH($F51,Settings!$E$6:$E$13,0))&amp;CHAR(34)&amp;":"&amp;Calc!$EW51&amp;",",CHAR(34)&amp;INDEX(Settings!$G$6:$G$13,MATCH($F51,Settings!$E$6:$E$13,0))&amp;CHAR(34)&amp;":["&amp;_xlfn.TEXTJOIN(",",TRUE,Calc!$EW51:$FT51)&amp;"],")))&amp;CHAR(34)&amp;"target"&amp;CHAR(34)&amp;":"&amp;$H51&amp;IF($G51="each",","&amp;CHAR(34)&amp;"mode"&amp;CHAR(34)&amp;":"&amp;CHAR(34)&amp;"each"&amp;CHAR(34),"")&amp;"}}")</f>
        <v>{"tileId":9,"taskType":"item_drop","taskConfig":{"item":"Crystal weapon seed","target":1}}</v>
      </c>
    </row>
    <row r="52" spans="1:46" x14ac:dyDescent="0.25">
      <c r="A52" s="45">
        <v>8</v>
      </c>
      <c r="B52" s="46" t="str">
        <f>IFERROR(INDEX(Maze!$C$5:$C$85,MATCH($A52,Maze!$A$5:$A$85,0)),"")</f>
        <v>Arm 2</v>
      </c>
      <c r="C52" s="46">
        <f>IFERROR(INDEX(Maze!$D$5:$D$85,MATCH($A52,Maze!$A$5:$A$85,0)),"")</f>
        <v>23</v>
      </c>
      <c r="D52" s="46" t="str">
        <f>IFERROR(INDEX(Maze!$E$5:$E$85,MATCH($A52,Maze!$A$5:$A$85,0)),"")</f>
        <v>Forced</v>
      </c>
      <c r="E52" s="46" t="str">
        <f>IFERROR(INDEX(Maze!$G$5:$G$85,MATCH($A52,Maze!$A$5:$A$85,0)),"")</f>
        <v>No</v>
      </c>
      <c r="F52" s="5" t="s">
        <v>58</v>
      </c>
      <c r="G52" s="40"/>
      <c r="H52" s="41">
        <v>1</v>
      </c>
      <c r="I52" s="40"/>
      <c r="J52" s="27"/>
      <c r="K52" s="26"/>
      <c r="L52" s="5" t="s">
        <v>311</v>
      </c>
      <c r="M52" s="5" t="s">
        <v>312</v>
      </c>
      <c r="N52" s="5" t="s">
        <v>313</v>
      </c>
      <c r="O52" s="5" t="s">
        <v>314</v>
      </c>
      <c r="P52" s="5"/>
      <c r="Q52" s="5"/>
      <c r="R52" s="5"/>
      <c r="S52" s="5"/>
      <c r="T52" s="5"/>
      <c r="U52" s="5"/>
      <c r="V52" s="5"/>
      <c r="W52" s="5"/>
      <c r="X52" s="5"/>
      <c r="Y52" s="5"/>
      <c r="Z52" s="5"/>
      <c r="AA52" s="5"/>
      <c r="AB52" s="5"/>
      <c r="AC52" s="5"/>
      <c r="AD52" s="5"/>
      <c r="AE52" s="5"/>
      <c r="AF52" s="5"/>
      <c r="AG52" s="5"/>
      <c r="AH52" s="5"/>
      <c r="AI52" s="5"/>
      <c r="AJ52" s="42" cm="1">
        <f t="array" ref="AJ52">SUMPRODUCT(($L52:$AI52&lt;&gt;"")*1)</f>
        <v>4</v>
      </c>
      <c r="AK52" s="47">
        <f t="shared" si="6"/>
        <v>1</v>
      </c>
      <c r="AL52" s="48">
        <f>IF($F52="","",IFERROR((IF($G52="each",IF($I52="No",SUM(Calc!$BZ52:$CW52),IF($F52="item_drop",SUM(Calc!$DX52:$EU52),IF($I52="Yes",MAX(Calc!$BZ52:$CW52),SUM(Calc!$BZ52:$CW52)))),$H52/MAX(Calc!$BA52:$BX52)))/IF($J52="",cfg_ratemult,$J52),""))</f>
        <v>6</v>
      </c>
      <c r="AM52" s="48">
        <f t="shared" si="7"/>
        <v>6.2</v>
      </c>
      <c r="AN52" s="49" t="str">
        <f t="shared" si="8"/>
        <v>0d 06h</v>
      </c>
      <c r="AO52" s="48">
        <f t="shared" si="9"/>
        <v>14.015510557964275</v>
      </c>
      <c r="AP52" s="50">
        <f t="shared" si="10"/>
        <v>2.2560490057889875</v>
      </c>
      <c r="AQ52" s="44">
        <f t="shared" si="11"/>
        <v>2.7481672534997665</v>
      </c>
      <c r="AR52" s="11" t="e">
        <f>IF($F52="","- no task set -",_xlfn.TEXTJOIN(" | ",TRUE,IF(AND($F52&lt;&gt;"gp_value",$AJ52=0),"no items selected",""),IF(AND($F52="gp_value",$AJ52=0),"pick a farming method so the ETC can be estimated",""),IF(AND($F52="gp_value",$AJ52&gt;1),"gp_value takes no item list - one method is enough",""),IF(AND($F52="minigame_completion",$AJ52&gt;1),"only 1 minigame per tile",""),IF(OR($H52="",$H52&lt;=0),"target missing",""),IF(SUMPRODUCT(($L52:$AE52&lt;&gt;"")*(Calc!$C52:$Z52=0))&gt;0,"unknown entry - not in catalogue",""),IF(AND($G52="each",$AJ52=1),"each with 1 entry = same as any",""),IF($AL52="","ETC not computable","")))</f>
        <v>#N/A</v>
      </c>
      <c r="AS52" s="11" t="s">
        <v>1436</v>
      </c>
      <c r="AT52" s="11" t="str">
        <f>IF($F52="","","{"&amp;CHAR(34)&amp;"tileId"&amp;CHAR(34)&amp;":"&amp;$A52&amp;","&amp;CHAR(34)&amp;"taskType"&amp;CHAR(34)&amp;":"&amp;CHAR(34)&amp;$F52&amp;CHAR(34)&amp;","&amp;CHAR(34)&amp;"taskConfig"&amp;CHAR(34)&amp;":{"&amp;IF($F52="gp_value","",IF($F52="minigame_completion",CHAR(34)&amp;"minigame"&amp;CHAR(34)&amp;":"&amp;CHAR(34)&amp;$L52&amp;CHAR(34)&amp;","&amp;CHAR(34)&amp;"message"&amp;CHAR(34)&amp;":"&amp;CHAR(34)&amp;IFERROR(INDEX(minigame_completion!$J$5:$J$47,MATCH($L52,minigame_completion!$A$5:$A$47,0)),"")&amp;CHAR(34)&amp;",",IF($AJ52=1,CHAR(34)&amp;INDEX(Settings!$F$6:$F$13,MATCH($F52,Settings!$E$6:$E$13,0))&amp;CHAR(34)&amp;":"&amp;Calc!$EW52&amp;",",CHAR(34)&amp;INDEX(Settings!$G$6:$G$13,MATCH($F52,Settings!$E$6:$E$13,0))&amp;CHAR(34)&amp;":["&amp;_xlfn.TEXTJOIN(",",TRUE,Calc!$EW52:$FT52)&amp;"],")))&amp;CHAR(34)&amp;"target"&amp;CHAR(34)&amp;":"&amp;$H52&amp;IF($G52="each",","&amp;CHAR(34)&amp;"mode"&amp;CHAR(34)&amp;":"&amp;CHAR(34)&amp;"each"&amp;CHAR(34),"")&amp;"}}")</f>
        <v>{"tileId":8,"taskType":"item_drop","taskConfig":{"items":["Blood quartz","Ice quartz","Shadow quartz","Smoke quartz"],"target":1}}</v>
      </c>
    </row>
    <row r="53" spans="1:46" x14ac:dyDescent="0.25">
      <c r="A53" s="29">
        <v>7</v>
      </c>
      <c r="B53" s="39" t="str">
        <f>IFERROR(INDEX(Maze!$C$5:$C$85,MATCH($A53,Maze!$A$5:$A$85,0)),"")</f>
        <v>Arm 2</v>
      </c>
      <c r="C53" s="39">
        <f>IFERROR(INDEX(Maze!$D$5:$D$85,MATCH($A53,Maze!$A$5:$A$85,0)),"")</f>
        <v>24</v>
      </c>
      <c r="D53" s="39" t="str">
        <f>IFERROR(INDEX(Maze!$E$5:$E$85,MATCH($A53,Maze!$A$5:$A$85,0)),"")</f>
        <v>Forced</v>
      </c>
      <c r="E53" s="39" t="str">
        <f>IFERROR(INDEX(Maze!$G$5:$G$85,MATCH($A53,Maze!$A$5:$A$85,0)),"")</f>
        <v>No</v>
      </c>
      <c r="F53" s="5" t="s">
        <v>58</v>
      </c>
      <c r="G53" s="40"/>
      <c r="H53" s="41">
        <v>10</v>
      </c>
      <c r="I53" s="40"/>
      <c r="J53" s="27"/>
      <c r="K53" s="26"/>
      <c r="L53" s="5" t="s">
        <v>382</v>
      </c>
      <c r="M53" s="5"/>
      <c r="N53" s="5"/>
      <c r="O53" s="5"/>
      <c r="P53" s="5"/>
      <c r="Q53" s="5"/>
      <c r="R53" s="5"/>
      <c r="S53" s="5"/>
      <c r="T53" s="5"/>
      <c r="U53" s="5"/>
      <c r="V53" s="5"/>
      <c r="W53" s="5"/>
      <c r="X53" s="5"/>
      <c r="Y53" s="5"/>
      <c r="Z53" s="5"/>
      <c r="AA53" s="5"/>
      <c r="AB53" s="5"/>
      <c r="AC53" s="5"/>
      <c r="AD53" s="5"/>
      <c r="AE53" s="5"/>
      <c r="AF53" s="5"/>
      <c r="AG53" s="5"/>
      <c r="AH53" s="5"/>
      <c r="AI53" s="5"/>
      <c r="AJ53" s="42" cm="1">
        <f t="array" ref="AJ53">SUMPRODUCT(($L53:$AI53&lt;&gt;"")*1)</f>
        <v>1</v>
      </c>
      <c r="AK53" s="32">
        <f t="shared" si="6"/>
        <v>10</v>
      </c>
      <c r="AL53" s="34">
        <f>IF($F53="","",IFERROR((IF($G53="each",IF($I53="No",SUM(Calc!$BZ53:$CW53),IF($F53="item_drop",SUM(Calc!$DX53:$EU53),IF($I53="Yes",MAX(Calc!$BZ53:$CW53),SUM(Calc!$BZ53:$CW53)))),$H53/MAX(Calc!$BA53:$BX53)))/IF($J53="",cfg_ratemult,$J53),""))</f>
        <v>6.666666666666667</v>
      </c>
      <c r="AM53" s="34">
        <f t="shared" si="7"/>
        <v>6.8666666666666671</v>
      </c>
      <c r="AN53" s="43" t="str">
        <f t="shared" si="8"/>
        <v>0d 07h</v>
      </c>
      <c r="AO53" s="34">
        <f t="shared" si="9"/>
        <v>9.6706601947685442</v>
      </c>
      <c r="AP53" s="28">
        <f t="shared" si="10"/>
        <v>2.3896174719879375</v>
      </c>
      <c r="AQ53" s="44">
        <f t="shared" si="11"/>
        <v>2.8735422079728288</v>
      </c>
      <c r="AR53" s="11" t="e">
        <f>IF($F53="","- no task set -",_xlfn.TEXTJOIN(" | ",TRUE,IF(AND($F53&lt;&gt;"gp_value",$AJ53=0),"no items selected",""),IF(AND($F53="gp_value",$AJ53=0),"pick a farming method so the ETC can be estimated",""),IF(AND($F53="gp_value",$AJ53&gt;1),"gp_value takes no item list - one method is enough",""),IF(AND($F53="minigame_completion",$AJ53&gt;1),"only 1 minigame per tile",""),IF(OR($H53="",$H53&lt;=0),"target missing",""),IF(SUMPRODUCT(($L53:$AE53&lt;&gt;"")*(Calc!$C53:$Z53=0))&gt;0,"unknown entry - not in catalogue",""),IF(AND($G53="each",$AJ53=1),"each with 1 entry = same as any",""),IF($AL53="","ETC not computable","")))</f>
        <v>#N/A</v>
      </c>
      <c r="AS53" s="11" t="s">
        <v>1437</v>
      </c>
      <c r="AT53" s="11" t="str">
        <f>IF($F53="","","{"&amp;CHAR(34)&amp;"tileId"&amp;CHAR(34)&amp;":"&amp;$A53&amp;","&amp;CHAR(34)&amp;"taskType"&amp;CHAR(34)&amp;":"&amp;CHAR(34)&amp;$F53&amp;CHAR(34)&amp;","&amp;CHAR(34)&amp;"taskConfig"&amp;CHAR(34)&amp;":{"&amp;IF($F53="gp_value","",IF($F53="minigame_completion",CHAR(34)&amp;"minigame"&amp;CHAR(34)&amp;":"&amp;CHAR(34)&amp;$L53&amp;CHAR(34)&amp;","&amp;CHAR(34)&amp;"message"&amp;CHAR(34)&amp;":"&amp;CHAR(34)&amp;IFERROR(INDEX(minigame_completion!$J$5:$J$47,MATCH($L53,minigame_completion!$A$5:$A$47,0)),"")&amp;CHAR(34)&amp;",",IF($AJ53=1,CHAR(34)&amp;INDEX(Settings!$F$6:$F$13,MATCH($F53,Settings!$E$6:$E$13,0))&amp;CHAR(34)&amp;":"&amp;Calc!$EW53&amp;",",CHAR(34)&amp;INDEX(Settings!$G$6:$G$13,MATCH($F53,Settings!$E$6:$E$13,0))&amp;CHAR(34)&amp;":["&amp;_xlfn.TEXTJOIN(",",TRUE,Calc!$EW53:$FT53)&amp;"],")))&amp;CHAR(34)&amp;"target"&amp;CHAR(34)&amp;":"&amp;$H53&amp;IF($G53="each",","&amp;CHAR(34)&amp;"mode"&amp;CHAR(34)&amp;":"&amp;CHAR(34)&amp;"each"&amp;CHAR(34),"")&amp;"}}")</f>
        <v>{"tileId":7,"taskType":"item_drop","taskConfig":{"item":"Dizana's quiver","target":10}}</v>
      </c>
    </row>
    <row r="54" spans="1:46" x14ac:dyDescent="0.25">
      <c r="A54" s="51">
        <v>16</v>
      </c>
      <c r="B54" s="46" t="str">
        <f>IFERROR(INDEX(Maze!$C$5:$C$85,MATCH($A54,Maze!$A$5:$A$85,0)),"")</f>
        <v>Arm 2</v>
      </c>
      <c r="C54" s="46">
        <f>IFERROR(INDEX(Maze!$D$5:$D$85,MATCH($A54,Maze!$A$5:$A$85,0)),"")</f>
        <v>25</v>
      </c>
      <c r="D54" s="46" t="str">
        <f>IFERROR(INDEX(Maze!$E$5:$E$85,MATCH($A54,Maze!$A$5:$A$85,0)),"")</f>
        <v>KEY</v>
      </c>
      <c r="E54" s="46" t="str">
        <f>IFERROR(INDEX(Maze!$G$5:$G$85,MATCH($A54,Maze!$A$5:$A$85,0)),"")</f>
        <v>Yes</v>
      </c>
      <c r="F54" s="5" t="s">
        <v>58</v>
      </c>
      <c r="G54" s="40"/>
      <c r="H54" s="41">
        <v>1</v>
      </c>
      <c r="I54" s="40"/>
      <c r="J54" s="27"/>
      <c r="K54" s="26"/>
      <c r="L54" s="5" t="s">
        <v>316</v>
      </c>
      <c r="M54" s="5" t="s">
        <v>318</v>
      </c>
      <c r="N54" s="5" t="s">
        <v>317</v>
      </c>
      <c r="O54" s="5" t="s">
        <v>319</v>
      </c>
      <c r="P54" s="5" t="s">
        <v>320</v>
      </c>
      <c r="Q54" s="5" t="s">
        <v>321</v>
      </c>
      <c r="R54" s="5"/>
      <c r="S54" s="5"/>
      <c r="T54" s="5"/>
      <c r="U54" s="5"/>
      <c r="V54" s="5"/>
      <c r="W54" s="5"/>
      <c r="X54" s="5"/>
      <c r="Y54" s="5"/>
      <c r="Z54" s="5"/>
      <c r="AA54" s="5"/>
      <c r="AB54" s="5"/>
      <c r="AC54" s="5"/>
      <c r="AD54" s="5"/>
      <c r="AE54" s="5"/>
      <c r="AF54" s="5"/>
      <c r="AG54" s="5"/>
      <c r="AH54" s="5"/>
      <c r="AI54" s="5"/>
      <c r="AJ54" s="42" cm="1">
        <f t="array" ref="AJ54">SUMPRODUCT(($L54:$AI54&lt;&gt;"")*1)</f>
        <v>6</v>
      </c>
      <c r="AK54" s="47">
        <f t="shared" si="6"/>
        <v>1</v>
      </c>
      <c r="AL54" s="48">
        <f>IF($F54="","",IFERROR((IF($G54="each",IF($I54="No",SUM(Calc!$BZ54:$CW54),IF($F54="item_drop",SUM(Calc!$DX54:$EU54),IF($I54="Yes",MAX(Calc!$BZ54:$CW54),SUM(Calc!$BZ54:$CW54)))),$H54/MAX(Calc!$BA54:$BX54)))/IF($J54="",cfg_ratemult,$J54),""))</f>
        <v>55.873516599068651</v>
      </c>
      <c r="AM54" s="48">
        <f t="shared" si="7"/>
        <v>56.073516599068654</v>
      </c>
      <c r="AN54" s="49" t="str">
        <f t="shared" si="8"/>
        <v>2d 08h</v>
      </c>
      <c r="AO54" s="48">
        <f t="shared" si="9"/>
        <v>128.85352641417086</v>
      </c>
      <c r="AP54" s="50">
        <f t="shared" si="10"/>
        <v>4.2956510786910016</v>
      </c>
      <c r="AQ54" s="44">
        <f t="shared" si="11"/>
        <v>13.053554763147973</v>
      </c>
      <c r="AR54" s="11" t="e">
        <f>IF($F54="","- no task set -",_xlfn.TEXTJOIN(" | ",TRUE,IF(AND($F54&lt;&gt;"gp_value",$AJ54=0),"no items selected",""),IF(AND($F54="gp_value",$AJ54=0),"pick a farming method so the ETC can be estimated",""),IF(AND($F54="gp_value",$AJ54&gt;1),"gp_value takes no item list - one method is enough",""),IF(AND($F54="minigame_completion",$AJ54&gt;1),"only 1 minigame per tile",""),IF(OR($H54="",$H54&lt;=0),"target missing",""),IF(SUMPRODUCT(($L54:$AE54&lt;&gt;"")*(Calc!$C54:$Z54=0))&gt;0,"unknown entry - not in catalogue",""),IF(AND($G54="each",$AJ54=1),"each with 1 entry = same as any",""),IF($AL54="","ETC not computable","")))</f>
        <v>#N/A</v>
      </c>
      <c r="AS54" s="11" t="s">
        <v>1445</v>
      </c>
      <c r="AT54" s="11" t="str">
        <f>IF($F54="","","{"&amp;CHAR(34)&amp;"tileId"&amp;CHAR(34)&amp;":"&amp;$A54&amp;","&amp;CHAR(34)&amp;"taskType"&amp;CHAR(34)&amp;":"&amp;CHAR(34)&amp;$F54&amp;CHAR(34)&amp;","&amp;CHAR(34)&amp;"taskConfig"&amp;CHAR(34)&amp;":{"&amp;IF($F54="gp_value","",IF($F54="minigame_completion",CHAR(34)&amp;"minigame"&amp;CHAR(34)&amp;":"&amp;CHAR(34)&amp;$L54&amp;CHAR(34)&amp;","&amp;CHAR(34)&amp;"message"&amp;CHAR(34)&amp;":"&amp;CHAR(34)&amp;IFERROR(INDEX(minigame_completion!$J$5:$J$47,MATCH($L54,minigame_completion!$A$5:$A$47,0)),"")&amp;CHAR(34)&amp;",",IF($AJ54=1,CHAR(34)&amp;INDEX(Settings!$F$6:$F$13,MATCH($F54,Settings!$E$6:$E$13,0))&amp;CHAR(34)&amp;":"&amp;Calc!$EW54&amp;",",CHAR(34)&amp;INDEX(Settings!$G$6:$G$13,MATCH($F54,Settings!$E$6:$E$13,0))&amp;CHAR(34)&amp;":["&amp;_xlfn.TEXTJOIN(",",TRUE,Calc!$EW54:$FT54)&amp;"],")))&amp;CHAR(34)&amp;"target"&amp;CHAR(34)&amp;":"&amp;$H54&amp;IF($G54="each",","&amp;CHAR(34)&amp;"mode"&amp;CHAR(34)&amp;":"&amp;CHAR(34)&amp;"each"&amp;CHAR(34),"")&amp;"}}")</f>
        <v>{"tileId":16,"taskType":"item_drop","taskConfig":{"items":["Scythe of vitur","Sanguinesti staff","Ghrazi rapier","Justiciar faceguard","Justiciar chestguard","Justiciar legguards"],"target":1}}</v>
      </c>
    </row>
    <row r="55" spans="1:46" x14ac:dyDescent="0.25">
      <c r="A55" s="29">
        <v>76</v>
      </c>
      <c r="B55" s="39" t="str">
        <f>IFERROR(INDEX(Maze!$C$5:$C$85,MATCH($A55,Maze!$A$5:$A$85,0)),"")</f>
        <v>Arm 3</v>
      </c>
      <c r="C55" s="39">
        <f>IFERROR(INDEX(Maze!$D$5:$D$85,MATCH($A55,Maze!$A$5:$A$85,0)),"")</f>
        <v>1</v>
      </c>
      <c r="D55" s="39" t="str">
        <f>IFERROR(INDEX(Maze!$E$5:$E$85,MATCH($A55,Maze!$A$5:$A$85,0)),"")</f>
        <v>Forced</v>
      </c>
      <c r="E55" s="39" t="str">
        <f>IFERROR(INDEX(Maze!$G$5:$G$85,MATCH($A55,Maze!$A$5:$A$85,0)),"")</f>
        <v>No</v>
      </c>
      <c r="F55" s="5" t="s">
        <v>62</v>
      </c>
      <c r="G55" s="40"/>
      <c r="H55" s="41">
        <v>100</v>
      </c>
      <c r="I55" s="40"/>
      <c r="J55" s="27"/>
      <c r="K55" s="26"/>
      <c r="L55" s="5" t="s">
        <v>281</v>
      </c>
      <c r="M55" s="5"/>
      <c r="N55" s="5"/>
      <c r="O55" s="5"/>
      <c r="P55" s="5"/>
      <c r="Q55" s="5"/>
      <c r="R55" s="5"/>
      <c r="S55" s="5"/>
      <c r="T55" s="5"/>
      <c r="U55" s="5"/>
      <c r="V55" s="5"/>
      <c r="W55" s="5"/>
      <c r="X55" s="5"/>
      <c r="Y55" s="5"/>
      <c r="Z55" s="5"/>
      <c r="AA55" s="5"/>
      <c r="AB55" s="5"/>
      <c r="AC55" s="5"/>
      <c r="AD55" s="5"/>
      <c r="AE55" s="5"/>
      <c r="AF55" s="5"/>
      <c r="AG55" s="5"/>
      <c r="AH55" s="5"/>
      <c r="AI55" s="5"/>
      <c r="AJ55" s="42" cm="1">
        <f t="array" ref="AJ55">SUMPRODUCT(($L55:$AI55&lt;&gt;"")*1)</f>
        <v>1</v>
      </c>
      <c r="AK55" s="32">
        <f t="shared" si="6"/>
        <v>100</v>
      </c>
      <c r="AL55" s="34">
        <f>IF($F55="","",IFERROR((IF($G55="each",IF($I55="No",SUM(Calc!$BZ55:$CW55),IF($F55="item_drop",SUM(Calc!$DX55:$EU55),IF($I55="Yes",MAX(Calc!$BZ55:$CW55),SUM(Calc!$BZ55:$CW55)))),$H55/MAX(Calc!$BA55:$BX55)))/IF($J55="",cfg_ratemult,$J55),""))</f>
        <v>8.3333333333333339</v>
      </c>
      <c r="AM55" s="34">
        <f t="shared" si="7"/>
        <v>8.5333333333333332</v>
      </c>
      <c r="AN55" s="43" t="str">
        <f t="shared" si="8"/>
        <v>0d 09h</v>
      </c>
      <c r="AO55" s="34">
        <f t="shared" si="9"/>
        <v>8.8727859001140832</v>
      </c>
      <c r="AP55" s="28">
        <f t="shared" si="10"/>
        <v>0.4304</v>
      </c>
      <c r="AQ55" s="44">
        <f t="shared" si="11"/>
        <v>19.826517967781907</v>
      </c>
      <c r="AR55" s="11" t="e">
        <f>IF($F55="","- no task set -",_xlfn.TEXTJOIN(" | ",TRUE,IF(AND($F55&lt;&gt;"gp_value",$AJ55=0),"no items selected",""),IF(AND($F55="gp_value",$AJ55=0),"pick a farming method so the ETC can be estimated",""),IF(AND($F55="gp_value",$AJ55&gt;1),"gp_value takes no item list - one method is enough",""),IF(AND($F55="minigame_completion",$AJ55&gt;1),"only 1 minigame per tile",""),IF(OR($H55="",$H55&lt;=0),"target missing",""),IF(SUMPRODUCT(($L55:$AE55&lt;&gt;"")*(Calc!$C55:$Z55=0))&gt;0,"unknown entry - not in catalogue",""),IF(AND($G55="each",$AJ55=1),"each with 1 entry = same as any",""),IF($AL55="","ETC not computable","")))</f>
        <v>#N/A</v>
      </c>
      <c r="AS55" s="11" t="s">
        <v>1375</v>
      </c>
      <c r="AT55" s="11" t="str">
        <f>IF($F55="","","{"&amp;CHAR(34)&amp;"tileId"&amp;CHAR(34)&amp;":"&amp;$A55&amp;","&amp;CHAR(34)&amp;"taskType"&amp;CHAR(34)&amp;":"&amp;CHAR(34)&amp;$F55&amp;CHAR(34)&amp;","&amp;CHAR(34)&amp;"taskConfig"&amp;CHAR(34)&amp;":{"&amp;IF($F55="gp_value","",IF($F55="minigame_completion",CHAR(34)&amp;"minigame"&amp;CHAR(34)&amp;":"&amp;CHAR(34)&amp;$L55&amp;CHAR(34)&amp;","&amp;CHAR(34)&amp;"message"&amp;CHAR(34)&amp;":"&amp;CHAR(34)&amp;IFERROR(INDEX(minigame_completion!$J$5:$J$47,MATCH($L55,minigame_completion!$A$5:$A$47,0)),"")&amp;CHAR(34)&amp;",",IF($AJ55=1,CHAR(34)&amp;INDEX(Settings!$F$6:$F$13,MATCH($F55,Settings!$E$6:$E$13,0))&amp;CHAR(34)&amp;":"&amp;Calc!$EW55&amp;",",CHAR(34)&amp;INDEX(Settings!$G$6:$G$13,MATCH($F55,Settings!$E$6:$E$13,0))&amp;CHAR(34)&amp;":["&amp;_xlfn.TEXTJOIN(",",TRUE,Calc!$EW55:$FT55)&amp;"],")))&amp;CHAR(34)&amp;"target"&amp;CHAR(34)&amp;":"&amp;$H55&amp;IF($G55="each",","&amp;CHAR(34)&amp;"mode"&amp;CHAR(34)&amp;":"&amp;CHAR(34)&amp;"each"&amp;CHAR(34),"")&amp;"}}")</f>
        <v>{"tileId":76,"taskType":"minigame_completion","taskConfig":{"minigame":"Wintertodt","message":"subdued Wintertodt count is","target":100}}</v>
      </c>
    </row>
    <row r="56" spans="1:46" x14ac:dyDescent="0.25">
      <c r="A56" s="45">
        <v>67</v>
      </c>
      <c r="B56" s="46" t="str">
        <f>IFERROR(INDEX(Maze!$C$5:$C$85,MATCH($A56,Maze!$A$5:$A$85,0)),"")</f>
        <v>Arm 3</v>
      </c>
      <c r="C56" s="46">
        <f>IFERROR(INDEX(Maze!$D$5:$D$85,MATCH($A56,Maze!$A$5:$A$85,0)),"")</f>
        <v>2</v>
      </c>
      <c r="D56" s="46" t="str">
        <f>IFERROR(INDEX(Maze!$E$5:$E$85,MATCH($A56,Maze!$A$5:$A$85,0)),"")</f>
        <v>Forced</v>
      </c>
      <c r="E56" s="46" t="str">
        <f>IFERROR(INDEX(Maze!$G$5:$G$85,MATCH($A56,Maze!$A$5:$A$85,0)),"")</f>
        <v>No</v>
      </c>
      <c r="F56" s="5" t="s">
        <v>58</v>
      </c>
      <c r="G56" s="40"/>
      <c r="H56" s="41">
        <v>1</v>
      </c>
      <c r="I56" s="40"/>
      <c r="J56" s="27"/>
      <c r="K56" s="26"/>
      <c r="L56" s="5" t="s">
        <v>862</v>
      </c>
      <c r="M56" s="5"/>
      <c r="N56" s="5"/>
      <c r="O56" s="5"/>
      <c r="P56" s="5"/>
      <c r="Q56" s="5"/>
      <c r="R56" s="5"/>
      <c r="S56" s="5"/>
      <c r="T56" s="5"/>
      <c r="U56" s="5"/>
      <c r="V56" s="5"/>
      <c r="W56" s="5"/>
      <c r="X56" s="5"/>
      <c r="Y56" s="5"/>
      <c r="Z56" s="5"/>
      <c r="AA56" s="5"/>
      <c r="AB56" s="5"/>
      <c r="AC56" s="5"/>
      <c r="AD56" s="5"/>
      <c r="AE56" s="5"/>
      <c r="AF56" s="5"/>
      <c r="AG56" s="5"/>
      <c r="AH56" s="5"/>
      <c r="AI56" s="5"/>
      <c r="AJ56" s="42" cm="1">
        <f t="array" ref="AJ56">SUMPRODUCT(($L56:$AI56&lt;&gt;"")*1)</f>
        <v>1</v>
      </c>
      <c r="AK56" s="47">
        <f t="shared" si="6"/>
        <v>1</v>
      </c>
      <c r="AL56" s="48">
        <f>IF($F56="","",IFERROR((IF($G56="each",IF($I56="No",SUM(Calc!$BZ56:$CW56),IF($F56="item_drop",SUM(Calc!$DX56:$EU56),IF($I56="Yes",MAX(Calc!$BZ56:$CW56),SUM(Calc!$BZ56:$CW56)))),$H56/MAX(Calc!$BA56:$BX56)))/IF($J56="",cfg_ratemult,$J56),""))</f>
        <v>2.8444444444444446</v>
      </c>
      <c r="AM56" s="48">
        <f t="shared" si="7"/>
        <v>3.0444444444444447</v>
      </c>
      <c r="AN56" s="49" t="str">
        <f t="shared" si="8"/>
        <v>0d 03h</v>
      </c>
      <c r="AO56" s="48">
        <f t="shared" si="9"/>
        <v>6.7495753756275088</v>
      </c>
      <c r="AP56" s="50">
        <f t="shared" si="10"/>
        <v>0.45263869847250482</v>
      </c>
      <c r="AQ56" s="44">
        <f t="shared" si="11"/>
        <v>6.7259923968462392</v>
      </c>
      <c r="AR56" s="11" t="e">
        <f>IF($F56="","- no task set -",_xlfn.TEXTJOIN(" | ",TRUE,IF(AND($F56&lt;&gt;"gp_value",$AJ56=0),"no items selected",""),IF(AND($F56="gp_value",$AJ56=0),"pick a farming method so the ETC can be estimated",""),IF(AND($F56="gp_value",$AJ56&gt;1),"gp_value takes no item list - one method is enough",""),IF(AND($F56="minigame_completion",$AJ56&gt;1),"only 1 minigame per tile",""),IF(OR($H56="",$H56&lt;=0),"target missing",""),IF(SUMPRODUCT(($L56:$AE56&lt;&gt;"")*(Calc!$C56:$Z56=0))&gt;0,"unknown entry - not in catalogue",""),IF(AND($G56="each",$AJ56=1),"each with 1 entry = same as any",""),IF($AL56="","ETC not computable","")))</f>
        <v>#N/A</v>
      </c>
      <c r="AS56" s="11" t="s">
        <v>1388</v>
      </c>
      <c r="AT56" s="11" t="str">
        <f>IF($F56="","","{"&amp;CHAR(34)&amp;"tileId"&amp;CHAR(34)&amp;":"&amp;$A56&amp;","&amp;CHAR(34)&amp;"taskType"&amp;CHAR(34)&amp;":"&amp;CHAR(34)&amp;$F56&amp;CHAR(34)&amp;","&amp;CHAR(34)&amp;"taskConfig"&amp;CHAR(34)&amp;":{"&amp;IF($F56="gp_value","",IF($F56="minigame_completion",CHAR(34)&amp;"minigame"&amp;CHAR(34)&amp;":"&amp;CHAR(34)&amp;$L56&amp;CHAR(34)&amp;","&amp;CHAR(34)&amp;"message"&amp;CHAR(34)&amp;":"&amp;CHAR(34)&amp;IFERROR(INDEX(minigame_completion!$J$5:$J$47,MATCH($L56,minigame_completion!$A$5:$A$47,0)),"")&amp;CHAR(34)&amp;",",IF($AJ56=1,CHAR(34)&amp;INDEX(Settings!$F$6:$F$13,MATCH($F56,Settings!$E$6:$E$13,0))&amp;CHAR(34)&amp;":"&amp;Calc!$EW56&amp;",",CHAR(34)&amp;INDEX(Settings!$G$6:$G$13,MATCH($F56,Settings!$E$6:$E$13,0))&amp;CHAR(34)&amp;":["&amp;_xlfn.TEXTJOIN(",",TRUE,Calc!$EW56:$FT56)&amp;"],")))&amp;CHAR(34)&amp;"target"&amp;CHAR(34)&amp;":"&amp;$H56&amp;IF($G56="each",","&amp;CHAR(34)&amp;"mode"&amp;CHAR(34)&amp;":"&amp;CHAR(34)&amp;"each"&amp;CHAR(34),"")&amp;"}}")</f>
        <v>{"tileId":67,"taskType":"item_drop","taskConfig":{"item":"Fedora","target":1}}</v>
      </c>
    </row>
    <row r="57" spans="1:46" x14ac:dyDescent="0.25">
      <c r="A57" s="29">
        <v>66</v>
      </c>
      <c r="B57" s="39" t="str">
        <f>IFERROR(INDEX(Maze!$C$5:$C$85,MATCH($A57,Maze!$A$5:$A$85,0)),"")</f>
        <v>Arm 3</v>
      </c>
      <c r="C57" s="39">
        <f>IFERROR(INDEX(Maze!$D$5:$D$85,MATCH($A57,Maze!$A$5:$A$85,0)),"")</f>
        <v>3</v>
      </c>
      <c r="D57" s="39" t="str">
        <f>IFERROR(INDEX(Maze!$E$5:$E$85,MATCH($A57,Maze!$A$5:$A$85,0)),"")</f>
        <v>Forced</v>
      </c>
      <c r="E57" s="39" t="str">
        <f>IFERROR(INDEX(Maze!$G$5:$G$85,MATCH($A57,Maze!$A$5:$A$85,0)),"")</f>
        <v>No</v>
      </c>
      <c r="F57" s="5" t="s">
        <v>52</v>
      </c>
      <c r="G57" s="40"/>
      <c r="H57" s="41">
        <v>50</v>
      </c>
      <c r="I57" s="40"/>
      <c r="J57" s="27"/>
      <c r="K57" s="26"/>
      <c r="L57" s="5" t="s">
        <v>622</v>
      </c>
      <c r="M57" s="5"/>
      <c r="N57" s="5"/>
      <c r="O57" s="5"/>
      <c r="P57" s="5"/>
      <c r="Q57" s="5"/>
      <c r="R57" s="5"/>
      <c r="S57" s="5"/>
      <c r="T57" s="5"/>
      <c r="U57" s="5"/>
      <c r="V57" s="5"/>
      <c r="W57" s="5"/>
      <c r="X57" s="5"/>
      <c r="Y57" s="5"/>
      <c r="Z57" s="5"/>
      <c r="AA57" s="5"/>
      <c r="AB57" s="5"/>
      <c r="AC57" s="5"/>
      <c r="AD57" s="5"/>
      <c r="AE57" s="5"/>
      <c r="AF57" s="5"/>
      <c r="AG57" s="5"/>
      <c r="AH57" s="5"/>
      <c r="AI57" s="5"/>
      <c r="AJ57" s="42" cm="1">
        <f t="array" ref="AJ57">SUMPRODUCT(($L57:$AI57&lt;&gt;"")*1)</f>
        <v>1</v>
      </c>
      <c r="AK57" s="32">
        <f t="shared" si="6"/>
        <v>50</v>
      </c>
      <c r="AL57" s="34">
        <f>IF($F57="","",IFERROR((IF($G57="each",IF($I57="No",SUM(Calc!$BZ57:$CW57),IF($F57="item_drop",SUM(Calc!$DX57:$EU57),IF($I57="Yes",MAX(Calc!$BZ57:$CW57),SUM(Calc!$BZ57:$CW57)))),$H57/MAX(Calc!$BA57:$BX57)))/IF($J57="",cfg_ratemult,$J57),""))</f>
        <v>1.6666666666666667</v>
      </c>
      <c r="AM57" s="34">
        <f t="shared" si="7"/>
        <v>1.8666666666666667</v>
      </c>
      <c r="AN57" s="43" t="str">
        <f t="shared" si="8"/>
        <v>0d 02h</v>
      </c>
      <c r="AO57" s="34">
        <f t="shared" si="9"/>
        <v>1.9345571800228165</v>
      </c>
      <c r="AP57" s="28">
        <f t="shared" si="10"/>
        <v>0.48372112131669492</v>
      </c>
      <c r="AQ57" s="44">
        <f t="shared" si="11"/>
        <v>3.8589728345654555</v>
      </c>
      <c r="AR57" s="11" t="e">
        <f>IF($F57="","- no task set -",_xlfn.TEXTJOIN(" | ",TRUE,IF(AND($F57&lt;&gt;"gp_value",$AJ57=0),"no items selected",""),IF(AND($F57="gp_value",$AJ57=0),"pick a farming method so the ETC can be estimated",""),IF(AND($F57="gp_value",$AJ57&gt;1),"gp_value takes no item list - one method is enough",""),IF(AND($F57="minigame_completion",$AJ57&gt;1),"only 1 minigame per tile",""),IF(OR($H57="",$H57&lt;=0),"target missing",""),IF(SUMPRODUCT(($L57:$AE57&lt;&gt;"")*(Calc!$C57:$Z57=0))&gt;0,"unknown entry - not in catalogue",""),IF(AND($G57="each",$AJ57=1),"each with 1 entry = same as any",""),IF($AL57="","ETC not computable","")))</f>
        <v>#N/A</v>
      </c>
      <c r="AS57" s="11" t="s">
        <v>1391</v>
      </c>
      <c r="AT57" s="11" t="str">
        <f>IF($F57="","","{"&amp;CHAR(34)&amp;"tileId"&amp;CHAR(34)&amp;":"&amp;$A57&amp;","&amp;CHAR(34)&amp;"taskType"&amp;CHAR(34)&amp;":"&amp;CHAR(34)&amp;$F57&amp;CHAR(34)&amp;","&amp;CHAR(34)&amp;"taskConfig"&amp;CHAR(34)&amp;":{"&amp;IF($F57="gp_value","",IF($F57="minigame_completion",CHAR(34)&amp;"minigame"&amp;CHAR(34)&amp;":"&amp;CHAR(34)&amp;$L57&amp;CHAR(34)&amp;","&amp;CHAR(34)&amp;"message"&amp;CHAR(34)&amp;":"&amp;CHAR(34)&amp;IFERROR(INDEX(minigame_completion!$J$5:$J$47,MATCH($L57,minigame_completion!$A$5:$A$47,0)),"")&amp;CHAR(34)&amp;",",IF($AJ57=1,CHAR(34)&amp;INDEX(Settings!$F$6:$F$13,MATCH($F57,Settings!$E$6:$E$13,0))&amp;CHAR(34)&amp;":"&amp;Calc!$EW57&amp;",",CHAR(34)&amp;INDEX(Settings!$G$6:$G$13,MATCH($F57,Settings!$E$6:$E$13,0))&amp;CHAR(34)&amp;":["&amp;_xlfn.TEXTJOIN(",",TRUE,Calc!$EW57:$FT57)&amp;"],")))&amp;CHAR(34)&amp;"target"&amp;CHAR(34)&amp;":"&amp;$H57&amp;IF($G57="each",","&amp;CHAR(34)&amp;"mode"&amp;CHAR(34)&amp;":"&amp;CHAR(34)&amp;"each"&amp;CHAR(34),"")&amp;"}}")</f>
        <v>{"tileId":66,"taskType":"npc_kill","taskConfig":{"npc":"Bryophyta","target":50}}</v>
      </c>
    </row>
    <row r="58" spans="1:46" x14ac:dyDescent="0.25">
      <c r="A58" s="45">
        <v>65</v>
      </c>
      <c r="B58" s="46" t="str">
        <f>IFERROR(INDEX(Maze!$C$5:$C$85,MATCH($A58,Maze!$A$5:$A$85,0)),"")</f>
        <v>Arm 3</v>
      </c>
      <c r="C58" s="46">
        <f>IFERROR(INDEX(Maze!$D$5:$D$85,MATCH($A58,Maze!$A$5:$A$85,0)),"")</f>
        <v>4</v>
      </c>
      <c r="D58" s="46" t="str">
        <f>IFERROR(INDEX(Maze!$E$5:$E$85,MATCH($A58,Maze!$A$5:$A$85,0)),"")</f>
        <v>Forced</v>
      </c>
      <c r="E58" s="46" t="str">
        <f>IFERROR(INDEX(Maze!$G$5:$G$85,MATCH($A58,Maze!$A$5:$A$85,0)),"")</f>
        <v>No</v>
      </c>
      <c r="F58" s="5" t="s">
        <v>64</v>
      </c>
      <c r="G58" s="40"/>
      <c r="H58" s="41">
        <v>30</v>
      </c>
      <c r="I58" s="40"/>
      <c r="J58" s="27"/>
      <c r="K58" s="26"/>
      <c r="L58" s="5" t="s">
        <v>218</v>
      </c>
      <c r="M58" s="5"/>
      <c r="N58" s="5"/>
      <c r="O58" s="5"/>
      <c r="P58" s="5"/>
      <c r="Q58" s="5"/>
      <c r="R58" s="5"/>
      <c r="S58" s="5"/>
      <c r="T58" s="5"/>
      <c r="U58" s="5"/>
      <c r="V58" s="5"/>
      <c r="W58" s="5"/>
      <c r="X58" s="5"/>
      <c r="Y58" s="5"/>
      <c r="Z58" s="5"/>
      <c r="AA58" s="5"/>
      <c r="AB58" s="5"/>
      <c r="AC58" s="5"/>
      <c r="AD58" s="5"/>
      <c r="AE58" s="5"/>
      <c r="AF58" s="5"/>
      <c r="AG58" s="5"/>
      <c r="AH58" s="5"/>
      <c r="AI58" s="5"/>
      <c r="AJ58" s="42" cm="1">
        <f t="array" ref="AJ58">SUMPRODUCT(($L58:$AI58&lt;&gt;"")*1)</f>
        <v>1</v>
      </c>
      <c r="AK58" s="47">
        <f t="shared" si="6"/>
        <v>30</v>
      </c>
      <c r="AL58" s="48">
        <f>IF($F58="","",IFERROR((IF($G58="each",IF($I58="No",SUM(Calc!$BZ58:$CW58),IF($F58="item_drop",SUM(Calc!$DX58:$EU58),IF($I58="Yes",MAX(Calc!$BZ58:$CW58),SUM(Calc!$BZ58:$CW58)))),$H58/MAX(Calc!$BA58:$BX58)))/IF($J58="",cfg_ratemult,$J58),""))</f>
        <v>3.3333333333333335</v>
      </c>
      <c r="AM58" s="48">
        <f t="shared" si="7"/>
        <v>3.5333333333333337</v>
      </c>
      <c r="AN58" s="49" t="str">
        <f t="shared" si="8"/>
        <v>0d 04h</v>
      </c>
      <c r="AO58" s="48">
        <f t="shared" si="9"/>
        <v>3.6691143600456333</v>
      </c>
      <c r="AP58" s="50">
        <f t="shared" si="10"/>
        <v>0.522431215190297</v>
      </c>
      <c r="AQ58" s="44">
        <f t="shared" si="11"/>
        <v>6.7632507985693531</v>
      </c>
      <c r="AR58" s="11" t="e">
        <f>IF($F58="","- no task set -",_xlfn.TEXTJOIN(" | ",TRUE,IF(AND($F58&lt;&gt;"gp_value",$AJ58=0),"no items selected",""),IF(AND($F58="gp_value",$AJ58=0),"pick a farming method so the ETC can be estimated",""),IF(AND($F58="gp_value",$AJ58&gt;1),"gp_value takes no item list - one method is enough",""),IF(AND($F58="minigame_completion",$AJ58&gt;1),"only 1 minigame per tile",""),IF(OR($H58="",$H58&lt;=0),"target missing",""),IF(SUMPRODUCT(($L58:$AE58&lt;&gt;"")*(Calc!$C58:$Z58=0))&gt;0,"unknown entry - not in catalogue",""),IF(AND($G58="each",$AJ58=1),"each with 1 entry = same as any",""),IF($AL58="","ETC not computable","")))</f>
        <v>#N/A</v>
      </c>
      <c r="AS58" s="11" t="s">
        <v>1399</v>
      </c>
      <c r="AT58" s="11" t="str">
        <f>IF($F58="","","{"&amp;CHAR(34)&amp;"tileId"&amp;CHAR(34)&amp;":"&amp;$A58&amp;","&amp;CHAR(34)&amp;"taskType"&amp;CHAR(34)&amp;":"&amp;CHAR(34)&amp;$F58&amp;CHAR(34)&amp;","&amp;CHAR(34)&amp;"taskConfig"&amp;CHAR(34)&amp;":{"&amp;IF($F58="gp_value","",IF($F58="minigame_completion",CHAR(34)&amp;"minigame"&amp;CHAR(34)&amp;":"&amp;CHAR(34)&amp;$L58&amp;CHAR(34)&amp;","&amp;CHAR(34)&amp;"message"&amp;CHAR(34)&amp;":"&amp;CHAR(34)&amp;IFERROR(INDEX(minigame_completion!$J$5:$J$47,MATCH($L58,minigame_completion!$A$5:$A$47,0)),"")&amp;CHAR(34)&amp;",",IF($AJ58=1,CHAR(34)&amp;INDEX(Settings!$F$6:$F$13,MATCH($F58,Settings!$E$6:$E$13,0))&amp;CHAR(34)&amp;":"&amp;Calc!$EW58&amp;",",CHAR(34)&amp;INDEX(Settings!$G$6:$G$13,MATCH($F58,Settings!$E$6:$E$13,0))&amp;CHAR(34)&amp;":["&amp;_xlfn.TEXTJOIN(",",TRUE,Calc!$EW58:$FT58)&amp;"],")))&amp;CHAR(34)&amp;"target"&amp;CHAR(34)&amp;":"&amp;$H58&amp;IF($G58="each",","&amp;CHAR(34)&amp;"mode"&amp;CHAR(34)&amp;":"&amp;CHAR(34)&amp;"each"&amp;CHAR(34),"")&amp;"}}")</f>
        <v>{"tileId":65,"taskType":"clue_completion","taskConfig":{"tier":"medium","target":30}}</v>
      </c>
    </row>
    <row r="59" spans="1:46" x14ac:dyDescent="0.25">
      <c r="A59" s="29">
        <v>64</v>
      </c>
      <c r="B59" s="39" t="str">
        <f>IFERROR(INDEX(Maze!$C$5:$C$85,MATCH($A59,Maze!$A$5:$A$85,0)),"")</f>
        <v>Arm 3</v>
      </c>
      <c r="C59" s="39">
        <f>IFERROR(INDEX(Maze!$D$5:$D$85,MATCH($A59,Maze!$A$5:$A$85,0)),"")</f>
        <v>5</v>
      </c>
      <c r="D59" s="39" t="str">
        <f>IFERROR(INDEX(Maze!$E$5:$E$85,MATCH($A59,Maze!$A$5:$A$85,0)),"")</f>
        <v>Forced</v>
      </c>
      <c r="E59" s="39" t="str">
        <f>IFERROR(INDEX(Maze!$G$5:$G$85,MATCH($A59,Maze!$A$5:$A$85,0)),"")</f>
        <v>No</v>
      </c>
      <c r="F59" s="5" t="s">
        <v>58</v>
      </c>
      <c r="G59" s="40" t="s">
        <v>220</v>
      </c>
      <c r="H59" s="41">
        <v>1</v>
      </c>
      <c r="I59" s="40"/>
      <c r="J59" s="27"/>
      <c r="K59" s="26"/>
      <c r="L59" s="5" t="s">
        <v>267</v>
      </c>
      <c r="M59" s="5" t="s">
        <v>266</v>
      </c>
      <c r="N59" s="5" t="s">
        <v>265</v>
      </c>
      <c r="O59" s="5" t="s">
        <v>268</v>
      </c>
      <c r="P59" s="5"/>
      <c r="Q59" s="5"/>
      <c r="R59" s="5"/>
      <c r="S59" s="5"/>
      <c r="T59" s="5"/>
      <c r="U59" s="5"/>
      <c r="V59" s="5"/>
      <c r="W59" s="5"/>
      <c r="X59" s="5"/>
      <c r="Y59" s="5"/>
      <c r="Z59" s="5"/>
      <c r="AA59" s="5"/>
      <c r="AB59" s="5"/>
      <c r="AC59" s="5"/>
      <c r="AD59" s="5"/>
      <c r="AE59" s="5"/>
      <c r="AF59" s="5"/>
      <c r="AG59" s="5"/>
      <c r="AH59" s="5"/>
      <c r="AI59" s="5"/>
      <c r="AJ59" s="42" cm="1">
        <f t="array" ref="AJ59">SUMPRODUCT(($L59:$AI59&lt;&gt;"")*1)</f>
        <v>4</v>
      </c>
      <c r="AK59" s="32">
        <f t="shared" si="6"/>
        <v>4</v>
      </c>
      <c r="AL59" s="34">
        <f>IF($F59="","",IFERROR((IF($G59="each",IF($I59="No",SUM(Calc!$BZ59:$CW59),IF($F59="item_drop",SUM(Calc!$DX59:$EU59),IF($I59="Yes",MAX(Calc!$BZ59:$CW59),SUM(Calc!$BZ59:$CW59)))),$H59/MAX(Calc!$BA59:$BX59)))/IF($J59="",cfg_ratemult,$J59),""))</f>
        <v>44.44444444444445</v>
      </c>
      <c r="AM59" s="34">
        <f t="shared" si="7"/>
        <v>44.644444444444453</v>
      </c>
      <c r="AN59" s="43" t="str">
        <f t="shared" si="8"/>
        <v>1d 21h</v>
      </c>
      <c r="AO59" s="34">
        <f t="shared" si="9"/>
        <v>74.430922980620707</v>
      </c>
      <c r="AP59" s="28">
        <f t="shared" si="10"/>
        <v>0.56802458305053971</v>
      </c>
      <c r="AQ59" s="44">
        <f t="shared" si="11"/>
        <v>78.595972386765936</v>
      </c>
      <c r="AR59" s="11" t="e">
        <f>IF($F59="","- no task set -",_xlfn.TEXTJOIN(" | ",TRUE,IF(AND($F59&lt;&gt;"gp_value",$AJ59=0),"no items selected",""),IF(AND($F59="gp_value",$AJ59=0),"pick a farming method so the ETC can be estimated",""),IF(AND($F59="gp_value",$AJ59&gt;1),"gp_value takes no item list - one method is enough",""),IF(AND($F59="minigame_completion",$AJ59&gt;1),"only 1 minigame per tile",""),IF(OR($H59="",$H59&lt;=0),"target missing",""),IF(SUMPRODUCT(($L59:$AE59&lt;&gt;"")*(Calc!$C59:$Z59=0))&gt;0,"unknown entry - not in catalogue",""),IF(AND($G59="each",$AJ59=1),"each with 1 entry = same as any",""),IF($AL59="","ETC not computable","")))</f>
        <v>#N/A</v>
      </c>
      <c r="AS59" s="11" t="s">
        <v>1404</v>
      </c>
      <c r="AT59" s="11" t="str">
        <f>IF($F59="","","{"&amp;CHAR(34)&amp;"tileId"&amp;CHAR(34)&amp;":"&amp;$A59&amp;","&amp;CHAR(34)&amp;"taskType"&amp;CHAR(34)&amp;":"&amp;CHAR(34)&amp;$F59&amp;CHAR(34)&amp;","&amp;CHAR(34)&amp;"taskConfig"&amp;CHAR(34)&amp;":{"&amp;IF($F59="gp_value","",IF($F59="minigame_completion",CHAR(34)&amp;"minigame"&amp;CHAR(34)&amp;":"&amp;CHAR(34)&amp;$L59&amp;CHAR(34)&amp;","&amp;CHAR(34)&amp;"message"&amp;CHAR(34)&amp;":"&amp;CHAR(34)&amp;IFERROR(INDEX(minigame_completion!$J$5:$J$47,MATCH($L59,minigame_completion!$A$5:$A$47,0)),"")&amp;CHAR(34)&amp;",",IF($AJ59=1,CHAR(34)&amp;INDEX(Settings!$F$6:$F$13,MATCH($F59,Settings!$E$6:$E$13,0))&amp;CHAR(34)&amp;":"&amp;Calc!$EW59&amp;",",CHAR(34)&amp;INDEX(Settings!$G$6:$G$13,MATCH($F59,Settings!$E$6:$E$13,0))&amp;CHAR(34)&amp;":["&amp;_xlfn.TEXTJOIN(",",TRUE,Calc!$EW59:$FT59)&amp;"],")))&amp;CHAR(34)&amp;"target"&amp;CHAR(34)&amp;":"&amp;$H59&amp;IF($G59="each",","&amp;CHAR(34)&amp;"mode"&amp;CHAR(34)&amp;":"&amp;CHAR(34)&amp;"each"&amp;CHAR(34),"")&amp;"}}")</f>
        <v>{"tileId":64,"taskType":"item_drop","taskConfig":{"items":["Serpentine visage","Magic fang","Tanzanite fang","Uncut onyx"],"target":1,"mode":"each"}}</v>
      </c>
    </row>
    <row r="60" spans="1:46" x14ac:dyDescent="0.25">
      <c r="A60" s="45">
        <v>55</v>
      </c>
      <c r="B60" s="46" t="str">
        <f>IFERROR(INDEX(Maze!$C$5:$C$85,MATCH($A60,Maze!$A$5:$A$85,0)),"")</f>
        <v>Arm 3</v>
      </c>
      <c r="C60" s="46">
        <f>IFERROR(INDEX(Maze!$D$5:$D$85,MATCH($A60,Maze!$A$5:$A$85,0)),"")</f>
        <v>6</v>
      </c>
      <c r="D60" s="46" t="str">
        <f>IFERROR(INDEX(Maze!$E$5:$E$85,MATCH($A60,Maze!$A$5:$A$85,0)),"")</f>
        <v>Forced</v>
      </c>
      <c r="E60" s="46" t="str">
        <f>IFERROR(INDEX(Maze!$G$5:$G$85,MATCH($A60,Maze!$A$5:$A$85,0)),"")</f>
        <v>No</v>
      </c>
      <c r="F60" s="5" t="s">
        <v>56</v>
      </c>
      <c r="G60" s="40" t="s">
        <v>220</v>
      </c>
      <c r="H60" s="41">
        <v>100000</v>
      </c>
      <c r="I60" s="40"/>
      <c r="J60" s="27"/>
      <c r="K60" s="26"/>
      <c r="L60" s="5" t="s">
        <v>222</v>
      </c>
      <c r="M60" s="5" t="s">
        <v>223</v>
      </c>
      <c r="N60" s="5" t="s">
        <v>224</v>
      </c>
      <c r="O60" s="5" t="s">
        <v>226</v>
      </c>
      <c r="P60" s="5" t="s">
        <v>228</v>
      </c>
      <c r="Q60" s="5" t="s">
        <v>227</v>
      </c>
      <c r="R60" s="5" t="s">
        <v>230</v>
      </c>
      <c r="S60" s="5" t="s">
        <v>231</v>
      </c>
      <c r="T60" s="5" t="s">
        <v>225</v>
      </c>
      <c r="U60" s="5" t="s">
        <v>232</v>
      </c>
      <c r="V60" s="5" t="s">
        <v>233</v>
      </c>
      <c r="W60" s="5" t="s">
        <v>234</v>
      </c>
      <c r="X60" s="5" t="s">
        <v>235</v>
      </c>
      <c r="Y60" s="5" t="s">
        <v>236</v>
      </c>
      <c r="Z60" s="5" t="s">
        <v>229</v>
      </c>
      <c r="AA60" s="5" t="s">
        <v>244</v>
      </c>
      <c r="AB60" s="5" t="s">
        <v>237</v>
      </c>
      <c r="AC60" s="5" t="s">
        <v>238</v>
      </c>
      <c r="AD60" s="5" t="s">
        <v>239</v>
      </c>
      <c r="AE60" s="5" t="s">
        <v>240</v>
      </c>
      <c r="AF60" s="5" t="s">
        <v>241</v>
      </c>
      <c r="AG60" s="5" t="s">
        <v>242</v>
      </c>
      <c r="AH60" s="5" t="s">
        <v>243</v>
      </c>
      <c r="AI60" s="5" t="s">
        <v>213</v>
      </c>
      <c r="AJ60" s="42" cm="1">
        <f t="array" ref="AJ60">SUMPRODUCT(($L60:$AI60&lt;&gt;"")*1)</f>
        <v>24</v>
      </c>
      <c r="AK60" s="47">
        <f t="shared" si="6"/>
        <v>2400000</v>
      </c>
      <c r="AL60" s="48">
        <f>IF($F60="","",IFERROR((IF($G60="each",IF($I60="No",SUM(Calc!$BZ60:$CW60),IF($F60="item_drop",SUM(Calc!$DX60:$EU60),IF($I60="Yes",MAX(Calc!$BZ60:$CW60),SUM(Calc!$BZ60:$CW60)))),$H60/MAX(Calc!$BA60:$BX60)))/IF($J60="",cfg_ratemult,$J60),""))</f>
        <v>24.208664434980221</v>
      </c>
      <c r="AM60" s="48">
        <f t="shared" si="7"/>
        <v>24.408664434980221</v>
      </c>
      <c r="AN60" s="49" t="str">
        <f t="shared" si="8"/>
        <v>1d 00h</v>
      </c>
      <c r="AO60" s="48">
        <f t="shared" si="9"/>
        <v>25.394787628674766</v>
      </c>
      <c r="AP60" s="50">
        <f t="shared" si="10"/>
        <v>0.61997831394091407</v>
      </c>
      <c r="AQ60" s="44">
        <f t="shared" si="11"/>
        <v>39.370190676228141</v>
      </c>
      <c r="AR60" s="11" t="e">
        <f>IF($F60="","- no task set -",_xlfn.TEXTJOIN(" | ",TRUE,IF(AND($F60&lt;&gt;"gp_value",$AJ60=0),"no items selected",""),IF(AND($F60="gp_value",$AJ60=0),"pick a farming method so the ETC can be estimated",""),IF(AND($F60="gp_value",$AJ60&gt;1),"gp_value takes no item list - one method is enough",""),IF(AND($F60="minigame_completion",$AJ60&gt;1),"only 1 minigame per tile",""),IF(OR($H60="",$H60&lt;=0),"target missing",""),IF(SUMPRODUCT(($L60:$AE60&lt;&gt;"")*(Calc!$C60:$Z60=0))&gt;0,"unknown entry - not in catalogue",""),IF(AND($G60="each",$AJ60=1),"each with 1 entry = same as any",""),IF($AL60="","ETC not computable","")))</f>
        <v>#N/A</v>
      </c>
      <c r="AS60" s="11" t="s">
        <v>1371</v>
      </c>
      <c r="AT60" s="11" t="str">
        <f>IF($F60="","","{"&amp;CHAR(34)&amp;"tileId"&amp;CHAR(34)&amp;":"&amp;$A60&amp;","&amp;CHAR(34)&amp;"taskType"&amp;CHAR(34)&amp;":"&amp;CHAR(34)&amp;$F60&amp;CHAR(34)&amp;","&amp;CHAR(34)&amp;"taskConfig"&amp;CHAR(34)&amp;":{"&amp;IF($F60="gp_value","",IF($F60="minigame_completion",CHAR(34)&amp;"minigame"&amp;CHAR(34)&amp;":"&amp;CHAR(34)&amp;$L60&amp;CHAR(34)&amp;","&amp;CHAR(34)&amp;"message"&amp;CHAR(34)&amp;":"&amp;CHAR(34)&amp;IFERROR(INDEX(minigame_completion!$J$5:$J$47,MATCH($L60,minigame_completion!$A$5:$A$47,0)),"")&amp;CHAR(34)&amp;",",IF($AJ60=1,CHAR(34)&amp;INDEX(Settings!$F$6:$F$13,MATCH($F60,Settings!$E$6:$E$13,0))&amp;CHAR(34)&amp;":"&amp;Calc!$EW60&amp;",",CHAR(34)&amp;INDEX(Settings!$G$6:$G$13,MATCH($F60,Settings!$E$6:$E$13,0))&amp;CHAR(34)&amp;":["&amp;_xlfn.TEXTJOIN(",",TRUE,Calc!$EW60:$FT60)&amp;"],")))&amp;CHAR(34)&amp;"target"&amp;CHAR(34)&amp;":"&amp;$H60&amp;IF($G60="each",","&amp;CHAR(34)&amp;"mode"&amp;CHAR(34)&amp;":"&amp;CHAR(34)&amp;"each"&amp;CHAR(34),"")&amp;"}}")</f>
        <v>{"tileId":55,"taskType":"xp_gain","taskConfig":{"skills":["Attack","Strength","Defence","Ranged","Prayer","Magic","Runecraft","Construction","Hitpoints","Agility","Herblore","Thieving","Crafting","Fletching","Slayer","Hunter","Mining","Smithing","Fishing","Cooking","Firemaking","Woodcutting","Farming","Sailing"],"target":100000,"mode":"each"}}</v>
      </c>
    </row>
    <row r="61" spans="1:46" x14ac:dyDescent="0.25">
      <c r="A61" s="29">
        <v>56</v>
      </c>
      <c r="B61" s="39" t="str">
        <f>IFERROR(INDEX(Maze!$C$5:$C$85,MATCH($A61,Maze!$A$5:$A$85,0)),"")</f>
        <v>Arm 3</v>
      </c>
      <c r="C61" s="39">
        <f>IFERROR(INDEX(Maze!$D$5:$D$85,MATCH($A61,Maze!$A$5:$A$85,0)),"")</f>
        <v>7</v>
      </c>
      <c r="D61" s="39" t="str">
        <f>IFERROR(INDEX(Maze!$E$5:$E$85,MATCH($A61,Maze!$A$5:$A$85,0)),"")</f>
        <v>Forced</v>
      </c>
      <c r="E61" s="39" t="str">
        <f>IFERROR(INDEX(Maze!$G$5:$G$85,MATCH($A61,Maze!$A$5:$A$85,0)),"")</f>
        <v>No</v>
      </c>
      <c r="F61" s="5" t="s">
        <v>58</v>
      </c>
      <c r="G61" s="40"/>
      <c r="H61" s="41">
        <v>1</v>
      </c>
      <c r="I61" s="40"/>
      <c r="J61" s="27"/>
      <c r="K61" s="26"/>
      <c r="L61" s="5" t="s">
        <v>749</v>
      </c>
      <c r="M61" s="5"/>
      <c r="N61" s="5"/>
      <c r="O61" s="5"/>
      <c r="P61" s="5"/>
      <c r="Q61" s="5"/>
      <c r="R61" s="5"/>
      <c r="S61" s="5"/>
      <c r="T61" s="5"/>
      <c r="U61" s="5"/>
      <c r="V61" s="5"/>
      <c r="W61" s="5"/>
      <c r="X61" s="5"/>
      <c r="Y61" s="5"/>
      <c r="Z61" s="5"/>
      <c r="AA61" s="5"/>
      <c r="AB61" s="5"/>
      <c r="AC61" s="5"/>
      <c r="AD61" s="5"/>
      <c r="AE61" s="5"/>
      <c r="AF61" s="5"/>
      <c r="AG61" s="5"/>
      <c r="AH61" s="5"/>
      <c r="AI61" s="5"/>
      <c r="AJ61" s="42" cm="1">
        <f t="array" ref="AJ61">SUMPRODUCT(($L61:$AI61&lt;&gt;"")*1)</f>
        <v>1</v>
      </c>
      <c r="AK61" s="32">
        <f t="shared" si="6"/>
        <v>1</v>
      </c>
      <c r="AL61" s="34">
        <f>IF($F61="","",IFERROR((IF($G61="each",IF($I61="No",SUM(Calc!$BZ61:$CW61),IF($F61="item_drop",SUM(Calc!$DX61:$EU61),IF($I61="Yes",MAX(Calc!$BZ61:$CW61),SUM(Calc!$BZ61:$CW61)))),$H61/MAX(Calc!$BA61:$BX61)))/IF($J61="",cfg_ratemult,$J61),""))</f>
        <v>3.2</v>
      </c>
      <c r="AM61" s="34">
        <f t="shared" si="7"/>
        <v>3.4000000000000004</v>
      </c>
      <c r="AN61" s="43" t="str">
        <f t="shared" si="8"/>
        <v>0d 03h</v>
      </c>
      <c r="AO61" s="34">
        <f t="shared" si="9"/>
        <v>7.5682722975809478</v>
      </c>
      <c r="AP61" s="28">
        <f t="shared" si="10"/>
        <v>0.67789629637660731</v>
      </c>
      <c r="AQ61" s="44">
        <f t="shared" si="11"/>
        <v>5.0155164118364208</v>
      </c>
      <c r="AR61" s="11" t="e">
        <f>IF($F61="","- no task set -",_xlfn.TEXTJOIN(" | ",TRUE,IF(AND($F61&lt;&gt;"gp_value",$AJ61=0),"no items selected",""),IF(AND($F61="gp_value",$AJ61=0),"pick a farming method so the ETC can be estimated",""),IF(AND($F61="gp_value",$AJ61&gt;1),"gp_value takes no item list - one method is enough",""),IF(AND($F61="minigame_completion",$AJ61&gt;1),"only 1 minigame per tile",""),IF(OR($H61="",$H61&lt;=0),"target missing",""),IF(SUMPRODUCT(($L61:$AE61&lt;&gt;"")*(Calc!$C61:$Z61=0))&gt;0,"unknown entry - not in catalogue",""),IF(AND($G61="each",$AJ61=1),"each with 1 entry = same as any",""),IF($AL61="","ETC not computable","")))</f>
        <v>#N/A</v>
      </c>
      <c r="AS61" s="11" t="s">
        <v>1439</v>
      </c>
      <c r="AT61" s="11" t="str">
        <f>IF($F61="","","{"&amp;CHAR(34)&amp;"tileId"&amp;CHAR(34)&amp;":"&amp;$A61&amp;","&amp;CHAR(34)&amp;"taskType"&amp;CHAR(34)&amp;":"&amp;CHAR(34)&amp;$F61&amp;CHAR(34)&amp;","&amp;CHAR(34)&amp;"taskConfig"&amp;CHAR(34)&amp;":{"&amp;IF($F61="gp_value","",IF($F61="minigame_completion",CHAR(34)&amp;"minigame"&amp;CHAR(34)&amp;":"&amp;CHAR(34)&amp;$L61&amp;CHAR(34)&amp;","&amp;CHAR(34)&amp;"message"&amp;CHAR(34)&amp;":"&amp;CHAR(34)&amp;IFERROR(INDEX(minigame_completion!$J$5:$J$47,MATCH($L61,minigame_completion!$A$5:$A$47,0)),"")&amp;CHAR(34)&amp;",",IF($AJ61=1,CHAR(34)&amp;INDEX(Settings!$F$6:$F$13,MATCH($F61,Settings!$E$6:$E$13,0))&amp;CHAR(34)&amp;":"&amp;Calc!$EW61&amp;",",CHAR(34)&amp;INDEX(Settings!$G$6:$G$13,MATCH($F61,Settings!$E$6:$E$13,0))&amp;CHAR(34)&amp;":["&amp;_xlfn.TEXTJOIN(",",TRUE,Calc!$EW61:$FT61)&amp;"],")))&amp;CHAR(34)&amp;"target"&amp;CHAR(34)&amp;":"&amp;$H61&amp;IF($G61="each",","&amp;CHAR(34)&amp;"mode"&amp;CHAR(34)&amp;":"&amp;CHAR(34)&amp;"each"&amp;CHAR(34),"")&amp;"}}")</f>
        <v>{"tileId":56,"taskType":"item_drop","taskConfig":{"item":"Dragon chainbody","target":1}}</v>
      </c>
    </row>
    <row r="62" spans="1:46" x14ac:dyDescent="0.25">
      <c r="A62" s="45">
        <v>47</v>
      </c>
      <c r="B62" s="46" t="str">
        <f>IFERROR(INDEX(Maze!$C$5:$C$85,MATCH($A62,Maze!$A$5:$A$85,0)),"")</f>
        <v>Arm 3</v>
      </c>
      <c r="C62" s="46">
        <f>IFERROR(INDEX(Maze!$D$5:$D$85,MATCH($A62,Maze!$A$5:$A$85,0)),"")</f>
        <v>8</v>
      </c>
      <c r="D62" s="46" t="str">
        <f>IFERROR(INDEX(Maze!$E$5:$E$85,MATCH($A62,Maze!$A$5:$A$85,0)),"")</f>
        <v>Forced</v>
      </c>
      <c r="E62" s="46" t="str">
        <f>IFERROR(INDEX(Maze!$G$5:$G$85,MATCH($A62,Maze!$A$5:$A$85,0)),"")</f>
        <v>No</v>
      </c>
      <c r="F62" s="5" t="s">
        <v>58</v>
      </c>
      <c r="G62" s="40"/>
      <c r="H62" s="41">
        <v>1</v>
      </c>
      <c r="I62" s="40"/>
      <c r="J62" s="27"/>
      <c r="K62" s="26"/>
      <c r="L62" s="5" t="s">
        <v>1250</v>
      </c>
      <c r="M62" s="5"/>
      <c r="N62" s="5"/>
      <c r="O62" s="5"/>
      <c r="P62" s="5"/>
      <c r="Q62" s="5"/>
      <c r="R62" s="5"/>
      <c r="S62" s="5"/>
      <c r="T62" s="5"/>
      <c r="U62" s="5"/>
      <c r="V62" s="5"/>
      <c r="W62" s="5"/>
      <c r="X62" s="5"/>
      <c r="Y62" s="5"/>
      <c r="Z62" s="5"/>
      <c r="AA62" s="5"/>
      <c r="AB62" s="5"/>
      <c r="AC62" s="5"/>
      <c r="AD62" s="5"/>
      <c r="AE62" s="5"/>
      <c r="AF62" s="5"/>
      <c r="AG62" s="5"/>
      <c r="AH62" s="5"/>
      <c r="AI62" s="5"/>
      <c r="AJ62" s="42" cm="1">
        <f t="array" ref="AJ62">SUMPRODUCT(($L62:$AI62&lt;&gt;"")*1)</f>
        <v>1</v>
      </c>
      <c r="AK62" s="47">
        <f t="shared" si="6"/>
        <v>1</v>
      </c>
      <c r="AL62" s="48">
        <f>IF($F62="","",IFERROR((IF($G62="each",IF($I62="No",SUM(Calc!$BZ62:$CW62),IF($F62="item_drop",SUM(Calc!$DX62:$EU62),IF($I62="Yes",MAX(Calc!$BZ62:$CW62),SUM(Calc!$BZ62:$CW62)))),$H62/MAX(Calc!$BA62:$BX62)))/IF($J62="",cfg_ratemult,$J62),""))</f>
        <v>8.3333333333333339</v>
      </c>
      <c r="AM62" s="48">
        <f t="shared" si="7"/>
        <v>8.5333333333333332</v>
      </c>
      <c r="AN62" s="49" t="str">
        <f t="shared" si="8"/>
        <v>0d 09h</v>
      </c>
      <c r="AO62" s="48">
        <f t="shared" si="9"/>
        <v>19.388209108283718</v>
      </c>
      <c r="AP62" s="50">
        <f t="shared" si="10"/>
        <v>0.74146361026618846</v>
      </c>
      <c r="AQ62" s="44">
        <f t="shared" si="11"/>
        <v>11.508768893283692</v>
      </c>
      <c r="AR62" s="11" t="e">
        <f>IF($F62="","- no task set -",_xlfn.TEXTJOIN(" | ",TRUE,IF(AND($F62&lt;&gt;"gp_value",$AJ62=0),"no items selected",""),IF(AND($F62="gp_value",$AJ62=0),"pick a farming method so the ETC can be estimated",""),IF(AND($F62="gp_value",$AJ62&gt;1),"gp_value takes no item list - one method is enough",""),IF(AND($F62="minigame_completion",$AJ62&gt;1),"only 1 minigame per tile",""),IF(OR($H62="",$H62&lt;=0),"target missing",""),IF(SUMPRODUCT(($L62:$AE62&lt;&gt;"")*(Calc!$C62:$Z62=0))&gt;0,"unknown entry - not in catalogue",""),IF(AND($G62="each",$AJ62=1),"each with 1 entry = same as any",""),IF($AL62="","ETC not computable","")))</f>
        <v>#N/A</v>
      </c>
      <c r="AS62" s="11" t="s">
        <v>1385</v>
      </c>
      <c r="AT62" s="11" t="str">
        <f>IF($F62="","","{"&amp;CHAR(34)&amp;"tileId"&amp;CHAR(34)&amp;":"&amp;$A62&amp;","&amp;CHAR(34)&amp;"taskType"&amp;CHAR(34)&amp;":"&amp;CHAR(34)&amp;$F62&amp;CHAR(34)&amp;","&amp;CHAR(34)&amp;"taskConfig"&amp;CHAR(34)&amp;":{"&amp;IF($F62="gp_value","",IF($F62="minigame_completion",CHAR(34)&amp;"minigame"&amp;CHAR(34)&amp;":"&amp;CHAR(34)&amp;$L62&amp;CHAR(34)&amp;","&amp;CHAR(34)&amp;"message"&amp;CHAR(34)&amp;":"&amp;CHAR(34)&amp;IFERROR(INDEX(minigame_completion!$J$5:$J$47,MATCH($L62,minigame_completion!$A$5:$A$47,0)),"")&amp;CHAR(34)&amp;",",IF($AJ62=1,CHAR(34)&amp;INDEX(Settings!$F$6:$F$13,MATCH($F62,Settings!$E$6:$E$13,0))&amp;CHAR(34)&amp;":"&amp;Calc!$EW62&amp;",",CHAR(34)&amp;INDEX(Settings!$G$6:$G$13,MATCH($F62,Settings!$E$6:$E$13,0))&amp;CHAR(34)&amp;":["&amp;_xlfn.TEXTJOIN(",",TRUE,Calc!$EW62:$FT62)&amp;"],")))&amp;CHAR(34)&amp;"target"&amp;CHAR(34)&amp;":"&amp;$H62&amp;IF($G62="each",","&amp;CHAR(34)&amp;"mode"&amp;CHAR(34)&amp;":"&amp;CHAR(34)&amp;"each"&amp;CHAR(34),"")&amp;"}}")</f>
        <v>{"tileId":47,"taskType":"item_drop","taskConfig":{"item":"Beef","target":1}}</v>
      </c>
    </row>
    <row r="63" spans="1:46" x14ac:dyDescent="0.25">
      <c r="A63" s="29">
        <v>46</v>
      </c>
      <c r="B63" s="39" t="str">
        <f>IFERROR(INDEX(Maze!$C$5:$C$85,MATCH($A63,Maze!$A$5:$A$85,0)),"")</f>
        <v>Arm 3</v>
      </c>
      <c r="C63" s="39">
        <f>IFERROR(INDEX(Maze!$D$5:$D$85,MATCH($A63,Maze!$A$5:$A$85,0)),"")</f>
        <v>9</v>
      </c>
      <c r="D63" s="39" t="str">
        <f>IFERROR(INDEX(Maze!$E$5:$E$85,MATCH($A63,Maze!$A$5:$A$85,0)),"")</f>
        <v>Forced</v>
      </c>
      <c r="E63" s="39" t="str">
        <f>IFERROR(INDEX(Maze!$G$5:$G$85,MATCH($A63,Maze!$A$5:$A$85,0)),"")</f>
        <v>No</v>
      </c>
      <c r="F63" s="5" t="s">
        <v>58</v>
      </c>
      <c r="G63" s="40" t="s">
        <v>220</v>
      </c>
      <c r="H63" s="41">
        <v>1</v>
      </c>
      <c r="I63" s="40"/>
      <c r="J63" s="27"/>
      <c r="K63" s="26"/>
      <c r="L63" s="5" t="s">
        <v>390</v>
      </c>
      <c r="M63" s="5" t="s">
        <v>389</v>
      </c>
      <c r="N63" s="5"/>
      <c r="O63" s="5"/>
      <c r="P63" s="5"/>
      <c r="Q63" s="5"/>
      <c r="R63" s="5"/>
      <c r="S63" s="5"/>
      <c r="T63" s="5"/>
      <c r="U63" s="5"/>
      <c r="V63" s="5"/>
      <c r="W63" s="5"/>
      <c r="X63" s="5"/>
      <c r="Y63" s="5"/>
      <c r="Z63" s="5"/>
      <c r="AA63" s="5"/>
      <c r="AB63" s="5"/>
      <c r="AC63" s="5"/>
      <c r="AD63" s="5"/>
      <c r="AE63" s="5"/>
      <c r="AF63" s="5"/>
      <c r="AG63" s="5"/>
      <c r="AH63" s="5"/>
      <c r="AI63" s="5"/>
      <c r="AJ63" s="42" cm="1">
        <f t="array" ref="AJ63">SUMPRODUCT(($L63:$AI63&lt;&gt;"")*1)</f>
        <v>2</v>
      </c>
      <c r="AK63" s="32">
        <f t="shared" si="6"/>
        <v>2</v>
      </c>
      <c r="AL63" s="34">
        <f>IF($F63="","",IFERROR((IF($G63="each",IF($I63="No",SUM(Calc!$BZ63:$CW63),IF($F63="item_drop",SUM(Calc!$DX63:$EU63),IF($I63="Yes",MAX(Calc!$BZ63:$CW63),SUM(Calc!$BZ63:$CW63)))),$H63/MAX(Calc!$BA63:$BX63)))/IF($J63="",cfg_ratemult,$J63),""))</f>
        <v>7.5</v>
      </c>
      <c r="AM63" s="34">
        <f t="shared" si="7"/>
        <v>7.7</v>
      </c>
      <c r="AN63" s="43" t="str">
        <f t="shared" si="8"/>
        <v>0d 08h</v>
      </c>
      <c r="AO63" s="34">
        <f t="shared" si="9"/>
        <v>14.78645063700286</v>
      </c>
      <c r="AP63" s="28">
        <f t="shared" si="10"/>
        <v>0.81042127902470729</v>
      </c>
      <c r="AQ63" s="44">
        <f t="shared" si="11"/>
        <v>9.50123127229147</v>
      </c>
      <c r="AR63" s="11" t="e">
        <f>IF($F63="","- no task set -",_xlfn.TEXTJOIN(" | ",TRUE,IF(AND($F63&lt;&gt;"gp_value",$AJ63=0),"no items selected",""),IF(AND($F63="gp_value",$AJ63=0),"pick a farming method so the ETC can be estimated",""),IF(AND($F63="gp_value",$AJ63&gt;1),"gp_value takes no item list - one method is enough",""),IF(AND($F63="minigame_completion",$AJ63&gt;1),"only 1 minigame per tile",""),IF(OR($H63="",$H63&lt;=0),"target missing",""),IF(SUMPRODUCT(($L63:$AE63&lt;&gt;"")*(Calc!$C63:$Z63=0))&gt;0,"unknown entry - not in catalogue",""),IF(AND($G63="each",$AJ63=1),"each with 1 entry = same as any",""),IF($AL63="","ETC not computable","")))</f>
        <v>#N/A</v>
      </c>
      <c r="AS63" s="11" t="s">
        <v>1418</v>
      </c>
      <c r="AT63" s="11" t="str">
        <f>IF($F63="","","{"&amp;CHAR(34)&amp;"tileId"&amp;CHAR(34)&amp;":"&amp;$A63&amp;","&amp;CHAR(34)&amp;"taskType"&amp;CHAR(34)&amp;":"&amp;CHAR(34)&amp;$F63&amp;CHAR(34)&amp;","&amp;CHAR(34)&amp;"taskConfig"&amp;CHAR(34)&amp;":{"&amp;IF($F63="gp_value","",IF($F63="minigame_completion",CHAR(34)&amp;"minigame"&amp;CHAR(34)&amp;":"&amp;CHAR(34)&amp;$L63&amp;CHAR(34)&amp;","&amp;CHAR(34)&amp;"message"&amp;CHAR(34)&amp;":"&amp;CHAR(34)&amp;IFERROR(INDEX(minigame_completion!$J$5:$J$47,MATCH($L63,minigame_completion!$A$5:$A$47,0)),"")&amp;CHAR(34)&amp;",",IF($AJ63=1,CHAR(34)&amp;INDEX(Settings!$F$6:$F$13,MATCH($F63,Settings!$E$6:$E$13,0))&amp;CHAR(34)&amp;":"&amp;Calc!$EW63&amp;",",CHAR(34)&amp;INDEX(Settings!$G$6:$G$13,MATCH($F63,Settings!$E$6:$E$13,0))&amp;CHAR(34)&amp;":["&amp;_xlfn.TEXTJOIN(",",TRUE,Calc!$EW63:$FT63)&amp;"],")))&amp;CHAR(34)&amp;"target"&amp;CHAR(34)&amp;":"&amp;$H63&amp;IF($G63="each",","&amp;CHAR(34)&amp;"mode"&amp;CHAR(34)&amp;":"&amp;CHAR(34)&amp;"each"&amp;CHAR(34),"")&amp;"}}")</f>
        <v>{"tileId":46,"taskType":"item_drop","taskConfig":{"items":["Ice element staff crown","Fire element staff crown"],"target":1,"mode":"each"}}</v>
      </c>
    </row>
    <row r="64" spans="1:46" x14ac:dyDescent="0.25">
      <c r="A64" s="45">
        <v>37</v>
      </c>
      <c r="B64" s="46" t="str">
        <f>IFERROR(INDEX(Maze!$C$5:$C$85,MATCH($A64,Maze!$A$5:$A$85,0)),"")</f>
        <v>Arm 3</v>
      </c>
      <c r="C64" s="46">
        <f>IFERROR(INDEX(Maze!$D$5:$D$85,MATCH($A64,Maze!$A$5:$A$85,0)),"")</f>
        <v>10</v>
      </c>
      <c r="D64" s="46" t="str">
        <f>IFERROR(INDEX(Maze!$E$5:$E$85,MATCH($A64,Maze!$A$5:$A$85,0)),"")</f>
        <v>Forced</v>
      </c>
      <c r="E64" s="46" t="str">
        <f>IFERROR(INDEX(Maze!$G$5:$G$85,MATCH($A64,Maze!$A$5:$A$85,0)),"")</f>
        <v>No</v>
      </c>
      <c r="F64" s="5" t="s">
        <v>54</v>
      </c>
      <c r="G64" s="40"/>
      <c r="H64" s="41">
        <v>30000</v>
      </c>
      <c r="I64" s="40"/>
      <c r="J64" s="27"/>
      <c r="K64" s="26"/>
      <c r="L64" s="5" t="s">
        <v>341</v>
      </c>
      <c r="M64" s="5"/>
      <c r="N64" s="5"/>
      <c r="O64" s="5"/>
      <c r="P64" s="5"/>
      <c r="Q64" s="5"/>
      <c r="R64" s="5"/>
      <c r="S64" s="5"/>
      <c r="T64" s="5"/>
      <c r="U64" s="5"/>
      <c r="V64" s="5"/>
      <c r="W64" s="5"/>
      <c r="X64" s="5"/>
      <c r="Y64" s="5"/>
      <c r="Z64" s="5"/>
      <c r="AA64" s="5"/>
      <c r="AB64" s="5"/>
      <c r="AC64" s="5"/>
      <c r="AD64" s="5"/>
      <c r="AE64" s="5"/>
      <c r="AF64" s="5"/>
      <c r="AG64" s="5"/>
      <c r="AH64" s="5"/>
      <c r="AI64" s="5"/>
      <c r="AJ64" s="42" cm="1">
        <f t="array" ref="AJ64">SUMPRODUCT(($L64:$AI64&lt;&gt;"")*1)</f>
        <v>1</v>
      </c>
      <c r="AK64" s="47">
        <f t="shared" si="6"/>
        <v>30000</v>
      </c>
      <c r="AL64" s="48">
        <f>IF($F64="","",IFERROR((IF($G64="each",IF($I64="No",SUM(Calc!$BZ64:$CW64),IF($F64="item_drop",SUM(Calc!$DX64:$EU64),IF($I64="Yes",MAX(Calc!$BZ64:$CW64),SUM(Calc!$BZ64:$CW64)))),$H64/MAX(Calc!$BA64:$BX64)))/IF($J64="",cfg_ratemult,$J64),""))</f>
        <v>1.7142857142857142</v>
      </c>
      <c r="AM64" s="48">
        <f t="shared" si="7"/>
        <v>1.9142857142857141</v>
      </c>
      <c r="AN64" s="49" t="str">
        <f t="shared" si="8"/>
        <v>0d 02h</v>
      </c>
      <c r="AO64" s="48">
        <f t="shared" si="9"/>
        <v>1.9841159565948969</v>
      </c>
      <c r="AP64" s="50">
        <f t="shared" si="10"/>
        <v>0.88455093583700173</v>
      </c>
      <c r="AQ64" s="44">
        <f t="shared" si="11"/>
        <v>2.1641328234810255</v>
      </c>
      <c r="AR64" s="11" t="e">
        <f>IF($F64="","- no task set -",_xlfn.TEXTJOIN(" | ",TRUE,IF(AND($F64&lt;&gt;"gp_value",$AJ64=0),"no items selected",""),IF(AND($F64="gp_value",$AJ64=0),"pick a farming method so the ETC can be estimated",""),IF(AND($F64="gp_value",$AJ64&gt;1),"gp_value takes no item list - one method is enough",""),IF(AND($F64="minigame_completion",$AJ64&gt;1),"only 1 minigame per tile",""),IF(OR($H64="",$H64&lt;=0),"target missing",""),IF(SUMPRODUCT(($L64:$AE64&lt;&gt;"")*(Calc!$C64:$Z64=0))&gt;0,"unknown entry - not in catalogue",""),IF(AND($G64="each",$AJ64=1),"each with 1 entry = same as any",""),IF($AL64="","ETC not computable","")))</f>
        <v>#N/A</v>
      </c>
      <c r="AS64" s="11" t="s">
        <v>1440</v>
      </c>
      <c r="AT64" s="11" t="str">
        <f>IF($F64="","","{"&amp;CHAR(34)&amp;"tileId"&amp;CHAR(34)&amp;":"&amp;$A64&amp;","&amp;CHAR(34)&amp;"taskType"&amp;CHAR(34)&amp;":"&amp;CHAR(34)&amp;$F64&amp;CHAR(34)&amp;","&amp;CHAR(34)&amp;"taskConfig"&amp;CHAR(34)&amp;":{"&amp;IF($F64="gp_value","",IF($F64="minigame_completion",CHAR(34)&amp;"minigame"&amp;CHAR(34)&amp;":"&amp;CHAR(34)&amp;$L64&amp;CHAR(34)&amp;","&amp;CHAR(34)&amp;"message"&amp;CHAR(34)&amp;":"&amp;CHAR(34)&amp;IFERROR(INDEX(minigame_completion!$J$5:$J$47,MATCH($L64,minigame_completion!$A$5:$A$47,0)),"")&amp;CHAR(34)&amp;",",IF($AJ64=1,CHAR(34)&amp;INDEX(Settings!$F$6:$F$13,MATCH($F64,Settings!$E$6:$E$13,0))&amp;CHAR(34)&amp;":"&amp;Calc!$EW64&amp;",",CHAR(34)&amp;INDEX(Settings!$G$6:$G$13,MATCH($F64,Settings!$E$6:$E$13,0))&amp;CHAR(34)&amp;":["&amp;_xlfn.TEXTJOIN(",",TRUE,Calc!$EW64:$FT64)&amp;"],")))&amp;CHAR(34)&amp;"target"&amp;CHAR(34)&amp;":"&amp;$H64&amp;IF($G64="each",","&amp;CHAR(34)&amp;"mode"&amp;CHAR(34)&amp;":"&amp;CHAR(34)&amp;"each"&amp;CHAR(34),"")&amp;"}}")</f>
        <v>{"tileId":37,"taskType":"npc_damage","taskConfig":{"npc":"Hueycoatl","target":30000}}</v>
      </c>
    </row>
    <row r="65" spans="1:46" x14ac:dyDescent="0.25">
      <c r="A65" s="29">
        <v>28</v>
      </c>
      <c r="B65" s="39" t="str">
        <f>IFERROR(INDEX(Maze!$C$5:$C$85,MATCH($A65,Maze!$A$5:$A$85,0)),"")</f>
        <v>Arm 3</v>
      </c>
      <c r="C65" s="39">
        <f>IFERROR(INDEX(Maze!$D$5:$D$85,MATCH($A65,Maze!$A$5:$A$85,0)),"")</f>
        <v>11</v>
      </c>
      <c r="D65" s="39" t="str">
        <f>IFERROR(INDEX(Maze!$E$5:$E$85,MATCH($A65,Maze!$A$5:$A$85,0)),"")</f>
        <v>Forced</v>
      </c>
      <c r="E65" s="39" t="str">
        <f>IFERROR(INDEX(Maze!$G$5:$G$85,MATCH($A65,Maze!$A$5:$A$85,0)),"")</f>
        <v>No</v>
      </c>
      <c r="F65" s="5" t="s">
        <v>58</v>
      </c>
      <c r="G65" s="40"/>
      <c r="H65" s="41">
        <v>5</v>
      </c>
      <c r="I65" s="40"/>
      <c r="J65" s="27"/>
      <c r="K65" s="26"/>
      <c r="L65" s="5" t="s">
        <v>911</v>
      </c>
      <c r="M65" s="5" t="s">
        <v>912</v>
      </c>
      <c r="N65" s="5" t="s">
        <v>913</v>
      </c>
      <c r="O65" s="5" t="s">
        <v>412</v>
      </c>
      <c r="P65" s="5" t="s">
        <v>411</v>
      </c>
      <c r="Q65" s="5" t="s">
        <v>908</v>
      </c>
      <c r="R65" s="5" t="s">
        <v>909</v>
      </c>
      <c r="S65" s="5" t="s">
        <v>910</v>
      </c>
      <c r="T65" s="5" t="s">
        <v>914</v>
      </c>
      <c r="U65" s="5" t="s">
        <v>915</v>
      </c>
      <c r="V65" s="5" t="s">
        <v>916</v>
      </c>
      <c r="W65" s="5" t="s">
        <v>410</v>
      </c>
      <c r="X65" s="5"/>
      <c r="Y65" s="5"/>
      <c r="Z65" s="5"/>
      <c r="AA65" s="5"/>
      <c r="AB65" s="5"/>
      <c r="AC65" s="5"/>
      <c r="AD65" s="5"/>
      <c r="AE65" s="5"/>
      <c r="AF65" s="5"/>
      <c r="AG65" s="5"/>
      <c r="AH65" s="5"/>
      <c r="AI65" s="5"/>
      <c r="AJ65" s="42" cm="1">
        <f t="array" ref="AJ65">SUMPRODUCT(($L65:$AI65&lt;&gt;"")*1)</f>
        <v>12</v>
      </c>
      <c r="AK65" s="32">
        <f t="shared" si="6"/>
        <v>5</v>
      </c>
      <c r="AL65" s="34">
        <f>IF($F65="","",IFERROR((IF($G65="each",IF($I65="No",SUM(Calc!$BZ65:$CW65),IF($F65="item_drop",SUM(Calc!$DX65:$EU65),IF($I65="Yes",MAX(Calc!$BZ65:$CW65),SUM(Calc!$BZ65:$CW65)))),$H65/MAX(Calc!$BA65:$BX65)))/IF($J65="",cfg_ratemult,$J65),""))</f>
        <v>4.666666666666667</v>
      </c>
      <c r="AM65" s="34">
        <f t="shared" si="7"/>
        <v>4.8666666666666671</v>
      </c>
      <c r="AN65" s="43" t="str">
        <f t="shared" si="8"/>
        <v>0d 05h</v>
      </c>
      <c r="AO65" s="34">
        <f t="shared" si="9"/>
        <v>7.6606836136491223</v>
      </c>
      <c r="AP65" s="28">
        <f t="shared" si="10"/>
        <v>0.96366486838978682</v>
      </c>
      <c r="AQ65" s="44">
        <f t="shared" si="11"/>
        <v>5.0501650794829844</v>
      </c>
      <c r="AR65" s="11" t="e">
        <f>IF($F65="","- no task set -",_xlfn.TEXTJOIN(" | ",TRUE,IF(AND($F65&lt;&gt;"gp_value",$AJ65=0),"no items selected",""),IF(AND($F65="gp_value",$AJ65=0),"pick a farming method so the ETC can be estimated",""),IF(AND($F65="gp_value",$AJ65&gt;1),"gp_value takes no item list - one method is enough",""),IF(AND($F65="minigame_completion",$AJ65&gt;1),"only 1 minigame per tile",""),IF(OR($H65="",$H65&lt;=0),"target missing",""),IF(SUMPRODUCT(($L65:$AE65&lt;&gt;"")*(Calc!$C65:$Z65=0))&gt;0,"unknown entry - not in catalogue",""),IF(AND($G65="each",$AJ65=1),"each with 1 entry = same as any",""),IF($AL65="","ETC not computable","")))</f>
        <v>#N/A</v>
      </c>
      <c r="AS65" t="s">
        <v>1442</v>
      </c>
      <c r="AT65" s="11" t="str">
        <f>IF($F65="","","{"&amp;CHAR(34)&amp;"tileId"&amp;CHAR(34)&amp;":"&amp;$A65&amp;","&amp;CHAR(34)&amp;"taskType"&amp;CHAR(34)&amp;":"&amp;CHAR(34)&amp;$F65&amp;CHAR(34)&amp;","&amp;CHAR(34)&amp;"taskConfig"&amp;CHAR(34)&amp;":{"&amp;IF($F65="gp_value","",IF($F65="minigame_completion",CHAR(34)&amp;"minigame"&amp;CHAR(34)&amp;":"&amp;CHAR(34)&amp;$L65&amp;CHAR(34)&amp;","&amp;CHAR(34)&amp;"message"&amp;CHAR(34)&amp;":"&amp;CHAR(34)&amp;IFERROR(INDEX(minigame_completion!$J$5:$J$47,MATCH($L65,minigame_completion!$A$5:$A$47,0)),"")&amp;CHAR(34)&amp;",",IF($AJ65=1,CHAR(34)&amp;INDEX(Settings!$F$6:$F$13,MATCH($F65,Settings!$E$6:$E$13,0))&amp;CHAR(34)&amp;":"&amp;Calc!$EW65&amp;",",CHAR(34)&amp;INDEX(Settings!$G$6:$G$13,MATCH($F65,Settings!$E$6:$E$13,0))&amp;CHAR(34)&amp;":["&amp;_xlfn.TEXTJOIN(",",TRUE,Calc!$EW65:$FT65)&amp;"],")))&amp;CHAR(34)&amp;"target"&amp;CHAR(34)&amp;":"&amp;$H65&amp;IF($G65="each",","&amp;CHAR(34)&amp;"mode"&amp;CHAR(34)&amp;":"&amp;CHAR(34)&amp;"each"&amp;CHAR(34),"")&amp;"}}")</f>
        <v>{"tileId":28,"taskType":"item_drop","taskConfig":{"items":["Blood moon helm","Blood moon chestplate","Blood moon tassets","Dual macuahuitl","Blue moon helm","Blue moon chestplate","Blue moon tassets","Blue moon spear","Eclipse moon helm","Eclipse moon chestplate","Eclipse moon tassets","Eclipse atlatl"],"target":5}}</v>
      </c>
    </row>
    <row r="66" spans="1:46" x14ac:dyDescent="0.25">
      <c r="A66" s="45">
        <v>19</v>
      </c>
      <c r="B66" s="46" t="str">
        <f>IFERROR(INDEX(Maze!$C$5:$C$85,MATCH($A66,Maze!$A$5:$A$85,0)),"")</f>
        <v>Arm 3</v>
      </c>
      <c r="C66" s="46">
        <f>IFERROR(INDEX(Maze!$D$5:$D$85,MATCH($A66,Maze!$A$5:$A$85,0)),"")</f>
        <v>12</v>
      </c>
      <c r="D66" s="46" t="str">
        <f>IFERROR(INDEX(Maze!$E$5:$E$85,MATCH($A66,Maze!$A$5:$A$85,0)),"")</f>
        <v>Forced</v>
      </c>
      <c r="E66" s="46" t="str">
        <f>IFERROR(INDEX(Maze!$G$5:$G$85,MATCH($A66,Maze!$A$5:$A$85,0)),"")</f>
        <v>No</v>
      </c>
      <c r="F66" s="5" t="s">
        <v>52</v>
      </c>
      <c r="G66" s="40"/>
      <c r="H66" s="41">
        <v>10</v>
      </c>
      <c r="I66" s="40"/>
      <c r="J66" s="27"/>
      <c r="K66" s="26"/>
      <c r="L66" s="5" t="s">
        <v>352</v>
      </c>
      <c r="M66" s="5"/>
      <c r="N66" s="5"/>
      <c r="O66" s="5"/>
      <c r="P66" s="5"/>
      <c r="Q66" s="5"/>
      <c r="R66" s="5"/>
      <c r="S66" s="5"/>
      <c r="T66" s="5"/>
      <c r="U66" s="5"/>
      <c r="V66" s="5"/>
      <c r="W66" s="5"/>
      <c r="X66" s="5"/>
      <c r="Y66" s="5"/>
      <c r="Z66" s="5"/>
      <c r="AA66" s="5"/>
      <c r="AB66" s="5"/>
      <c r="AC66" s="5"/>
      <c r="AD66" s="5"/>
      <c r="AE66" s="5"/>
      <c r="AF66" s="5"/>
      <c r="AG66" s="5"/>
      <c r="AH66" s="5"/>
      <c r="AI66" s="5"/>
      <c r="AJ66" s="42" cm="1">
        <f t="array" ref="AJ66">SUMPRODUCT(($L66:$AI66&lt;&gt;"")*1)</f>
        <v>1</v>
      </c>
      <c r="AK66" s="47">
        <f t="shared" si="6"/>
        <v>10</v>
      </c>
      <c r="AL66" s="48">
        <f>IF($F66="","",IFERROR((IF($G66="each",IF($I66="No",SUM(Calc!$BZ66:$CW66),IF($F66="item_drop",SUM(Calc!$DX66:$EU66),IF($I66="Yes",MAX(Calc!$BZ66:$CW66),SUM(Calc!$BZ66:$CW66)))),$H66/MAX(Calc!$BA66:$BX66)))/IF($J66="",cfg_ratemult,$J66),""))</f>
        <v>0.5</v>
      </c>
      <c r="AM66" s="48">
        <f t="shared" si="7"/>
        <v>0.7</v>
      </c>
      <c r="AN66" s="49" t="str">
        <f t="shared" si="8"/>
        <v>0d 01h</v>
      </c>
      <c r="AO66" s="48">
        <f t="shared" si="9"/>
        <v>0.72036715400684503</v>
      </c>
      <c r="AP66" s="50">
        <f t="shared" si="10"/>
        <v>1.0475992201689808</v>
      </c>
      <c r="AQ66" s="44">
        <f t="shared" si="11"/>
        <v>0.66819446456545462</v>
      </c>
      <c r="AR66" s="11" t="e">
        <f>IF($F66="","- no task set -",_xlfn.TEXTJOIN(" | ",TRUE,IF(AND($F66&lt;&gt;"gp_value",$AJ66=0),"no items selected",""),IF(AND($F66="gp_value",$AJ66=0),"pick a farming method so the ETC can be estimated",""),IF(AND($F66="gp_value",$AJ66&gt;1),"gp_value takes no item list - one method is enough",""),IF(AND($F66="minigame_completion",$AJ66&gt;1),"only 1 minigame per tile",""),IF(OR($H66="",$H66&lt;=0),"target missing",""),IF(SUMPRODUCT(($L66:$AE66&lt;&gt;"")*(Calc!$C66:$Z66=0))&gt;0,"unknown entry - not in catalogue",""),IF(AND($G66="each",$AJ66=1),"each with 1 entry = same as any",""),IF($AL66="","ETC not computable","")))</f>
        <v>#N/A</v>
      </c>
      <c r="AS66" s="11" t="s">
        <v>1401</v>
      </c>
      <c r="AT66" s="11" t="str">
        <f>IF($F66="","","{"&amp;CHAR(34)&amp;"tileId"&amp;CHAR(34)&amp;":"&amp;$A66&amp;","&amp;CHAR(34)&amp;"taskType"&amp;CHAR(34)&amp;":"&amp;CHAR(34)&amp;$F66&amp;CHAR(34)&amp;","&amp;CHAR(34)&amp;"taskConfig"&amp;CHAR(34)&amp;":{"&amp;IF($F66="gp_value","",IF($F66="minigame_completion",CHAR(34)&amp;"minigame"&amp;CHAR(34)&amp;":"&amp;CHAR(34)&amp;$L66&amp;CHAR(34)&amp;","&amp;CHAR(34)&amp;"message"&amp;CHAR(34)&amp;":"&amp;CHAR(34)&amp;IFERROR(INDEX(minigame_completion!$J$5:$J$47,MATCH($L66,minigame_completion!$A$5:$A$47,0)),"")&amp;CHAR(34)&amp;",",IF($AJ66=1,CHAR(34)&amp;INDEX(Settings!$F$6:$F$13,MATCH($F66,Settings!$E$6:$E$13,0))&amp;CHAR(34)&amp;":"&amp;Calc!$EW66&amp;",",CHAR(34)&amp;INDEX(Settings!$G$6:$G$13,MATCH($F66,Settings!$E$6:$E$13,0))&amp;CHAR(34)&amp;":["&amp;_xlfn.TEXTJOIN(",",TRUE,Calc!$EW66:$FT66)&amp;"],")))&amp;CHAR(34)&amp;"target"&amp;CHAR(34)&amp;":"&amp;$H66&amp;IF($G66="each",","&amp;CHAR(34)&amp;"mode"&amp;CHAR(34)&amp;":"&amp;CHAR(34)&amp;"each"&amp;CHAR(34),"")&amp;"}}")</f>
        <v>{"tileId":19,"taskType":"npc_kill","taskConfig":{"npc":"Skotizo","target":10}}</v>
      </c>
    </row>
    <row r="67" spans="1:46" x14ac:dyDescent="0.25">
      <c r="A67" s="29">
        <v>10</v>
      </c>
      <c r="B67" s="39" t="str">
        <f>IFERROR(INDEX(Maze!$C$5:$C$85,MATCH($A67,Maze!$A$5:$A$85,0)),"")</f>
        <v>Arm 3</v>
      </c>
      <c r="C67" s="39">
        <f>IFERROR(INDEX(Maze!$D$5:$D$85,MATCH($A67,Maze!$A$5:$A$85,0)),"")</f>
        <v>13</v>
      </c>
      <c r="D67" s="39" t="str">
        <f>IFERROR(INDEX(Maze!$E$5:$E$85,MATCH($A67,Maze!$A$5:$A$85,0)),"")</f>
        <v>Forced</v>
      </c>
      <c r="E67" s="39" t="str">
        <f>IFERROR(INDEX(Maze!$G$5:$G$85,MATCH($A67,Maze!$A$5:$A$85,0)),"")</f>
        <v>No</v>
      </c>
      <c r="F67" s="5" t="s">
        <v>58</v>
      </c>
      <c r="G67" s="40"/>
      <c r="H67" s="41">
        <v>4</v>
      </c>
      <c r="I67" s="40"/>
      <c r="J67" s="27"/>
      <c r="K67" s="26"/>
      <c r="L67" s="5" t="s">
        <v>813</v>
      </c>
      <c r="M67" s="5"/>
      <c r="N67" s="5"/>
      <c r="O67" s="5"/>
      <c r="P67" s="5"/>
      <c r="Q67" s="5"/>
      <c r="R67" s="5"/>
      <c r="S67" s="5"/>
      <c r="T67" s="5"/>
      <c r="U67" s="5"/>
      <c r="V67" s="5"/>
      <c r="W67" s="5"/>
      <c r="X67" s="5"/>
      <c r="Y67" s="5"/>
      <c r="Z67" s="5"/>
      <c r="AA67" s="5"/>
      <c r="AB67" s="5"/>
      <c r="AC67" s="5"/>
      <c r="AD67" s="5"/>
      <c r="AE67" s="5"/>
      <c r="AF67" s="5"/>
      <c r="AG67" s="5"/>
      <c r="AH67" s="5"/>
      <c r="AI67" s="5"/>
      <c r="AJ67" s="42" cm="1">
        <f t="array" ref="AJ67">SUMPRODUCT(($L67:$AI67&lt;&gt;"")*1)</f>
        <v>1</v>
      </c>
      <c r="AK67" s="32">
        <f t="shared" si="6"/>
        <v>4</v>
      </c>
      <c r="AL67" s="34">
        <f>IF($F67="","",IFERROR((IF($G67="each",IF($I67="No",SUM(Calc!$BZ67:$CW67),IF($F67="item_drop",SUM(Calc!$DX67:$EU67),IF($I67="Yes",MAX(Calc!$BZ67:$CW67),SUM(Calc!$BZ67:$CW67)))),$H67/MAX(Calc!$BA67:$BX67)))/IF($J67="",cfg_ratemult,$J67),""))</f>
        <v>7.6923076923076916</v>
      </c>
      <c r="AM67" s="34">
        <f t="shared" si="7"/>
        <v>7.8923076923076918</v>
      </c>
      <c r="AN67" s="43" t="str">
        <f t="shared" si="8"/>
        <v>0d 08h</v>
      </c>
      <c r="AO67" s="34">
        <f t="shared" si="9"/>
        <v>13.047659746645889</v>
      </c>
      <c r="AP67" s="28">
        <f t="shared" si="10"/>
        <v>1.1362091591067272</v>
      </c>
      <c r="AQ67" s="44">
        <f t="shared" si="11"/>
        <v>6.9461750321679521</v>
      </c>
      <c r="AR67" s="11" t="e">
        <f>IF($F67="","- no task set -",_xlfn.TEXTJOIN(" | ",TRUE,IF(AND($F67&lt;&gt;"gp_value",$AJ67=0),"no items selected",""),IF(AND($F67="gp_value",$AJ67=0),"pick a farming method so the ETC can be estimated",""),IF(AND($F67="gp_value",$AJ67&gt;1),"gp_value takes no item list - one method is enough",""),IF(AND($F67="minigame_completion",$AJ67&gt;1),"only 1 minigame per tile",""),IF(OR($H67="",$H67&lt;=0),"target missing",""),IF(SUMPRODUCT(($L67:$AE67&lt;&gt;"")*(Calc!$C67:$Z67=0))&gt;0,"unknown entry - not in catalogue",""),IF(AND($G67="each",$AJ67=1),"each with 1 entry = same as any",""),IF($AL67="","ETC not computable","")))</f>
        <v>#N/A</v>
      </c>
      <c r="AS67" s="11" t="s">
        <v>1447</v>
      </c>
      <c r="AT67" s="11" t="str">
        <f>IF($F67="","","{"&amp;CHAR(34)&amp;"tileId"&amp;CHAR(34)&amp;":"&amp;$A67&amp;","&amp;CHAR(34)&amp;"taskType"&amp;CHAR(34)&amp;":"&amp;CHAR(34)&amp;$F67&amp;CHAR(34)&amp;","&amp;CHAR(34)&amp;"taskConfig"&amp;CHAR(34)&amp;":{"&amp;IF($F67="gp_value","",IF($F67="minigame_completion",CHAR(34)&amp;"minigame"&amp;CHAR(34)&amp;":"&amp;CHAR(34)&amp;$L67&amp;CHAR(34)&amp;","&amp;CHAR(34)&amp;"message"&amp;CHAR(34)&amp;":"&amp;CHAR(34)&amp;IFERROR(INDEX(minigame_completion!$J$5:$J$47,MATCH($L67,minigame_completion!$A$5:$A$47,0)),"")&amp;CHAR(34)&amp;",",IF($AJ67=1,CHAR(34)&amp;INDEX(Settings!$F$6:$F$13,MATCH($F67,Settings!$E$6:$E$13,0))&amp;CHAR(34)&amp;":"&amp;Calc!$EW67&amp;",",CHAR(34)&amp;INDEX(Settings!$G$6:$G$13,MATCH($F67,Settings!$E$6:$E$13,0))&amp;CHAR(34)&amp;":["&amp;_xlfn.TEXTJOIN(",",TRUE,Calc!$EW67:$FT67)&amp;"],")))&amp;CHAR(34)&amp;"target"&amp;CHAR(34)&amp;":"&amp;$H67&amp;IF($G67="each",","&amp;CHAR(34)&amp;"mode"&amp;CHAR(34)&amp;":"&amp;CHAR(34)&amp;"each"&amp;CHAR(34),"")&amp;"}}")</f>
        <v>{"tileId":10,"taskType":"item_drop","taskConfig":{"item":"Ancient icon","target":4}}</v>
      </c>
    </row>
    <row r="68" spans="1:46" x14ac:dyDescent="0.25">
      <c r="A68" s="45">
        <v>1</v>
      </c>
      <c r="B68" s="46" t="str">
        <f>IFERROR(INDEX(Maze!$C$5:$C$85,MATCH($A68,Maze!$A$5:$A$85,0)),"")</f>
        <v>Arm 3</v>
      </c>
      <c r="C68" s="46">
        <f>IFERROR(INDEX(Maze!$D$5:$D$85,MATCH($A68,Maze!$A$5:$A$85,0)),"")</f>
        <v>14</v>
      </c>
      <c r="D68" s="46" t="str">
        <f>IFERROR(INDEX(Maze!$E$5:$E$85,MATCH($A68,Maze!$A$5:$A$85,0)),"")</f>
        <v>Forced</v>
      </c>
      <c r="E68" s="46" t="str">
        <f>IFERROR(INDEX(Maze!$G$5:$G$85,MATCH($A68,Maze!$A$5:$A$85,0)),"")</f>
        <v>No</v>
      </c>
      <c r="F68" s="5" t="s">
        <v>58</v>
      </c>
      <c r="G68" s="40"/>
      <c r="H68" s="41">
        <v>1</v>
      </c>
      <c r="I68" s="40"/>
      <c r="J68" s="27"/>
      <c r="K68" s="26"/>
      <c r="L68" s="5" t="s">
        <v>846</v>
      </c>
      <c r="M68" s="5" t="s">
        <v>850</v>
      </c>
      <c r="N68" s="5" t="s">
        <v>842</v>
      </c>
      <c r="O68" s="5"/>
      <c r="P68" s="5"/>
      <c r="Q68" s="5"/>
      <c r="R68" s="5"/>
      <c r="S68" s="5"/>
      <c r="T68" s="5"/>
      <c r="U68" s="5"/>
      <c r="V68" s="5"/>
      <c r="W68" s="5"/>
      <c r="X68" s="5"/>
      <c r="Y68" s="5"/>
      <c r="Z68" s="5"/>
      <c r="AA68" s="5"/>
      <c r="AB68" s="5"/>
      <c r="AC68" s="5"/>
      <c r="AD68" s="5"/>
      <c r="AE68" s="5"/>
      <c r="AF68" s="5"/>
      <c r="AG68" s="5"/>
      <c r="AH68" s="5"/>
      <c r="AI68" s="5"/>
      <c r="AJ68" s="42" cm="1">
        <f t="array" ref="AJ68">SUMPRODUCT(($L68:$AI68&lt;&gt;"")*1)</f>
        <v>3</v>
      </c>
      <c r="AK68" s="47">
        <f t="shared" si="6"/>
        <v>1</v>
      </c>
      <c r="AL68" s="48">
        <f>IF($F68="","",IFERROR((IF($G68="each",IF($I68="No",SUM(Calc!$BZ68:$CW68),IF($F68="item_drop",SUM(Calc!$DX68:$EU68),IF($I68="Yes",MAX(Calc!$BZ68:$CW68),SUM(Calc!$BZ68:$CW68)))),$H68/MAX(Calc!$BA68:$BX68)))/IF($J68="",cfg_ratemult,$J68),""))</f>
        <v>7.5294117647058822</v>
      </c>
      <c r="AM68" s="48">
        <f t="shared" si="7"/>
        <v>7.7294117647058824</v>
      </c>
      <c r="AN68" s="49" t="str">
        <f t="shared" si="8"/>
        <v>0d 08h</v>
      </c>
      <c r="AO68" s="48">
        <f t="shared" si="9"/>
        <v>17.537111288425756</v>
      </c>
      <c r="AP68" s="50">
        <f t="shared" si="10"/>
        <v>1.2293653321742144</v>
      </c>
      <c r="AQ68" s="44">
        <f t="shared" si="11"/>
        <v>6.2873187997223763</v>
      </c>
      <c r="AR68" s="11" t="e">
        <f>IF($F68="","- no task set -",_xlfn.TEXTJOIN(" | ",TRUE,IF(AND($F68&lt;&gt;"gp_value",$AJ68=0),"no items selected",""),IF(AND($F68="gp_value",$AJ68=0),"pick a farming method so the ETC can be estimated",""),IF(AND($F68="gp_value",$AJ68&gt;1),"gp_value takes no item list - one method is enough",""),IF(AND($F68="minigame_completion",$AJ68&gt;1),"only 1 minigame per tile",""),IF(OR($H68="",$H68&lt;=0),"target missing",""),IF(SUMPRODUCT(($L68:$AE68&lt;&gt;"")*(Calc!$C68:$Z68=0))&gt;0,"unknown entry - not in catalogue",""),IF(AND($G68="each",$AJ68=1),"each with 1 entry = same as any",""),IF($AL68="","ETC not computable","")))</f>
        <v>#N/A</v>
      </c>
      <c r="AS68" s="11" t="s">
        <v>1373</v>
      </c>
      <c r="AT68" s="11" t="str">
        <f>IF($F68="","","{"&amp;CHAR(34)&amp;"tileId"&amp;CHAR(34)&amp;":"&amp;$A68&amp;","&amp;CHAR(34)&amp;"taskType"&amp;CHAR(34)&amp;":"&amp;CHAR(34)&amp;$F68&amp;CHAR(34)&amp;","&amp;CHAR(34)&amp;"taskConfig"&amp;CHAR(34)&amp;":{"&amp;IF($F68="gp_value","",IF($F68="minigame_completion",CHAR(34)&amp;"minigame"&amp;CHAR(34)&amp;":"&amp;CHAR(34)&amp;$L68&amp;CHAR(34)&amp;","&amp;CHAR(34)&amp;"message"&amp;CHAR(34)&amp;":"&amp;CHAR(34)&amp;IFERROR(INDEX(minigame_completion!$J$5:$J$47,MATCH($L68,minigame_completion!$A$5:$A$47,0)),"")&amp;CHAR(34)&amp;",",IF($AJ68=1,CHAR(34)&amp;INDEX(Settings!$F$6:$F$13,MATCH($F68,Settings!$E$6:$E$13,0))&amp;CHAR(34)&amp;":"&amp;Calc!$EW68&amp;",",CHAR(34)&amp;INDEX(Settings!$G$6:$G$13,MATCH($F68,Settings!$E$6:$E$13,0))&amp;CHAR(34)&amp;":["&amp;_xlfn.TEXTJOIN(",",TRUE,Calc!$EW68:$FT68)&amp;"],")))&amp;CHAR(34)&amp;"target"&amp;CHAR(34)&amp;":"&amp;$H68&amp;IF($G68="each",","&amp;CHAR(34)&amp;"mode"&amp;CHAR(34)&amp;":"&amp;CHAR(34)&amp;"each"&amp;CHAR(34),"")&amp;"}}")</f>
        <v>{"tileId":1,"taskType":"item_drop","taskConfig":{"items":["Treasonous ring","Ring of the gods","Tyrannical ring"],"target":1}}</v>
      </c>
    </row>
    <row r="69" spans="1:46" x14ac:dyDescent="0.25">
      <c r="A69" s="29">
        <v>2</v>
      </c>
      <c r="B69" s="39" t="str">
        <f>IFERROR(INDEX(Maze!$C$5:$C$85,MATCH($A69,Maze!$A$5:$A$85,0)),"")</f>
        <v>Arm 3</v>
      </c>
      <c r="C69" s="39">
        <f>IFERROR(INDEX(Maze!$D$5:$D$85,MATCH($A69,Maze!$A$5:$A$85,0)),"")</f>
        <v>15</v>
      </c>
      <c r="D69" s="39" t="str">
        <f>IFERROR(INDEX(Maze!$E$5:$E$85,MATCH($A69,Maze!$A$5:$A$85,0)),"")</f>
        <v>Forced</v>
      </c>
      <c r="E69" s="39" t="str">
        <f>IFERROR(INDEX(Maze!$G$5:$G$85,MATCH($A69,Maze!$A$5:$A$85,0)),"")</f>
        <v>No</v>
      </c>
      <c r="F69" s="5" t="s">
        <v>58</v>
      </c>
      <c r="G69" s="40"/>
      <c r="H69" s="41">
        <v>1</v>
      </c>
      <c r="I69" s="40"/>
      <c r="J69" s="27"/>
      <c r="K69" s="26"/>
      <c r="L69" s="5" t="s">
        <v>252</v>
      </c>
      <c r="M69" s="5" t="s">
        <v>253</v>
      </c>
      <c r="N69" s="5" t="s">
        <v>254</v>
      </c>
      <c r="O69" s="5" t="s">
        <v>255</v>
      </c>
      <c r="P69" s="5"/>
      <c r="Q69" s="5"/>
      <c r="R69" s="5"/>
      <c r="S69" s="5"/>
      <c r="T69" s="5"/>
      <c r="U69" s="5"/>
      <c r="V69" s="5"/>
      <c r="W69" s="5"/>
      <c r="X69" s="5"/>
      <c r="Y69" s="5"/>
      <c r="Z69" s="5"/>
      <c r="AA69" s="5"/>
      <c r="AB69" s="5"/>
      <c r="AC69" s="5"/>
      <c r="AD69" s="5"/>
      <c r="AE69" s="5"/>
      <c r="AF69" s="5"/>
      <c r="AG69" s="5"/>
      <c r="AH69" s="5"/>
      <c r="AI69" s="5"/>
      <c r="AJ69" s="42" cm="1">
        <f t="array" ref="AJ69">SUMPRODUCT(($L69:$AI69&lt;&gt;"")*1)</f>
        <v>4</v>
      </c>
      <c r="AK69" s="32">
        <f t="shared" ref="AK69:AK85" si="12">IF($F69="","",IF($G69="each",$AJ69*$H69,$H69))</f>
        <v>1</v>
      </c>
      <c r="AL69" s="34">
        <f>IF($F69="","",IFERROR((IF($G69="each",IF($I69="No",SUM(Calc!$BZ69:$CW69),IF($F69="item_drop",SUM(Calc!$DX69:$EU69),IF($I69="Yes",MAX(Calc!$BZ69:$CW69),SUM(Calc!$BZ69:$CW69)))),$H69/MAX(Calc!$BA69:$BX69)))/IF($J69="",cfg_ratemult,$J69),""))</f>
        <v>1.953846153846154</v>
      </c>
      <c r="AM69" s="34">
        <f t="shared" ref="AM69:AM85" si="13">IF($AL69="","",$AL69/MAX(0.1,IF($K69="",IF($B69="Arm 1",cfg_arm1,IF($B69="Arm 2",cfg_arm2,IF($B69="Arm 3",cfg_arm3,cfg_concurrent))),$K69))+cfg_overhead/60)</f>
        <v>2.1538461538461542</v>
      </c>
      <c r="AN69" s="43" t="str">
        <f t="shared" ref="AN69:AN85" si="14">IF($AM69="","",INT($AM69/24)&amp;"d "&amp;TEXT(MOD($AM69,24),"0.0")&amp;"h")</f>
        <v>0d 02h</v>
      </c>
      <c r="AO69" s="34">
        <f t="shared" ref="AO69:AO85" si="15">IF($AM69="","",$AL69*IFERROR(GAMMAINV(cfg_pct,MAX(1,IF($F69="item_drop",IF($G69="each",$AJ69*$H69,$H69),1000)),1/MAX(1,IF($F69="item_drop",IF($G69="each",$AJ69*$H69,$H69),1000))),1)/MAX(0.1,IF($K69="",IF($B69="Arm 1",cfg_arm1,IF($B69="Arm 2",cfg_arm2,IF($B69="Arm 3",cfg_arm3,cfg_concurrent))),$K69))+cfg_overhead/60)</f>
        <v>4.698897027849906</v>
      </c>
      <c r="AP69" s="28">
        <f t="shared" ref="AP69:AP85" si="16">(cfg_base+cfg_slope*$C69^cfg_exp)*IF($D69="KEY",cfg_mkey,IF($D69="END",cfg_mend,IF($D69="Skippable",cfg_mskip,1)))</f>
        <v>1.3269511936939067</v>
      </c>
      <c r="AQ69" s="44">
        <f t="shared" ref="AQ69:AQ85" si="17">IF(OR($AM69="",$AP69=0),"",$AM69/$AP69)</f>
        <v>1.6231540120555412</v>
      </c>
      <c r="AR69" s="11" t="e">
        <f>IF($F69="","- no task set -",_xlfn.TEXTJOIN(" | ",TRUE,IF(AND($F69&lt;&gt;"gp_value",$AJ69=0),"no items selected",""),IF(AND($F69="gp_value",$AJ69=0),"pick a farming method so the ETC can be estimated",""),IF(AND($F69="gp_value",$AJ69&gt;1),"gp_value takes no item list - one method is enough",""),IF(AND($F69="minigame_completion",$AJ69&gt;1),"only 1 minigame per tile",""),IF(OR($H69="",$H69&lt;=0),"target missing",""),IF(SUMPRODUCT(($L69:$AE69&lt;&gt;"")*(Calc!$C69:$Z69=0))&gt;0,"unknown entry - not in catalogue",""),IF(AND($G69="each",$AJ69=1),"each with 1 entry = same as any",""),IF($AL69="","ETC not computable","")))</f>
        <v>#N/A</v>
      </c>
      <c r="AS69" s="11" t="s">
        <v>1420</v>
      </c>
      <c r="AT69" s="11" t="str">
        <f>IF($F69="","","{"&amp;CHAR(34)&amp;"tileId"&amp;CHAR(34)&amp;":"&amp;$A69&amp;","&amp;CHAR(34)&amp;"taskType"&amp;CHAR(34)&amp;":"&amp;CHAR(34)&amp;$F69&amp;CHAR(34)&amp;","&amp;CHAR(34)&amp;"taskConfig"&amp;CHAR(34)&amp;":{"&amp;IF($F69="gp_value","",IF($F69="minigame_completion",CHAR(34)&amp;"minigame"&amp;CHAR(34)&amp;":"&amp;CHAR(34)&amp;$L69&amp;CHAR(34)&amp;","&amp;CHAR(34)&amp;"message"&amp;CHAR(34)&amp;":"&amp;CHAR(34)&amp;IFERROR(INDEX(minigame_completion!$J$5:$J$47,MATCH($L69,minigame_completion!$A$5:$A$47,0)),"")&amp;CHAR(34)&amp;",",IF($AJ69=1,CHAR(34)&amp;INDEX(Settings!$F$6:$F$13,MATCH($F69,Settings!$E$6:$E$13,0))&amp;CHAR(34)&amp;":"&amp;Calc!$EW69&amp;",",CHAR(34)&amp;INDEX(Settings!$G$6:$G$13,MATCH($F69,Settings!$E$6:$E$13,0))&amp;CHAR(34)&amp;":["&amp;_xlfn.TEXTJOIN(",",TRUE,Calc!$EW69:$FT69)&amp;"],")))&amp;CHAR(34)&amp;"target"&amp;CHAR(34)&amp;":"&amp;$H69&amp;IF($G69="each",","&amp;CHAR(34)&amp;"mode"&amp;CHAR(34)&amp;":"&amp;CHAR(34)&amp;"each"&amp;CHAR(34),"")&amp;"}}")</f>
        <v>{"tileId":2,"taskType":"item_drop","taskConfig":{"items":["Steam battlestaff","Zamorakian spear","Staff of the dead","Zamorak hilt"],"target":1}}</v>
      </c>
    </row>
    <row r="70" spans="1:46" x14ac:dyDescent="0.25">
      <c r="A70" s="45">
        <v>3</v>
      </c>
      <c r="B70" s="46" t="str">
        <f>IFERROR(INDEX(Maze!$C$5:$C$85,MATCH($A70,Maze!$A$5:$A$85,0)),"")</f>
        <v>Arm 3</v>
      </c>
      <c r="C70" s="46">
        <f>IFERROR(INDEX(Maze!$D$5:$D$85,MATCH($A70,Maze!$A$5:$A$85,0)),"")</f>
        <v>16</v>
      </c>
      <c r="D70" s="46" t="str">
        <f>IFERROR(INDEX(Maze!$E$5:$E$85,MATCH($A70,Maze!$A$5:$A$85,0)),"")</f>
        <v>Forced</v>
      </c>
      <c r="E70" s="46" t="str">
        <f>IFERROR(INDEX(Maze!$G$5:$G$85,MATCH($A70,Maze!$A$5:$A$85,0)),"")</f>
        <v>No</v>
      </c>
      <c r="F70" s="5" t="s">
        <v>58</v>
      </c>
      <c r="G70" s="40"/>
      <c r="H70" s="41">
        <v>1</v>
      </c>
      <c r="I70" s="40"/>
      <c r="J70" s="27"/>
      <c r="K70" s="26"/>
      <c r="L70" s="5" t="s">
        <v>396</v>
      </c>
      <c r="M70" s="5" t="s">
        <v>397</v>
      </c>
      <c r="N70" s="5" t="s">
        <v>398</v>
      </c>
      <c r="O70" s="5"/>
      <c r="P70" s="5"/>
      <c r="Q70" s="5"/>
      <c r="R70" s="5"/>
      <c r="S70" s="5"/>
      <c r="T70" s="5"/>
      <c r="U70" s="5"/>
      <c r="V70" s="5"/>
      <c r="W70" s="5"/>
      <c r="X70" s="5"/>
      <c r="Y70" s="5"/>
      <c r="Z70" s="5"/>
      <c r="AA70" s="5"/>
      <c r="AB70" s="5"/>
      <c r="AC70" s="5"/>
      <c r="AD70" s="5"/>
      <c r="AE70" s="5"/>
      <c r="AF70" s="5"/>
      <c r="AG70" s="5"/>
      <c r="AH70" s="5"/>
      <c r="AI70" s="5"/>
      <c r="AJ70" s="42" cm="1">
        <f t="array" ref="AJ70">SUMPRODUCT(($L70:$AI70&lt;&gt;"")*1)</f>
        <v>3</v>
      </c>
      <c r="AK70" s="47">
        <f t="shared" si="12"/>
        <v>1</v>
      </c>
      <c r="AL70" s="48">
        <f>IF($F70="","",IFERROR((IF($G70="each",IF($I70="No",SUM(Calc!$BZ70:$CW70),IF($F70="item_drop",SUM(Calc!$DX70:$EU70),IF($I70="Yes",MAX(Calc!$BZ70:$CW70),SUM(Calc!$BZ70:$CW70)))),$H70/MAX(Calc!$BA70:$BX70)))/IF($J70="",cfg_ratemult,$J70),""))</f>
        <v>2.3809523809523809</v>
      </c>
      <c r="AM70" s="48">
        <f t="shared" si="13"/>
        <v>2.5809523809523811</v>
      </c>
      <c r="AN70" s="49" t="str">
        <f t="shared" si="14"/>
        <v>0d 03h</v>
      </c>
      <c r="AO70" s="48">
        <f t="shared" si="15"/>
        <v>5.6823454595096337</v>
      </c>
      <c r="AP70" s="50">
        <f t="shared" si="16"/>
        <v>1.4288609466693205</v>
      </c>
      <c r="AQ70" s="44">
        <f t="shared" si="17"/>
        <v>1.8063005969675281</v>
      </c>
      <c r="AR70" s="11" t="e">
        <f>IF($F70="","- no task set -",_xlfn.TEXTJOIN(" | ",TRUE,IF(AND($F70&lt;&gt;"gp_value",$AJ70=0),"no items selected",""),IF(AND($F70="gp_value",$AJ70=0),"pick a farming method so the ETC can be estimated",""),IF(AND($F70="gp_value",$AJ70&gt;1),"gp_value takes no item list - one method is enough",""),IF(AND($F70="minigame_completion",$AJ70&gt;1),"only 1 minigame per tile",""),IF(OR($H70="",$H70&lt;=0),"target missing",""),IF(SUMPRODUCT(($L70:$AE70&lt;&gt;"")*(Calc!$C70:$Z70=0))&gt;0,"unknown entry - not in catalogue",""),IF(AND($G70="each",$AJ70=1),"each with 1 entry = same as any",""),IF($AL70="","ETC not computable","")))</f>
        <v>#N/A</v>
      </c>
      <c r="AS70" s="11" t="s">
        <v>1412</v>
      </c>
      <c r="AT70" s="11" t="str">
        <f>IF($F70="","","{"&amp;CHAR(34)&amp;"tileId"&amp;CHAR(34)&amp;":"&amp;$A70&amp;","&amp;CHAR(34)&amp;"taskType"&amp;CHAR(34)&amp;":"&amp;CHAR(34)&amp;$F70&amp;CHAR(34)&amp;","&amp;CHAR(34)&amp;"taskConfig"&amp;CHAR(34)&amp;":{"&amp;IF($F70="gp_value","",IF($F70="minigame_completion",CHAR(34)&amp;"minigame"&amp;CHAR(34)&amp;":"&amp;CHAR(34)&amp;$L70&amp;CHAR(34)&amp;","&amp;CHAR(34)&amp;"message"&amp;CHAR(34)&amp;":"&amp;CHAR(34)&amp;IFERROR(INDEX(minigame_completion!$J$5:$J$47,MATCH($L70,minigame_completion!$A$5:$A$47,0)),"")&amp;CHAR(34)&amp;",",IF($AJ70=1,CHAR(34)&amp;INDEX(Settings!$F$6:$F$13,MATCH($F70,Settings!$E$6:$E$13,0))&amp;CHAR(34)&amp;":"&amp;Calc!$EW70&amp;",",CHAR(34)&amp;INDEX(Settings!$G$6:$G$13,MATCH($F70,Settings!$E$6:$E$13,0))&amp;CHAR(34)&amp;":["&amp;_xlfn.TEXTJOIN(",",TRUE,Calc!$EW70:$FT70)&amp;"],")))&amp;CHAR(34)&amp;"target"&amp;CHAR(34)&amp;":"&amp;$H70&amp;IF($G70="each",","&amp;CHAR(34)&amp;"mode"&amp;CHAR(34)&amp;":"&amp;CHAR(34)&amp;"each"&amp;CHAR(34),"")&amp;"}}")</f>
        <v>{"tileId":3,"taskType":"item_drop","taskConfig":{"items":["Noxious point","Noxious blade","Noxious pommel"],"target":1}}</v>
      </c>
    </row>
    <row r="71" spans="1:46" x14ac:dyDescent="0.25">
      <c r="A71" s="29">
        <v>4</v>
      </c>
      <c r="B71" s="39" t="str">
        <f>IFERROR(INDEX(Maze!$C$5:$C$85,MATCH($A71,Maze!$A$5:$A$85,0)),"")</f>
        <v>Arm 3</v>
      </c>
      <c r="C71" s="39">
        <f>IFERROR(INDEX(Maze!$D$5:$D$85,MATCH($A71,Maze!$A$5:$A$85,0)),"")</f>
        <v>17</v>
      </c>
      <c r="D71" s="39" t="str">
        <f>IFERROR(INDEX(Maze!$E$5:$E$85,MATCH($A71,Maze!$A$5:$A$85,0)),"")</f>
        <v>Forced</v>
      </c>
      <c r="E71" s="39" t="str">
        <f>IFERROR(INDEX(Maze!$G$5:$G$85,MATCH($A71,Maze!$A$5:$A$85,0)),"")</f>
        <v>No</v>
      </c>
      <c r="F71" s="5" t="s">
        <v>58</v>
      </c>
      <c r="G71" s="40"/>
      <c r="H71" s="41">
        <v>1</v>
      </c>
      <c r="I71" s="40"/>
      <c r="J71" s="27"/>
      <c r="K71" s="26"/>
      <c r="L71" s="5" t="s">
        <v>298</v>
      </c>
      <c r="M71" s="5" t="s">
        <v>299</v>
      </c>
      <c r="N71" s="5" t="s">
        <v>300</v>
      </c>
      <c r="O71" s="5"/>
      <c r="P71" s="5"/>
      <c r="Q71" s="5"/>
      <c r="R71" s="5"/>
      <c r="S71" s="5"/>
      <c r="T71" s="5"/>
      <c r="U71" s="5"/>
      <c r="V71" s="5"/>
      <c r="W71" s="5"/>
      <c r="X71" s="5"/>
      <c r="Y71" s="5"/>
      <c r="Z71" s="5"/>
      <c r="AA71" s="5"/>
      <c r="AB71" s="5"/>
      <c r="AC71" s="5"/>
      <c r="AD71" s="5"/>
      <c r="AE71" s="5"/>
      <c r="AF71" s="5"/>
      <c r="AG71" s="5"/>
      <c r="AH71" s="5"/>
      <c r="AI71" s="5"/>
      <c r="AJ71" s="42" cm="1">
        <f t="array" ref="AJ71">SUMPRODUCT(($L71:$AI71&lt;&gt;"")*1)</f>
        <v>3</v>
      </c>
      <c r="AK71" s="32">
        <f t="shared" si="12"/>
        <v>1</v>
      </c>
      <c r="AL71" s="34">
        <f>IF($F71="","",IFERROR((IF($G71="each",IF($I71="No",SUM(Calc!$BZ71:$CW71),IF($F71="item_drop",SUM(Calc!$DX71:$EU71),IF($I71="Yes",MAX(Calc!$BZ71:$CW71),SUM(Calc!$BZ71:$CW71)))),$H71/MAX(Calc!$BA71:$BX71)))/IF($J71="",cfg_ratemult,$J71),""))</f>
        <v>13.333333333333332</v>
      </c>
      <c r="AM71" s="34">
        <f t="shared" si="13"/>
        <v>13.533333333333331</v>
      </c>
      <c r="AN71" s="43" t="str">
        <f t="shared" si="14"/>
        <v>0d 14h</v>
      </c>
      <c r="AO71" s="34">
        <f t="shared" si="15"/>
        <v>30.901134573253941</v>
      </c>
      <c r="AP71" s="28">
        <f t="shared" si="16"/>
        <v>1.5349979260415672</v>
      </c>
      <c r="AQ71" s="44">
        <f t="shared" si="17"/>
        <v>8.8165157123260212</v>
      </c>
      <c r="AR71" s="11" t="e">
        <f>IF($F71="","- no task set -",_xlfn.TEXTJOIN(" | ",TRUE,IF(AND($F71&lt;&gt;"gp_value",$AJ71=0),"no items selected",""),IF(AND($F71="gp_value",$AJ71=0),"pick a farming method so the ETC can be estimated",""),IF(AND($F71="gp_value",$AJ71&gt;1),"gp_value takes no item list - one method is enough",""),IF(AND($F71="minigame_completion",$AJ71&gt;1),"only 1 minigame per tile",""),IF(OR($H71="",$H71&lt;=0),"target missing",""),IF(SUMPRODUCT(($L71:$AE71&lt;&gt;"")*(Calc!$C71:$Z71=0))&gt;0,"unknown entry - not in catalogue",""),IF(AND($G71="each",$AJ71=1),"each with 1 entry = same as any",""),IF($AL71="","ETC not computable","")))</f>
        <v>#N/A</v>
      </c>
      <c r="AS71" s="11" t="s">
        <v>1402</v>
      </c>
      <c r="AT71" s="11" t="str">
        <f>IF($F71="","","{"&amp;CHAR(34)&amp;"tileId"&amp;CHAR(34)&amp;":"&amp;$A71&amp;","&amp;CHAR(34)&amp;"taskType"&amp;CHAR(34)&amp;":"&amp;CHAR(34)&amp;$F71&amp;CHAR(34)&amp;","&amp;CHAR(34)&amp;"taskConfig"&amp;CHAR(34)&amp;":{"&amp;IF($F71="gp_value","",IF($F71="minigame_completion",CHAR(34)&amp;"minigame"&amp;CHAR(34)&amp;":"&amp;CHAR(34)&amp;$L71&amp;CHAR(34)&amp;","&amp;CHAR(34)&amp;"message"&amp;CHAR(34)&amp;":"&amp;CHAR(34)&amp;IFERROR(INDEX(minigame_completion!$J$5:$J$47,MATCH($L71,minigame_completion!$A$5:$A$47,0)),"")&amp;CHAR(34)&amp;",",IF($AJ71=1,CHAR(34)&amp;INDEX(Settings!$F$6:$F$13,MATCH($F71,Settings!$E$6:$E$13,0))&amp;CHAR(34)&amp;":"&amp;Calc!$EW71&amp;",",CHAR(34)&amp;INDEX(Settings!$G$6:$G$13,MATCH($F71,Settings!$E$6:$E$13,0))&amp;CHAR(34)&amp;":["&amp;_xlfn.TEXTJOIN(",",TRUE,Calc!$EW71:$FT71)&amp;"],")))&amp;CHAR(34)&amp;"target"&amp;CHAR(34)&amp;":"&amp;$H71&amp;IF($G71="each",","&amp;CHAR(34)&amp;"mode"&amp;CHAR(34)&amp;":"&amp;CHAR(34)&amp;"each"&amp;CHAR(34),"")&amp;"}}")</f>
        <v>{"tileId":4,"taskType":"item_drop","taskConfig":{"items":["Oathplate helm","Oathplate chest","Oathplate legs"],"target":1}}</v>
      </c>
    </row>
    <row r="72" spans="1:46" x14ac:dyDescent="0.25">
      <c r="A72" s="45">
        <v>13</v>
      </c>
      <c r="B72" s="46" t="str">
        <f>IFERROR(INDEX(Maze!$C$5:$C$85,MATCH($A72,Maze!$A$5:$A$85,0)),"")</f>
        <v>Arm 3</v>
      </c>
      <c r="C72" s="46">
        <f>IFERROR(INDEX(Maze!$D$5:$D$85,MATCH($A72,Maze!$A$5:$A$85,0)),"")</f>
        <v>18</v>
      </c>
      <c r="D72" s="46" t="str">
        <f>IFERROR(INDEX(Maze!$E$5:$E$85,MATCH($A72,Maze!$A$5:$A$85,0)),"")</f>
        <v>Forced</v>
      </c>
      <c r="E72" s="46" t="str">
        <f>IFERROR(INDEX(Maze!$G$5:$G$85,MATCH($A72,Maze!$A$5:$A$85,0)),"")</f>
        <v>No</v>
      </c>
      <c r="F72" s="5" t="s">
        <v>58</v>
      </c>
      <c r="G72" s="40"/>
      <c r="H72" s="41">
        <v>22000</v>
      </c>
      <c r="I72" s="40"/>
      <c r="J72" s="27"/>
      <c r="K72" s="26"/>
      <c r="L72" s="5" t="s">
        <v>1012</v>
      </c>
      <c r="M72" s="5"/>
      <c r="N72" s="5"/>
      <c r="O72" s="5"/>
      <c r="P72" s="5"/>
      <c r="Q72" s="5"/>
      <c r="R72" s="5"/>
      <c r="S72" s="5"/>
      <c r="T72" s="5"/>
      <c r="U72" s="5"/>
      <c r="V72" s="5"/>
      <c r="W72" s="5"/>
      <c r="X72" s="5"/>
      <c r="Y72" s="5"/>
      <c r="Z72" s="5"/>
      <c r="AA72" s="5"/>
      <c r="AB72" s="5"/>
      <c r="AC72" s="5"/>
      <c r="AD72" s="5"/>
      <c r="AE72" s="5"/>
      <c r="AF72" s="5"/>
      <c r="AG72" s="5"/>
      <c r="AH72" s="5"/>
      <c r="AI72" s="5"/>
      <c r="AJ72" s="42" cm="1">
        <f t="array" ref="AJ72">SUMPRODUCT(($L72:$AI72&lt;&gt;"")*1)</f>
        <v>1</v>
      </c>
      <c r="AK72" s="47">
        <f t="shared" si="12"/>
        <v>22000</v>
      </c>
      <c r="AL72" s="48">
        <f>IF($F72="","",IFERROR((IF($G72="each",IF($I72="No",SUM(Calc!$BZ72:$CW72),IF($F72="item_drop",SUM(Calc!$DX72:$EU72),IF($I72="Yes",MAX(Calc!$BZ72:$CW72),SUM(Calc!$BZ72:$CW72)))),$H72/MAX(Calc!$BA72:$BX72)))/IF($J72="",cfg_ratemult,$J72),""))</f>
        <v>7.333333333333333</v>
      </c>
      <c r="AM72" s="48">
        <f t="shared" si="13"/>
        <v>7.5333333333333332</v>
      </c>
      <c r="AN72" s="49" t="str">
        <f t="shared" si="14"/>
        <v>0d 08h</v>
      </c>
      <c r="AO72" s="48">
        <f t="shared" si="15"/>
        <v>7.5967658847905293</v>
      </c>
      <c r="AP72" s="50">
        <f t="shared" si="16"/>
        <v>1.6452733080131821</v>
      </c>
      <c r="AQ72" s="44">
        <f t="shared" si="17"/>
        <v>4.5787732023869774</v>
      </c>
      <c r="AR72" s="11" t="e">
        <f>IF($F72="","- no task set -",_xlfn.TEXTJOIN(" | ",TRUE,IF(AND($F72&lt;&gt;"gp_value",$AJ72=0),"no items selected",""),IF(AND($F72="gp_value",$AJ72=0),"pick a farming method so the ETC can be estimated",""),IF(AND($F72="gp_value",$AJ72&gt;1),"gp_value takes no item list - one method is enough",""),IF(AND($F72="minigame_completion",$AJ72&gt;1),"only 1 minigame per tile",""),IF(OR($H72="",$H72&lt;=0),"target missing",""),IF(SUMPRODUCT(($L72:$AE72&lt;&gt;"")*(Calc!$C72:$Z72=0))&gt;0,"unknown entry - not in catalogue",""),IF(AND($G72="each",$AJ72=1),"each with 1 entry = same as any",""),IF($AL72="","ETC not computable","")))</f>
        <v>#N/A</v>
      </c>
      <c r="AS72" s="11" t="s">
        <v>1379</v>
      </c>
      <c r="AT72" s="11" t="str">
        <f>IF($F72="","","{"&amp;CHAR(34)&amp;"tileId"&amp;CHAR(34)&amp;":"&amp;$A72&amp;","&amp;CHAR(34)&amp;"taskType"&amp;CHAR(34)&amp;":"&amp;CHAR(34)&amp;$F72&amp;CHAR(34)&amp;","&amp;CHAR(34)&amp;"taskConfig"&amp;CHAR(34)&amp;":{"&amp;IF($F72="gp_value","",IF($F72="minigame_completion",CHAR(34)&amp;"minigame"&amp;CHAR(34)&amp;":"&amp;CHAR(34)&amp;$L72&amp;CHAR(34)&amp;","&amp;CHAR(34)&amp;"message"&amp;CHAR(34)&amp;":"&amp;CHAR(34)&amp;IFERROR(INDEX(minigame_completion!$J$5:$J$47,MATCH($L72,minigame_completion!$A$5:$A$47,0)),"")&amp;CHAR(34)&amp;",",IF($AJ72=1,CHAR(34)&amp;INDEX(Settings!$F$6:$F$13,MATCH($F72,Settings!$E$6:$E$13,0))&amp;CHAR(34)&amp;":"&amp;Calc!$EW72&amp;",",CHAR(34)&amp;INDEX(Settings!$G$6:$G$13,MATCH($F72,Settings!$E$6:$E$13,0))&amp;CHAR(34)&amp;":["&amp;_xlfn.TEXTJOIN(",",TRUE,Calc!$EW72:$FT72)&amp;"],")))&amp;CHAR(34)&amp;"target"&amp;CHAR(34)&amp;":"&amp;$H72&amp;IF($G72="each",","&amp;CHAR(34)&amp;"mode"&amp;CHAR(34)&amp;":"&amp;CHAR(34)&amp;"each"&amp;CHAR(34),"")&amp;"}}")</f>
        <v>{"tileId":13,"taskType":"item_drop","taskConfig":{"item":"Demon tear","target":22000}}</v>
      </c>
    </row>
    <row r="73" spans="1:46" x14ac:dyDescent="0.25">
      <c r="A73" s="29">
        <v>12</v>
      </c>
      <c r="B73" s="39" t="str">
        <f>IFERROR(INDEX(Maze!$C$5:$C$85,MATCH($A73,Maze!$A$5:$A$85,0)),"")</f>
        <v>Arm 3</v>
      </c>
      <c r="C73" s="39">
        <f>IFERROR(INDEX(Maze!$D$5:$D$85,MATCH($A73,Maze!$A$5:$A$85,0)),"")</f>
        <v>19</v>
      </c>
      <c r="D73" s="39" t="str">
        <f>IFERROR(INDEX(Maze!$E$5:$E$85,MATCH($A73,Maze!$A$5:$A$85,0)),"")</f>
        <v>Skippable</v>
      </c>
      <c r="E73" s="39" t="str">
        <f>IFERROR(INDEX(Maze!$G$5:$G$85,MATCH($A73,Maze!$A$5:$A$85,0)),"")</f>
        <v>No</v>
      </c>
      <c r="F73" s="5" t="s">
        <v>64</v>
      </c>
      <c r="G73" s="40"/>
      <c r="H73" s="41">
        <v>10</v>
      </c>
      <c r="I73" s="40"/>
      <c r="J73" s="27"/>
      <c r="K73" s="26"/>
      <c r="L73" s="5" t="s">
        <v>219</v>
      </c>
      <c r="M73" s="5"/>
      <c r="N73" s="5"/>
      <c r="O73" s="5"/>
      <c r="P73" s="5"/>
      <c r="Q73" s="5"/>
      <c r="R73" s="5"/>
      <c r="S73" s="5"/>
      <c r="T73" s="5"/>
      <c r="U73" s="5"/>
      <c r="V73" s="5"/>
      <c r="W73" s="5"/>
      <c r="X73" s="5"/>
      <c r="Y73" s="5"/>
      <c r="Z73" s="5"/>
      <c r="AA73" s="5"/>
      <c r="AB73" s="5"/>
      <c r="AC73" s="5"/>
      <c r="AD73" s="5"/>
      <c r="AE73" s="5"/>
      <c r="AF73" s="5"/>
      <c r="AG73" s="5"/>
      <c r="AH73" s="5"/>
      <c r="AI73" s="5"/>
      <c r="AJ73" s="42" cm="1">
        <f t="array" ref="AJ73">SUMPRODUCT(($L73:$AI73&lt;&gt;"")*1)</f>
        <v>1</v>
      </c>
      <c r="AK73" s="32">
        <f t="shared" si="12"/>
        <v>10</v>
      </c>
      <c r="AL73" s="34">
        <f>IF($F73="","",IFERROR((IF($G73="each",IF($I73="No",SUM(Calc!$BZ73:$CW73),IF($F73="item_drop",SUM(Calc!$DX73:$EU73),IF($I73="Yes",MAX(Calc!$BZ73:$CW73),SUM(Calc!$BZ73:$CW73)))),$H73/MAX(Calc!$BA73:$BX73)))/IF($J73="",cfg_ratemult,$J73),""))</f>
        <v>2.5</v>
      </c>
      <c r="AM73" s="34">
        <f t="shared" si="13"/>
        <v>2.7</v>
      </c>
      <c r="AN73" s="43" t="str">
        <f t="shared" si="14"/>
        <v>0d 03h</v>
      </c>
      <c r="AO73" s="34">
        <f t="shared" si="15"/>
        <v>2.8018357700342249</v>
      </c>
      <c r="AP73" s="28">
        <f t="shared" si="16"/>
        <v>0.96778278566133202</v>
      </c>
      <c r="AQ73" s="44">
        <f t="shared" si="17"/>
        <v>2.7898822339095046</v>
      </c>
      <c r="AR73" s="11" t="e">
        <f>IF($F73="","- no task set -",_xlfn.TEXTJOIN(" | ",TRUE,IF(AND($F73&lt;&gt;"gp_value",$AJ73=0),"no items selected",""),IF(AND($F73="gp_value",$AJ73=0),"pick a farming method so the ETC can be estimated",""),IF(AND($F73="gp_value",$AJ73&gt;1),"gp_value takes no item list - one method is enough",""),IF(AND($F73="minigame_completion",$AJ73&gt;1),"only 1 minigame per tile",""),IF(OR($H73="",$H73&lt;=0),"target missing",""),IF(SUMPRODUCT(($L73:$AE73&lt;&gt;"")*(Calc!$C73:$Z73=0))&gt;0,"unknown entry - not in catalogue",""),IF(AND($G73="each",$AJ73=1),"each with 1 entry = same as any",""),IF($AL73="","ETC not computable","")))</f>
        <v>#N/A</v>
      </c>
      <c r="AS73" s="11" t="s">
        <v>1443</v>
      </c>
      <c r="AT73" s="11" t="str">
        <f>IF($F73="","","{"&amp;CHAR(34)&amp;"tileId"&amp;CHAR(34)&amp;":"&amp;$A73&amp;","&amp;CHAR(34)&amp;"taskType"&amp;CHAR(34)&amp;":"&amp;CHAR(34)&amp;$F73&amp;CHAR(34)&amp;","&amp;CHAR(34)&amp;"taskConfig"&amp;CHAR(34)&amp;":{"&amp;IF($F73="gp_value","",IF($F73="minigame_completion",CHAR(34)&amp;"minigame"&amp;CHAR(34)&amp;":"&amp;CHAR(34)&amp;$L73&amp;CHAR(34)&amp;","&amp;CHAR(34)&amp;"message"&amp;CHAR(34)&amp;":"&amp;CHAR(34)&amp;IFERROR(INDEX(minigame_completion!$J$5:$J$47,MATCH($L73,minigame_completion!$A$5:$A$47,0)),"")&amp;CHAR(34)&amp;",",IF($AJ73=1,CHAR(34)&amp;INDEX(Settings!$F$6:$F$13,MATCH($F73,Settings!$E$6:$E$13,0))&amp;CHAR(34)&amp;":"&amp;Calc!$EW73&amp;",",CHAR(34)&amp;INDEX(Settings!$G$6:$G$13,MATCH($F73,Settings!$E$6:$E$13,0))&amp;CHAR(34)&amp;":["&amp;_xlfn.TEXTJOIN(",",TRUE,Calc!$EW73:$FT73)&amp;"],")))&amp;CHAR(34)&amp;"target"&amp;CHAR(34)&amp;":"&amp;$H73&amp;IF($G73="each",","&amp;CHAR(34)&amp;"mode"&amp;CHAR(34)&amp;":"&amp;CHAR(34)&amp;"each"&amp;CHAR(34),"")&amp;"}}")</f>
        <v>{"tileId":12,"taskType":"clue_completion","taskConfig":{"tier":"elite","target":10}}</v>
      </c>
    </row>
    <row r="74" spans="1:46" x14ac:dyDescent="0.25">
      <c r="A74" s="45">
        <v>11</v>
      </c>
      <c r="B74" s="46" t="str">
        <f>IFERROR(INDEX(Maze!$C$5:$C$85,MATCH($A74,Maze!$A$5:$A$85,0)),"")</f>
        <v>Arm 3</v>
      </c>
      <c r="C74" s="46">
        <f>IFERROR(INDEX(Maze!$D$5:$D$85,MATCH($A74,Maze!$A$5:$A$85,0)),"")</f>
        <v>20</v>
      </c>
      <c r="D74" s="46" t="str">
        <f>IFERROR(INDEX(Maze!$E$5:$E$85,MATCH($A74,Maze!$A$5:$A$85,0)),"")</f>
        <v>Skippable</v>
      </c>
      <c r="E74" s="46" t="str">
        <f>IFERROR(INDEX(Maze!$G$5:$G$85,MATCH($A74,Maze!$A$5:$A$85,0)),"")</f>
        <v>Yes</v>
      </c>
      <c r="F74" s="5" t="s">
        <v>54</v>
      </c>
      <c r="G74" s="40"/>
      <c r="H74" s="41">
        <v>20000</v>
      </c>
      <c r="I74" s="40"/>
      <c r="J74" s="27"/>
      <c r="K74" s="26"/>
      <c r="L74" s="5" t="s">
        <v>340</v>
      </c>
      <c r="M74" s="5"/>
      <c r="N74" s="5"/>
      <c r="O74" s="5"/>
      <c r="P74" s="5"/>
      <c r="Q74" s="5"/>
      <c r="R74" s="5"/>
      <c r="S74" s="5"/>
      <c r="T74" s="5"/>
      <c r="U74" s="5"/>
      <c r="V74" s="5"/>
      <c r="W74" s="5"/>
      <c r="X74" s="5"/>
      <c r="Y74" s="5"/>
      <c r="Z74" s="5"/>
      <c r="AA74" s="5"/>
      <c r="AB74" s="5"/>
      <c r="AC74" s="5"/>
      <c r="AD74" s="5"/>
      <c r="AE74" s="5"/>
      <c r="AF74" s="5"/>
      <c r="AG74" s="5"/>
      <c r="AH74" s="5"/>
      <c r="AI74" s="5"/>
      <c r="AJ74" s="42" cm="1">
        <f t="array" ref="AJ74">SUMPRODUCT(($L74:$AI74&lt;&gt;"")*1)</f>
        <v>1</v>
      </c>
      <c r="AK74" s="47">
        <f t="shared" si="12"/>
        <v>20000</v>
      </c>
      <c r="AL74" s="48">
        <f>IF($F74="","",IFERROR((IF($G74="each",IF($I74="No",SUM(Calc!$BZ74:$CW74),IF($F74="item_drop",SUM(Calc!$DX74:$EU74),IF($I74="Yes",MAX(Calc!$BZ74:$CW74),SUM(Calc!$BZ74:$CW74)))),$H74/MAX(Calc!$BA74:$BX74)))/IF($J74="",cfg_ratemult,$J74),""))</f>
        <v>1</v>
      </c>
      <c r="AM74" s="48">
        <f t="shared" si="13"/>
        <v>1.2</v>
      </c>
      <c r="AN74" s="49" t="str">
        <f t="shared" si="14"/>
        <v>0d 01h</v>
      </c>
      <c r="AO74" s="48">
        <f t="shared" si="15"/>
        <v>1.2407343080136899</v>
      </c>
      <c r="AP74" s="50">
        <f t="shared" si="16"/>
        <v>1.0328544092256835</v>
      </c>
      <c r="AQ74" s="44">
        <f t="shared" si="17"/>
        <v>1.1618288011178877</v>
      </c>
      <c r="AR74" s="11" t="e">
        <f>IF($F74="","- no task set -",_xlfn.TEXTJOIN(" | ",TRUE,IF(AND($F74&lt;&gt;"gp_value",$AJ74=0),"no items selected",""),IF(AND($F74="gp_value",$AJ74=0),"pick a farming method so the ETC can be estimated",""),IF(AND($F74="gp_value",$AJ74&gt;1),"gp_value takes no item list - one method is enough",""),IF(AND($F74="minigame_completion",$AJ74&gt;1),"only 1 minigame per tile",""),IF(OR($H74="",$H74&lt;=0),"target missing",""),IF(SUMPRODUCT(($L74:$AE74&lt;&gt;"")*(Calc!$C74:$Z74=0))&gt;0,"unknown entry - not in catalogue",""),IF(AND($G74="each",$AJ74=1),"each with 1 entry = same as any",""),IF($AL74="","ETC not computable","")))</f>
        <v>#N/A</v>
      </c>
      <c r="AS74" s="11" t="s">
        <v>1403</v>
      </c>
      <c r="AT74" s="11" t="str">
        <f>IF($F74="","","{"&amp;CHAR(34)&amp;"tileId"&amp;CHAR(34)&amp;":"&amp;$A74&amp;","&amp;CHAR(34)&amp;"taskType"&amp;CHAR(34)&amp;":"&amp;CHAR(34)&amp;$F74&amp;CHAR(34)&amp;","&amp;CHAR(34)&amp;"taskConfig"&amp;CHAR(34)&amp;":{"&amp;IF($F74="gp_value","",IF($F74="minigame_completion",CHAR(34)&amp;"minigame"&amp;CHAR(34)&amp;":"&amp;CHAR(34)&amp;$L74&amp;CHAR(34)&amp;","&amp;CHAR(34)&amp;"message"&amp;CHAR(34)&amp;":"&amp;CHAR(34)&amp;IFERROR(INDEX(minigame_completion!$J$5:$J$47,MATCH($L74,minigame_completion!$A$5:$A$47,0)),"")&amp;CHAR(34)&amp;",",IF($AJ74=1,CHAR(34)&amp;INDEX(Settings!$F$6:$F$13,MATCH($F74,Settings!$E$6:$E$13,0))&amp;CHAR(34)&amp;":"&amp;Calc!$EW74&amp;",",CHAR(34)&amp;INDEX(Settings!$G$6:$G$13,MATCH($F74,Settings!$E$6:$E$13,0))&amp;CHAR(34)&amp;":["&amp;_xlfn.TEXTJOIN(",",TRUE,Calc!$EW74:$FT74)&amp;"],")))&amp;CHAR(34)&amp;"target"&amp;CHAR(34)&amp;":"&amp;$H74&amp;IF($G74="each",","&amp;CHAR(34)&amp;"mode"&amp;CHAR(34)&amp;":"&amp;CHAR(34)&amp;"each"&amp;CHAR(34),"")&amp;"}}")</f>
        <v>{"tileId":11,"taskType":"npc_damage","taskConfig":{"npc":"Corporeal Beast","target":20000}}</v>
      </c>
    </row>
    <row r="75" spans="1:46" x14ac:dyDescent="0.25">
      <c r="A75" s="29">
        <v>14</v>
      </c>
      <c r="B75" s="39" t="str">
        <f>IFERROR(INDEX(Maze!$C$5:$C$85,MATCH($A75,Maze!$A$5:$A$85,0)),"")</f>
        <v>Arm 3</v>
      </c>
      <c r="C75" s="39">
        <f>IFERROR(INDEX(Maze!$D$5:$D$85,MATCH($A75,Maze!$A$5:$A$85,0)),"")</f>
        <v>19</v>
      </c>
      <c r="D75" s="39" t="str">
        <f>IFERROR(INDEX(Maze!$E$5:$E$85,MATCH($A75,Maze!$A$5:$A$85,0)),"")</f>
        <v>Forced</v>
      </c>
      <c r="E75" s="39" t="str">
        <f>IFERROR(INDEX(Maze!$G$5:$G$85,MATCH($A75,Maze!$A$5:$A$85,0)),"")</f>
        <v>No</v>
      </c>
      <c r="F75" s="5" t="s">
        <v>58</v>
      </c>
      <c r="G75" s="40"/>
      <c r="H75" s="41">
        <v>1</v>
      </c>
      <c r="I75" s="40"/>
      <c r="J75" s="27"/>
      <c r="K75" s="26"/>
      <c r="L75" s="5" t="s">
        <v>889</v>
      </c>
      <c r="M75" s="5" t="s">
        <v>891</v>
      </c>
      <c r="N75" s="5" t="s">
        <v>892</v>
      </c>
      <c r="O75" s="5" t="s">
        <v>893</v>
      </c>
      <c r="P75" s="5" t="s">
        <v>887</v>
      </c>
      <c r="Q75" s="5" t="s">
        <v>894</v>
      </c>
      <c r="R75" s="5" t="s">
        <v>896</v>
      </c>
      <c r="S75" s="5" t="s">
        <v>897</v>
      </c>
      <c r="T75" s="5"/>
      <c r="U75" s="5"/>
      <c r="V75" s="5"/>
      <c r="W75" s="5"/>
      <c r="X75" s="5"/>
      <c r="Y75" s="5"/>
      <c r="Z75" s="5"/>
      <c r="AA75" s="5"/>
      <c r="AB75" s="5"/>
      <c r="AC75" s="5"/>
      <c r="AD75" s="5"/>
      <c r="AE75" s="5"/>
      <c r="AF75" s="5"/>
      <c r="AG75" s="5"/>
      <c r="AH75" s="5"/>
      <c r="AI75" s="5"/>
      <c r="AJ75" s="42" cm="1">
        <f t="array" ref="AJ75">SUMPRODUCT(($L75:$AI75&lt;&gt;"")*1)</f>
        <v>8</v>
      </c>
      <c r="AK75" s="32">
        <f t="shared" si="12"/>
        <v>1</v>
      </c>
      <c r="AL75" s="34">
        <f>IF($F75="","",IFERROR((IF($G75="each",IF($I75="No",SUM(Calc!$BZ75:$CW75),IF($F75="item_drop",SUM(Calc!$DX75:$EU75),IF($I75="Yes",MAX(Calc!$BZ75:$CW75),SUM(Calc!$BZ75:$CW75)))),$H75/MAX(Calc!$BA75:$BX75)))/IF($J75="",cfg_ratemult,$J75),""))</f>
        <v>11.746937405604964</v>
      </c>
      <c r="AM75" s="34">
        <f t="shared" si="13"/>
        <v>11.946937405604963</v>
      </c>
      <c r="AN75" s="43" t="str">
        <f t="shared" si="14"/>
        <v>0d 12h</v>
      </c>
      <c r="AO75" s="34">
        <f t="shared" si="15"/>
        <v>27.248322958480141</v>
      </c>
      <c r="AP75" s="28">
        <f t="shared" si="16"/>
        <v>1.7596050648387853</v>
      </c>
      <c r="AQ75" s="44">
        <f t="shared" si="17"/>
        <v>6.7895561591257065</v>
      </c>
      <c r="AR75" s="11" t="e">
        <f>IF($F75="","- no task set -",_xlfn.TEXTJOIN(" | ",TRUE,IF(AND($F75&lt;&gt;"gp_value",$AJ75=0),"no items selected",""),IF(AND($F75="gp_value",$AJ75=0),"pick a farming method so the ETC can be estimated",""),IF(AND($F75="gp_value",$AJ75&gt;1),"gp_value takes no item list - one method is enough",""),IF(AND($F75="minigame_completion",$AJ75&gt;1),"only 1 minigame per tile",""),IF(OR($H75="",$H75&lt;=0),"target missing",""),IF(SUMPRODUCT(($L75:$AE75&lt;&gt;"")*(Calc!$C75:$Z75=0))&gt;0,"unknown entry - not in catalogue",""),IF(AND($G75="each",$AJ75=1),"each with 1 entry = same as any",""),IF($AL75="","ETC not computable","")))</f>
        <v>#N/A</v>
      </c>
      <c r="AS75" s="11" t="s">
        <v>1378</v>
      </c>
      <c r="AT75" s="11" t="str">
        <f>IF($F75="","","{"&amp;CHAR(34)&amp;"tileId"&amp;CHAR(34)&amp;":"&amp;$A75&amp;","&amp;CHAR(34)&amp;"taskType"&amp;CHAR(34)&amp;":"&amp;CHAR(34)&amp;$F75&amp;CHAR(34)&amp;","&amp;CHAR(34)&amp;"taskConfig"&amp;CHAR(34)&amp;":{"&amp;IF($F75="gp_value","",IF($F75="minigame_completion",CHAR(34)&amp;"minigame"&amp;CHAR(34)&amp;":"&amp;CHAR(34)&amp;$L75&amp;CHAR(34)&amp;","&amp;CHAR(34)&amp;"message"&amp;CHAR(34)&amp;":"&amp;CHAR(34)&amp;IFERROR(INDEX(minigame_completion!$J$5:$J$47,MATCH($L75,minigame_completion!$A$5:$A$47,0)),"")&amp;CHAR(34)&amp;",",IF($AJ75=1,CHAR(34)&amp;INDEX(Settings!$F$6:$F$13,MATCH($F75,Settings!$E$6:$E$13,0))&amp;CHAR(34)&amp;":"&amp;Calc!$EW75&amp;",",CHAR(34)&amp;INDEX(Settings!$G$6:$G$13,MATCH($F75,Settings!$E$6:$E$13,0))&amp;CHAR(34)&amp;":["&amp;_xlfn.TEXTJOIN(",",TRUE,Calc!$EW75:$FT75)&amp;"],")))&amp;CHAR(34)&amp;"target"&amp;CHAR(34)&amp;":"&amp;$H75&amp;IF($G75="each",","&amp;CHAR(34)&amp;"mode"&amp;CHAR(34)&amp;":"&amp;CHAR(34)&amp;"each"&amp;CHAR(34),"")&amp;"}}")</f>
        <v>{"tileId":14,"taskType":"item_drop","taskConfig":{"items":["Inquisitor's great helm","Inquisitor's hauberk","Inquisitor's plateskirt","Inquisitor's mace","Nightmare staff","Eldritch orb","Harmonised orb","Volatile orb"],"target":1}}</v>
      </c>
    </row>
    <row r="76" spans="1:46" x14ac:dyDescent="0.25">
      <c r="A76" s="45">
        <v>15</v>
      </c>
      <c r="B76" s="46" t="str">
        <f>IFERROR(INDEX(Maze!$C$5:$C$85,MATCH($A76,Maze!$A$5:$A$85,0)),"")</f>
        <v>Arm 3</v>
      </c>
      <c r="C76" s="46">
        <f>IFERROR(INDEX(Maze!$D$5:$D$85,MATCH($A76,Maze!$A$5:$A$85,0)),"")</f>
        <v>20</v>
      </c>
      <c r="D76" s="46" t="str">
        <f>IFERROR(INDEX(Maze!$E$5:$E$85,MATCH($A76,Maze!$A$5:$A$85,0)),"")</f>
        <v>Forced</v>
      </c>
      <c r="E76" s="46" t="str">
        <f>IFERROR(INDEX(Maze!$G$5:$G$85,MATCH($A76,Maze!$A$5:$A$85,0)),"")</f>
        <v>No</v>
      </c>
      <c r="F76" s="5" t="s">
        <v>58</v>
      </c>
      <c r="G76" s="40"/>
      <c r="H76" s="41">
        <v>1</v>
      </c>
      <c r="I76" s="40"/>
      <c r="J76" s="27"/>
      <c r="K76" s="26"/>
      <c r="L76" s="5" t="s">
        <v>929</v>
      </c>
      <c r="M76" s="5"/>
      <c r="N76" s="5"/>
      <c r="O76" s="5"/>
      <c r="P76" s="5"/>
      <c r="Q76" s="5"/>
      <c r="R76" s="5"/>
      <c r="S76" s="5"/>
      <c r="T76" s="5"/>
      <c r="U76" s="5"/>
      <c r="V76" s="5"/>
      <c r="W76" s="5"/>
      <c r="X76" s="5"/>
      <c r="Y76" s="5"/>
      <c r="Z76" s="5"/>
      <c r="AA76" s="5"/>
      <c r="AB76" s="5"/>
      <c r="AC76" s="5"/>
      <c r="AD76" s="5"/>
      <c r="AE76" s="5"/>
      <c r="AF76" s="5"/>
      <c r="AG76" s="5"/>
      <c r="AH76" s="5"/>
      <c r="AI76" s="5"/>
      <c r="AJ76" s="42" cm="1">
        <f t="array" ref="AJ76">SUMPRODUCT(($L76:$AI76&lt;&gt;"")*1)</f>
        <v>1</v>
      </c>
      <c r="AK76" s="47">
        <f t="shared" si="12"/>
        <v>1</v>
      </c>
      <c r="AL76" s="48">
        <f>IF($F76="","",IFERROR((IF($G76="each",IF($I76="No",SUM(Calc!$BZ76:$CW76),IF($F76="item_drop",SUM(Calc!$DX76:$EU76),IF($I76="Yes",MAX(Calc!$BZ76:$CW76),SUM(Calc!$BZ76:$CW76)))),$H76/MAX(Calc!$BA76:$BX76)))/IF($J76="",cfg_ratemult,$J76),""))</f>
        <v>11.999999999999998</v>
      </c>
      <c r="AM76" s="48">
        <f t="shared" si="13"/>
        <v>12.199999999999998</v>
      </c>
      <c r="AN76" s="49" t="str">
        <f t="shared" si="14"/>
        <v>0d 12h</v>
      </c>
      <c r="AO76" s="48">
        <f t="shared" si="15"/>
        <v>27.831021115928547</v>
      </c>
      <c r="AP76" s="50">
        <f t="shared" si="16"/>
        <v>1.8779171076830607</v>
      </c>
      <c r="AQ76" s="44">
        <f t="shared" si="17"/>
        <v>6.4965593795841876</v>
      </c>
      <c r="AR76" s="11" t="e">
        <f>IF($F76="","- no task set -",_xlfn.TEXTJOIN(" | ",TRUE,IF(AND($F76&lt;&gt;"gp_value",$AJ76=0),"no items selected",""),IF(AND($F76="gp_value",$AJ76=0),"pick a farming method so the ETC can be estimated",""),IF(AND($F76="gp_value",$AJ76&gt;1),"gp_value takes no item list - one method is enough",""),IF(AND($F76="minigame_completion",$AJ76&gt;1),"only 1 minigame per tile",""),IF(OR($H76="",$H76&lt;=0),"target missing",""),IF(SUMPRODUCT(($L76:$AE76&lt;&gt;"")*(Calc!$C76:$Z76=0))&gt;0,"unknown entry - not in catalogue",""),IF(AND($G76="each",$AJ76=1),"each with 1 entry = same as any",""),IF($AL76="","ETC not computable","")))</f>
        <v>#N/A</v>
      </c>
      <c r="AS76" s="11" t="s">
        <v>1368</v>
      </c>
      <c r="AT76" s="11" t="str">
        <f>IF($F76="","","{"&amp;CHAR(34)&amp;"tileId"&amp;CHAR(34)&amp;":"&amp;$A76&amp;","&amp;CHAR(34)&amp;"taskType"&amp;CHAR(34)&amp;":"&amp;CHAR(34)&amp;$F76&amp;CHAR(34)&amp;","&amp;CHAR(34)&amp;"taskConfig"&amp;CHAR(34)&amp;":{"&amp;IF($F76="gp_value","",IF($F76="minigame_completion",CHAR(34)&amp;"minigame"&amp;CHAR(34)&amp;":"&amp;CHAR(34)&amp;$L76&amp;CHAR(34)&amp;","&amp;CHAR(34)&amp;"message"&amp;CHAR(34)&amp;":"&amp;CHAR(34)&amp;IFERROR(INDEX(minigame_completion!$J$5:$J$47,MATCH($L76,minigame_completion!$A$5:$A$47,0)),"")&amp;CHAR(34)&amp;",",IF($AJ76=1,CHAR(34)&amp;INDEX(Settings!$F$6:$F$13,MATCH($F76,Settings!$E$6:$E$13,0))&amp;CHAR(34)&amp;":"&amp;Calc!$EW76&amp;",",CHAR(34)&amp;INDEX(Settings!$G$6:$G$13,MATCH($F76,Settings!$E$6:$E$13,0))&amp;CHAR(34)&amp;":["&amp;_xlfn.TEXTJOIN(",",TRUE,Calc!$EW76:$FT76)&amp;"],")))&amp;CHAR(34)&amp;"target"&amp;CHAR(34)&amp;":"&amp;$H76&amp;IF($G76="each",","&amp;CHAR(34)&amp;"mode"&amp;CHAR(34)&amp;":"&amp;CHAR(34)&amp;"each"&amp;CHAR(34),"")&amp;"}}")</f>
        <v>{"tileId":15,"taskType":"item_drop","taskConfig":{"item":"Elder venator fang","target":1}}</v>
      </c>
    </row>
    <row r="77" spans="1:46" x14ac:dyDescent="0.25">
      <c r="A77" s="29">
        <v>6</v>
      </c>
      <c r="B77" s="39" t="str">
        <f>IFERROR(INDEX(Maze!$C$5:$C$85,MATCH($A77,Maze!$A$5:$A$85,0)),"")</f>
        <v>Arm 3</v>
      </c>
      <c r="C77" s="39">
        <f>IFERROR(INDEX(Maze!$D$5:$D$85,MATCH($A77,Maze!$A$5:$A$85,0)),"")</f>
        <v>21</v>
      </c>
      <c r="D77" s="39" t="str">
        <f>IFERROR(INDEX(Maze!$E$5:$E$85,MATCH($A77,Maze!$A$5:$A$85,0)),"")</f>
        <v>Forced</v>
      </c>
      <c r="E77" s="39" t="str">
        <f>IFERROR(INDEX(Maze!$G$5:$G$85,MATCH($A77,Maze!$A$5:$A$85,0)),"")</f>
        <v>No</v>
      </c>
      <c r="F77" s="5" t="s">
        <v>64</v>
      </c>
      <c r="G77" s="40" t="s">
        <v>220</v>
      </c>
      <c r="H77" s="41">
        <v>5</v>
      </c>
      <c r="I77" s="40"/>
      <c r="J77" s="27"/>
      <c r="K77" s="26"/>
      <c r="L77" s="5" t="s">
        <v>346</v>
      </c>
      <c r="M77" s="5" t="s">
        <v>345</v>
      </c>
      <c r="N77" s="5" t="s">
        <v>218</v>
      </c>
      <c r="O77" s="5" t="s">
        <v>247</v>
      </c>
      <c r="P77" s="5" t="s">
        <v>219</v>
      </c>
      <c r="Q77" s="5" t="s">
        <v>1149</v>
      </c>
      <c r="R77" s="5"/>
      <c r="S77" s="5"/>
      <c r="T77" s="5"/>
      <c r="U77" s="5"/>
      <c r="V77" s="5"/>
      <c r="W77" s="5"/>
      <c r="X77" s="5"/>
      <c r="Y77" s="5"/>
      <c r="Z77" s="5"/>
      <c r="AA77" s="5"/>
      <c r="AB77" s="5"/>
      <c r="AC77" s="5"/>
      <c r="AD77" s="5"/>
      <c r="AE77" s="5"/>
      <c r="AF77" s="5"/>
      <c r="AG77" s="5"/>
      <c r="AH77" s="5"/>
      <c r="AI77" s="5"/>
      <c r="AJ77" s="42" cm="1">
        <f t="array" ref="AJ77">SUMPRODUCT(($L77:$AI77&lt;&gt;"")*1)</f>
        <v>6</v>
      </c>
      <c r="AK77" s="32">
        <f t="shared" si="12"/>
        <v>30</v>
      </c>
      <c r="AL77" s="34">
        <f>IF($F77="","",IFERROR((IF($G77="each",IF($I77="No",SUM(Calc!$BZ77:$CW77),IF($F77="item_drop",SUM(Calc!$DX77:$EU77),IF($I77="Yes",MAX(Calc!$BZ77:$CW77),SUM(Calc!$BZ77:$CW77)))),$H77/MAX(Calc!$BA77:$BX77)))/IF($J77="",cfg_ratemult,$J77),""))</f>
        <v>5.246031746031746</v>
      </c>
      <c r="AM77" s="34">
        <f t="shared" si="13"/>
        <v>5.4460317460317462</v>
      </c>
      <c r="AN77" s="43" t="str">
        <f t="shared" si="14"/>
        <v>0d 05h</v>
      </c>
      <c r="AO77" s="34">
        <f t="shared" si="15"/>
        <v>5.6597252190241987</v>
      </c>
      <c r="AP77" s="28">
        <f t="shared" si="16"/>
        <v>2.0001385758211661</v>
      </c>
      <c r="AQ77" s="44">
        <f t="shared" si="17"/>
        <v>2.722827214007336</v>
      </c>
      <c r="AR77" s="11" t="e">
        <f>IF($F77="","- no task set -",_xlfn.TEXTJOIN(" | ",TRUE,IF(AND($F77&lt;&gt;"gp_value",$AJ77=0),"no items selected",""),IF(AND($F77="gp_value",$AJ77=0),"pick a farming method so the ETC can be estimated",""),IF(AND($F77="gp_value",$AJ77&gt;1),"gp_value takes no item list - one method is enough",""),IF(AND($F77="minigame_completion",$AJ77&gt;1),"only 1 minigame per tile",""),IF(OR($H77="",$H77&lt;=0),"target missing",""),IF(SUMPRODUCT(($L77:$AE77&lt;&gt;"")*(Calc!$C77:$Z77=0))&gt;0,"unknown entry - not in catalogue",""),IF(AND($G77="each",$AJ77=1),"each with 1 entry = same as any",""),IF($AL77="","ETC not computable","")))</f>
        <v>#N/A</v>
      </c>
      <c r="AS77" s="11" t="s">
        <v>1387</v>
      </c>
      <c r="AT77" s="11" t="str">
        <f>IF($F77="","","{"&amp;CHAR(34)&amp;"tileId"&amp;CHAR(34)&amp;":"&amp;$A77&amp;","&amp;CHAR(34)&amp;"taskType"&amp;CHAR(34)&amp;":"&amp;CHAR(34)&amp;$F77&amp;CHAR(34)&amp;","&amp;CHAR(34)&amp;"taskConfig"&amp;CHAR(34)&amp;":{"&amp;IF($F77="gp_value","",IF($F77="minigame_completion",CHAR(34)&amp;"minigame"&amp;CHAR(34)&amp;":"&amp;CHAR(34)&amp;$L77&amp;CHAR(34)&amp;","&amp;CHAR(34)&amp;"message"&amp;CHAR(34)&amp;":"&amp;CHAR(34)&amp;IFERROR(INDEX(minigame_completion!$J$5:$J$47,MATCH($L77,minigame_completion!$A$5:$A$47,0)),"")&amp;CHAR(34)&amp;",",IF($AJ77=1,CHAR(34)&amp;INDEX(Settings!$F$6:$F$13,MATCH($F77,Settings!$E$6:$E$13,0))&amp;CHAR(34)&amp;":"&amp;Calc!$EW77&amp;",",CHAR(34)&amp;INDEX(Settings!$G$6:$G$13,MATCH($F77,Settings!$E$6:$E$13,0))&amp;CHAR(34)&amp;":["&amp;_xlfn.TEXTJOIN(",",TRUE,Calc!$EW77:$FT77)&amp;"],")))&amp;CHAR(34)&amp;"target"&amp;CHAR(34)&amp;":"&amp;$H77&amp;IF($G77="each",","&amp;CHAR(34)&amp;"mode"&amp;CHAR(34)&amp;":"&amp;CHAR(34)&amp;"each"&amp;CHAR(34),"")&amp;"}}")</f>
        <v>{"tileId":6,"taskType":"clue_completion","taskConfig":{"tiers":["beginner","easy","medium","hard","elite","master"],"target":5,"mode":"each"}}</v>
      </c>
    </row>
    <row r="78" spans="1:46" x14ac:dyDescent="0.25">
      <c r="A78" s="52">
        <v>5</v>
      </c>
      <c r="B78" s="46" t="str">
        <f>IFERROR(INDEX(Maze!$C$5:$C$85,MATCH($A78,Maze!$A$5:$A$85,0)),"")</f>
        <v>Arm 3</v>
      </c>
      <c r="C78" s="46">
        <f>IFERROR(INDEX(Maze!$D$5:$D$85,MATCH($A78,Maze!$A$5:$A$85,0)),"")</f>
        <v>22</v>
      </c>
      <c r="D78" s="46" t="str">
        <f>IFERROR(INDEX(Maze!$E$5:$E$85,MATCH($A78,Maze!$A$5:$A$85,0)),"")</f>
        <v>END</v>
      </c>
      <c r="E78" s="46" t="str">
        <f>IFERROR(INDEX(Maze!$G$5:$G$85,MATCH($A78,Maze!$A$5:$A$85,0)),"")</f>
        <v>No</v>
      </c>
      <c r="F78" s="5" t="s">
        <v>58</v>
      </c>
      <c r="G78" s="40"/>
      <c r="H78" s="41">
        <v>1</v>
      </c>
      <c r="I78" s="40"/>
      <c r="J78" s="27"/>
      <c r="K78" s="26"/>
      <c r="L78" s="5" t="s">
        <v>1256</v>
      </c>
      <c r="M78" s="5" t="s">
        <v>1257</v>
      </c>
      <c r="N78" s="5" t="s">
        <v>1258</v>
      </c>
      <c r="O78" s="5" t="s">
        <v>1259</v>
      </c>
      <c r="P78" s="5" t="s">
        <v>1260</v>
      </c>
      <c r="Q78" s="5" t="s">
        <v>1261</v>
      </c>
      <c r="R78" s="5" t="s">
        <v>1262</v>
      </c>
      <c r="S78" s="5" t="s">
        <v>1263</v>
      </c>
      <c r="T78" s="5" t="s">
        <v>1264</v>
      </c>
      <c r="U78" s="5" t="s">
        <v>1265</v>
      </c>
      <c r="V78" s="5"/>
      <c r="W78" s="5"/>
      <c r="X78" s="5"/>
      <c r="Y78" s="5"/>
      <c r="Z78" s="5"/>
      <c r="AA78" s="5"/>
      <c r="AB78" s="5"/>
      <c r="AC78" s="5"/>
      <c r="AD78" s="5"/>
      <c r="AE78" s="5"/>
      <c r="AF78" s="5"/>
      <c r="AG78" s="5"/>
      <c r="AH78" s="5"/>
      <c r="AI78" s="5"/>
      <c r="AJ78" s="42" cm="1">
        <f t="array" ref="AJ78">SUMPRODUCT(($L78:$AI78&lt;&gt;"")*1)</f>
        <v>10</v>
      </c>
      <c r="AK78" s="47">
        <f t="shared" si="12"/>
        <v>1</v>
      </c>
      <c r="AL78" s="48">
        <f>IF($F78="","",IFERROR((IF($G78="each",IF($I78="No",SUM(Calc!$BZ78:$CW78),IF($F78="item_drop",SUM(Calc!$DX78:$EU78),IF($I78="Yes",MAX(Calc!$BZ78:$CW78),SUM(Calc!$BZ78:$CW78)))),$H78/MAX(Calc!$BA78:$BX78)))/IF($J78="",cfg_ratemult,$J78),""))</f>
        <v>2</v>
      </c>
      <c r="AM78" s="48">
        <f t="shared" si="13"/>
        <v>2.2000000000000002</v>
      </c>
      <c r="AN78" s="49" t="str">
        <f t="shared" si="14"/>
        <v>0d 02h</v>
      </c>
      <c r="AO78" s="48">
        <f t="shared" si="15"/>
        <v>4.805170185988092</v>
      </c>
      <c r="AP78" s="50">
        <f t="shared" si="16"/>
        <v>4.6776471308490573</v>
      </c>
      <c r="AQ78" s="44">
        <f t="shared" si="17"/>
        <v>0.47032192434760889</v>
      </c>
      <c r="AR78" s="11" t="e">
        <f>IF($F78="","- no task set -",_xlfn.TEXTJOIN(" | ",TRUE,IF(AND($F78&lt;&gt;"gp_value",$AJ78=0),"no items selected",""),IF(AND($F78="gp_value",$AJ78=0),"pick a farming method so the ETC can be estimated",""),IF(AND($F78="gp_value",$AJ78&gt;1),"gp_value takes no item list - one method is enough",""),IF(AND($F78="minigame_completion",$AJ78&gt;1),"only 1 minigame per tile",""),IF(OR($H78="",$H78&lt;=0),"target missing",""),IF(SUMPRODUCT(($L78:$AE78&lt;&gt;"")*(Calc!$C78:$Z78=0))&gt;0,"unknown entry - not in catalogue",""),IF(AND($G78="each",$AJ78=1),"each with 1 entry = same as any",""),IF($AL78="","ETC not computable","")))</f>
        <v>#N/A</v>
      </c>
      <c r="AS78" s="11" t="s">
        <v>1419</v>
      </c>
      <c r="AT78" s="11" t="str">
        <f>IF($F78="","","{"&amp;CHAR(34)&amp;"tileId"&amp;CHAR(34)&amp;":"&amp;$A78&amp;","&amp;CHAR(34)&amp;"taskType"&amp;CHAR(34)&amp;":"&amp;CHAR(34)&amp;$F78&amp;CHAR(34)&amp;","&amp;CHAR(34)&amp;"taskConfig"&amp;CHAR(34)&amp;":{"&amp;IF($F78="gp_value","",IF($F78="minigame_completion",CHAR(34)&amp;"minigame"&amp;CHAR(34)&amp;":"&amp;CHAR(34)&amp;$L78&amp;CHAR(34)&amp;","&amp;CHAR(34)&amp;"message"&amp;CHAR(34)&amp;":"&amp;CHAR(34)&amp;IFERROR(INDEX(minigame_completion!$J$5:$J$47,MATCH($L78,minigame_completion!$A$5:$A$47,0)),"")&amp;CHAR(34)&amp;",",IF($AJ78=1,CHAR(34)&amp;INDEX(Settings!$F$6:$F$13,MATCH($F78,Settings!$E$6:$E$13,0))&amp;CHAR(34)&amp;":"&amp;Calc!$EW78&amp;",",CHAR(34)&amp;INDEX(Settings!$G$6:$G$13,MATCH($F78,Settings!$E$6:$E$13,0))&amp;CHAR(34)&amp;":["&amp;_xlfn.TEXTJOIN(",",TRUE,Calc!$EW78:$FT78)&amp;"],")))&amp;CHAR(34)&amp;"target"&amp;CHAR(34)&amp;":"&amp;$H78&amp;IF($G78="each",","&amp;CHAR(34)&amp;"mode"&amp;CHAR(34)&amp;":"&amp;CHAR(34)&amp;"each"&amp;CHAR(34),"")&amp;"}}")</f>
        <v>{"tileId":5,"taskType":"item_drop","taskConfig":{"items":["Imp champion scroll","Goblin champion scroll","Skeleton champion scroll","Zombie champion scroll","Giant champion scroll","Hobgoblin champion scroll","Ghoul champion scroll","Earth warrior champion scroll","Jogre champion scroll","Lesser demon champion scroll"],"target":1}}</v>
      </c>
    </row>
    <row r="79" spans="1:46" x14ac:dyDescent="0.25">
      <c r="A79" s="29">
        <v>48</v>
      </c>
      <c r="B79" s="39" t="str">
        <f>IFERROR(INDEX(Maze!$C$5:$C$85,MATCH($A79,Maze!$A$5:$A$85,0)),"")</f>
        <v>Arm 3</v>
      </c>
      <c r="C79" s="39">
        <f>IFERROR(INDEX(Maze!$D$5:$D$85,MATCH($A79,Maze!$A$5:$A$85,0)),"")</f>
        <v>9</v>
      </c>
      <c r="D79" s="39" t="str">
        <f>IFERROR(INDEX(Maze!$E$5:$E$85,MATCH($A79,Maze!$A$5:$A$85,0)),"")</f>
        <v>Forced</v>
      </c>
      <c r="E79" s="39" t="str">
        <f>IFERROR(INDEX(Maze!$G$5:$G$85,MATCH($A79,Maze!$A$5:$A$85,0)),"")</f>
        <v>No</v>
      </c>
      <c r="F79" s="5" t="s">
        <v>58</v>
      </c>
      <c r="G79" s="40"/>
      <c r="H79" s="41">
        <v>1</v>
      </c>
      <c r="I79" s="40"/>
      <c r="J79" s="27"/>
      <c r="K79" s="26"/>
      <c r="L79" s="5" t="s">
        <v>308</v>
      </c>
      <c r="M79" s="5" t="s">
        <v>309</v>
      </c>
      <c r="N79" s="5" t="s">
        <v>310</v>
      </c>
      <c r="O79" s="5"/>
      <c r="P79" s="5"/>
      <c r="Q79" s="5"/>
      <c r="R79" s="5"/>
      <c r="S79" s="5"/>
      <c r="T79" s="5"/>
      <c r="U79" s="5"/>
      <c r="V79" s="5"/>
      <c r="W79" s="5"/>
      <c r="X79" s="5"/>
      <c r="Y79" s="5"/>
      <c r="Z79" s="5"/>
      <c r="AA79" s="5"/>
      <c r="AB79" s="5"/>
      <c r="AC79" s="5"/>
      <c r="AD79" s="5"/>
      <c r="AE79" s="5"/>
      <c r="AF79" s="5"/>
      <c r="AG79" s="5"/>
      <c r="AH79" s="5"/>
      <c r="AI79" s="5"/>
      <c r="AJ79" s="42" cm="1">
        <f t="array" ref="AJ79">SUMPRODUCT(($L79:$AI79&lt;&gt;"")*1)</f>
        <v>3</v>
      </c>
      <c r="AK79" s="32">
        <f t="shared" si="12"/>
        <v>1</v>
      </c>
      <c r="AL79" s="34">
        <f>IF($F79="","",IFERROR((IF($G79="each",IF($I79="No",SUM(Calc!$BZ79:$CW79),IF($F79="item_drop",SUM(Calc!$DX79:$EU79),IF($I79="Yes",MAX(Calc!$BZ79:$CW79),SUM(Calc!$BZ79:$CW79)))),$H79/MAX(Calc!$BA79:$BX79)))/IF($J79="",cfg_ratemult,$J79),""))</f>
        <v>3.4133333333333336</v>
      </c>
      <c r="AM79" s="34">
        <f t="shared" si="13"/>
        <v>3.6133333333333337</v>
      </c>
      <c r="AN79" s="43" t="str">
        <f t="shared" si="14"/>
        <v>0d 04h</v>
      </c>
      <c r="AO79" s="34">
        <f t="shared" si="15"/>
        <v>8.0594904507530103</v>
      </c>
      <c r="AP79" s="28">
        <f t="shared" si="16"/>
        <v>0.81042127902470729</v>
      </c>
      <c r="AQ79" s="44">
        <f t="shared" si="17"/>
        <v>4.4585864498545256</v>
      </c>
      <c r="AR79" s="11" t="e">
        <f>IF($F79="","- no task set -",_xlfn.TEXTJOIN(" | ",TRUE,IF(AND($F79&lt;&gt;"gp_value",$AJ79=0),"no items selected",""),IF(AND($F79="gp_value",$AJ79=0),"pick a farming method so the ETC can be estimated",""),IF(AND($F79="gp_value",$AJ79&gt;1),"gp_value takes no item list - one method is enough",""),IF(AND($F79="minigame_completion",$AJ79&gt;1),"only 1 minigame per tile",""),IF(OR($H79="",$H79&lt;=0),"target missing",""),IF(SUMPRODUCT(($L79:$AE79&lt;&gt;"")*(Calc!$C79:$Z79=0))&gt;0,"unknown entry - not in catalogue",""),IF(AND($G79="each",$AJ79=1),"each with 1 entry = same as any",""),IF($AL79="","ETC not computable","")))</f>
        <v>#N/A</v>
      </c>
      <c r="AS79" s="11" t="s">
        <v>1370</v>
      </c>
      <c r="AT79" s="11" t="str">
        <f>IF($F79="","","{"&amp;CHAR(34)&amp;"tileId"&amp;CHAR(34)&amp;":"&amp;$A79&amp;","&amp;CHAR(34)&amp;"taskType"&amp;CHAR(34)&amp;":"&amp;CHAR(34)&amp;$F79&amp;CHAR(34)&amp;","&amp;CHAR(34)&amp;"taskConfig"&amp;CHAR(34)&amp;":{"&amp;IF($F79="gp_value","",IF($F79="minigame_completion",CHAR(34)&amp;"minigame"&amp;CHAR(34)&amp;":"&amp;CHAR(34)&amp;$L79&amp;CHAR(34)&amp;","&amp;CHAR(34)&amp;"message"&amp;CHAR(34)&amp;":"&amp;CHAR(34)&amp;IFERROR(INDEX(minigame_completion!$J$5:$J$47,MATCH($L79,minigame_completion!$A$5:$A$47,0)),"")&amp;CHAR(34)&amp;",",IF($AJ79=1,CHAR(34)&amp;INDEX(Settings!$F$6:$F$13,MATCH($F79,Settings!$E$6:$E$13,0))&amp;CHAR(34)&amp;":"&amp;Calc!$EW79&amp;",",CHAR(34)&amp;INDEX(Settings!$G$6:$G$13,MATCH($F79,Settings!$E$6:$E$13,0))&amp;CHAR(34)&amp;":["&amp;_xlfn.TEXTJOIN(",",TRUE,Calc!$EW79:$FT79)&amp;"],")))&amp;CHAR(34)&amp;"target"&amp;CHAR(34)&amp;":"&amp;$H79&amp;IF($G79="each",","&amp;CHAR(34)&amp;"mode"&amp;CHAR(34)&amp;":"&amp;CHAR(34)&amp;"each"&amp;CHAR(34),"")&amp;"}}")</f>
        <v>{"tileId":48,"taskType":"item_drop","taskConfig":{"items":["Primordial crystal","Pegasian crystal","Eternal crystal"],"target":1}}</v>
      </c>
    </row>
    <row r="80" spans="1:46" x14ac:dyDescent="0.25">
      <c r="A80" s="45">
        <v>49</v>
      </c>
      <c r="B80" s="46" t="str">
        <f>IFERROR(INDEX(Maze!$C$5:$C$85,MATCH($A80,Maze!$A$5:$A$85,0)),"")</f>
        <v>Arm 3</v>
      </c>
      <c r="C80" s="46">
        <f>IFERROR(INDEX(Maze!$D$5:$D$85,MATCH($A80,Maze!$A$5:$A$85,0)),"")</f>
        <v>10</v>
      </c>
      <c r="D80" s="46" t="str">
        <f>IFERROR(INDEX(Maze!$E$5:$E$85,MATCH($A80,Maze!$A$5:$A$85,0)),"")</f>
        <v>Forced</v>
      </c>
      <c r="E80" s="46" t="str">
        <f>IFERROR(INDEX(Maze!$G$5:$G$85,MATCH($A80,Maze!$A$5:$A$85,0)),"")</f>
        <v>No</v>
      </c>
      <c r="F80" s="5" t="s">
        <v>58</v>
      </c>
      <c r="G80" s="40"/>
      <c r="H80" s="41">
        <v>1000</v>
      </c>
      <c r="I80" s="40"/>
      <c r="J80" s="27"/>
      <c r="K80" s="26"/>
      <c r="L80" s="5" t="s">
        <v>1255</v>
      </c>
      <c r="M80" s="5"/>
      <c r="N80" s="5"/>
      <c r="O80" s="5"/>
      <c r="P80" s="5"/>
      <c r="Q80" s="5"/>
      <c r="R80" s="5"/>
      <c r="S80" s="5"/>
      <c r="T80" s="5"/>
      <c r="U80" s="5"/>
      <c r="V80" s="5"/>
      <c r="W80" s="5"/>
      <c r="X80" s="5"/>
      <c r="Y80" s="5"/>
      <c r="Z80" s="5"/>
      <c r="AA80" s="5"/>
      <c r="AB80" s="5"/>
      <c r="AC80" s="5"/>
      <c r="AD80" s="5"/>
      <c r="AE80" s="5"/>
      <c r="AF80" s="5"/>
      <c r="AG80" s="5"/>
      <c r="AH80" s="5"/>
      <c r="AI80" s="5"/>
      <c r="AJ80" s="42" cm="1">
        <f t="array" ref="AJ80">SUMPRODUCT(($L80:$AI80&lt;&gt;"")*1)</f>
        <v>1</v>
      </c>
      <c r="AK80" s="47">
        <f t="shared" si="12"/>
        <v>1000</v>
      </c>
      <c r="AL80" s="48">
        <f>IF($F80="","",IFERROR((IF($G80="each",IF($I80="No",SUM(Calc!$BZ80:$CW80),IF($F80="item_drop",SUM(Calc!$DX80:$EU80),IF($I80="Yes",MAX(Calc!$BZ80:$CW80),SUM(Calc!$BZ80:$CW80)))),$H80/MAX(Calc!$BA80:$BX80)))/IF($J80="",cfg_ratemult,$J80),""))</f>
        <v>10</v>
      </c>
      <c r="AM80" s="48">
        <f t="shared" si="13"/>
        <v>10.199999999999999</v>
      </c>
      <c r="AN80" s="49" t="str">
        <f t="shared" si="14"/>
        <v>0d 10h</v>
      </c>
      <c r="AO80" s="48">
        <f t="shared" si="15"/>
        <v>10.607343080136898</v>
      </c>
      <c r="AP80" s="50">
        <f t="shared" si="16"/>
        <v>0.88455093583700173</v>
      </c>
      <c r="AQ80" s="44">
        <f t="shared" si="17"/>
        <v>11.53127489526457</v>
      </c>
      <c r="AR80" s="11" t="e">
        <f>IF($F80="","- no task set -",_xlfn.TEXTJOIN(" | ",TRUE,IF(AND($F80&lt;&gt;"gp_value",$AJ80=0),"no items selected",""),IF(AND($F80="gp_value",$AJ80=0),"pick a farming method so the ETC can be estimated",""),IF(AND($F80="gp_value",$AJ80&gt;1),"gp_value takes no item list - one method is enough",""),IF(AND($F80="minigame_completion",$AJ80&gt;1),"only 1 minigame per tile",""),IF(OR($H80="",$H80&lt;=0),"target missing",""),IF(SUMPRODUCT(($L80:$AE80&lt;&gt;"")*(Calc!$C80:$Z80=0))&gt;0,"unknown entry - not in catalogue",""),IF(AND($G80="each",$AJ80=1),"each with 1 entry = same as any",""),IF($AL80="","ETC not computable","")))</f>
        <v>#N/A</v>
      </c>
      <c r="AS80" s="11" t="s">
        <v>1441</v>
      </c>
      <c r="AT80" s="11" t="str">
        <f>IF($F80="","","{"&amp;CHAR(34)&amp;"tileId"&amp;CHAR(34)&amp;":"&amp;$A80&amp;","&amp;CHAR(34)&amp;"taskType"&amp;CHAR(34)&amp;":"&amp;CHAR(34)&amp;$F80&amp;CHAR(34)&amp;","&amp;CHAR(34)&amp;"taskConfig"&amp;CHAR(34)&amp;":{"&amp;IF($F80="gp_value","",IF($F80="minigame_completion",CHAR(34)&amp;"minigame"&amp;CHAR(34)&amp;":"&amp;CHAR(34)&amp;$L80&amp;CHAR(34)&amp;","&amp;CHAR(34)&amp;"message"&amp;CHAR(34)&amp;":"&amp;CHAR(34)&amp;IFERROR(INDEX(minigame_completion!$J$5:$J$47,MATCH($L80,minigame_completion!$A$5:$A$47,0)),"")&amp;CHAR(34)&amp;",",IF($AJ80=1,CHAR(34)&amp;INDEX(Settings!$F$6:$F$13,MATCH($F80,Settings!$E$6:$E$13,0))&amp;CHAR(34)&amp;":"&amp;Calc!$EW80&amp;",",CHAR(34)&amp;INDEX(Settings!$G$6:$G$13,MATCH($F80,Settings!$E$6:$E$13,0))&amp;CHAR(34)&amp;":["&amp;_xlfn.TEXTJOIN(",",TRUE,Calc!$EW80:$FT80)&amp;"],")))&amp;CHAR(34)&amp;"target"&amp;CHAR(34)&amp;":"&amp;$H80&amp;IF($G80="each",","&amp;CHAR(34)&amp;"mode"&amp;CHAR(34)&amp;":"&amp;CHAR(34)&amp;"each"&amp;CHAR(34),"")&amp;"}}")</f>
        <v>{"tileId":49,"taskType":"item_drop","taskConfig":{"item":"Hallowed mark","target":1000}}</v>
      </c>
    </row>
    <row r="81" spans="1:46" x14ac:dyDescent="0.25">
      <c r="A81" s="29">
        <v>58</v>
      </c>
      <c r="B81" s="39" t="str">
        <f>IFERROR(INDEX(Maze!$C$5:$C$85,MATCH($A81,Maze!$A$5:$A$85,0)),"")</f>
        <v>Arm 3</v>
      </c>
      <c r="C81" s="39">
        <f>IFERROR(INDEX(Maze!$D$5:$D$85,MATCH($A81,Maze!$A$5:$A$85,0)),"")</f>
        <v>11</v>
      </c>
      <c r="D81" s="39" t="str">
        <f>IFERROR(INDEX(Maze!$E$5:$E$85,MATCH($A81,Maze!$A$5:$A$85,0)),"")</f>
        <v>Forced</v>
      </c>
      <c r="E81" s="39" t="str">
        <f>IFERROR(INDEX(Maze!$G$5:$G$85,MATCH($A81,Maze!$A$5:$A$85,0)),"")</f>
        <v>No</v>
      </c>
      <c r="F81" s="5" t="s">
        <v>52</v>
      </c>
      <c r="G81" s="40" t="s">
        <v>220</v>
      </c>
      <c r="H81" s="41">
        <v>100</v>
      </c>
      <c r="I81" s="40"/>
      <c r="J81" s="27"/>
      <c r="K81" s="26"/>
      <c r="L81" s="5" t="s">
        <v>282</v>
      </c>
      <c r="M81" s="5" t="s">
        <v>379</v>
      </c>
      <c r="N81" s="5" t="s">
        <v>380</v>
      </c>
      <c r="O81" s="5" t="s">
        <v>378</v>
      </c>
      <c r="P81" s="5"/>
      <c r="Q81" s="5"/>
      <c r="R81" s="5"/>
      <c r="S81" s="5"/>
      <c r="T81" s="5"/>
      <c r="U81" s="5"/>
      <c r="V81" s="5"/>
      <c r="W81" s="5"/>
      <c r="X81" s="5"/>
      <c r="Y81" s="5"/>
      <c r="Z81" s="5"/>
      <c r="AA81" s="5"/>
      <c r="AB81" s="5"/>
      <c r="AC81" s="5"/>
      <c r="AD81" s="5"/>
      <c r="AE81" s="5"/>
      <c r="AF81" s="5"/>
      <c r="AG81" s="5"/>
      <c r="AH81" s="5"/>
      <c r="AI81" s="5"/>
      <c r="AJ81" s="42" cm="1">
        <f t="array" ref="AJ81">SUMPRODUCT(($L81:$AI81&lt;&gt;"")*1)</f>
        <v>4</v>
      </c>
      <c r="AK81" s="32">
        <f t="shared" si="12"/>
        <v>400</v>
      </c>
      <c r="AL81" s="34">
        <f>IF($F81="","",IFERROR((IF($G81="each",IF($I81="No",SUM(Calc!$BZ81:$CW81),IF($F81="item_drop",SUM(Calc!$DX81:$EU81),IF($I81="Yes",MAX(Calc!$BZ81:$CW81),SUM(Calc!$BZ81:$CW81)))),$H81/MAX(Calc!$BA81:$BX81)))/IF($J81="",cfg_ratemult,$J81),""))</f>
        <v>15.232843137254903</v>
      </c>
      <c r="AM81" s="34">
        <f t="shared" si="13"/>
        <v>15.432843137254903</v>
      </c>
      <c r="AN81" s="43" t="str">
        <f t="shared" si="14"/>
        <v>0d 15h</v>
      </c>
      <c r="AO81" s="34">
        <f t="shared" si="15"/>
        <v>16.053342461532068</v>
      </c>
      <c r="AP81" s="28">
        <f t="shared" si="16"/>
        <v>0.96366486838978682</v>
      </c>
      <c r="AQ81" s="44">
        <f t="shared" si="17"/>
        <v>16.014740853884245</v>
      </c>
      <c r="AR81" s="11" t="e">
        <f>IF($F81="","- no task set -",_xlfn.TEXTJOIN(" | ",TRUE,IF(AND($F81&lt;&gt;"gp_value",$AJ81=0),"no items selected",""),IF(AND($F81="gp_value",$AJ81=0),"pick a farming method so the ETC can be estimated",""),IF(AND($F81="gp_value",$AJ81&gt;1),"gp_value takes no item list - one method is enough",""),IF(AND($F81="minigame_completion",$AJ81&gt;1),"only 1 minigame per tile",""),IF(OR($H81="",$H81&lt;=0),"target missing",""),IF(SUMPRODUCT(($L81:$AE81&lt;&gt;"")*(Calc!$C81:$Z81=0))&gt;0,"unknown entry - not in catalogue",""),IF(AND($G81="each",$AJ81=1),"each with 1 entry = same as any",""),IF($AL81="","ETC not computable","")))</f>
        <v>#N/A</v>
      </c>
      <c r="AS81" s="11" t="s">
        <v>1400</v>
      </c>
      <c r="AT81" s="11" t="str">
        <f>IF($F81="","","{"&amp;CHAR(34)&amp;"tileId"&amp;CHAR(34)&amp;":"&amp;$A81&amp;","&amp;CHAR(34)&amp;"taskType"&amp;CHAR(34)&amp;":"&amp;CHAR(34)&amp;$F81&amp;CHAR(34)&amp;","&amp;CHAR(34)&amp;"taskConfig"&amp;CHAR(34)&amp;":{"&amp;IF($F81="gp_value","",IF($F81="minigame_completion",CHAR(34)&amp;"minigame"&amp;CHAR(34)&amp;":"&amp;CHAR(34)&amp;$L81&amp;CHAR(34)&amp;","&amp;CHAR(34)&amp;"message"&amp;CHAR(34)&amp;":"&amp;CHAR(34)&amp;IFERROR(INDEX(minigame_completion!$J$5:$J$47,MATCH($L81,minigame_completion!$A$5:$A$47,0)),"")&amp;CHAR(34)&amp;",",IF($AJ81=1,CHAR(34)&amp;INDEX(Settings!$F$6:$F$13,MATCH($F81,Settings!$E$6:$E$13,0))&amp;CHAR(34)&amp;":"&amp;Calc!$EW81&amp;",",CHAR(34)&amp;INDEX(Settings!$G$6:$G$13,MATCH($F81,Settings!$E$6:$E$13,0))&amp;CHAR(34)&amp;":["&amp;_xlfn.TEXTJOIN(",",TRUE,Calc!$EW81:$FT81)&amp;"],")))&amp;CHAR(34)&amp;"target"&amp;CHAR(34)&amp;":"&amp;$H81&amp;IF($G81="each",","&amp;CHAR(34)&amp;"mode"&amp;CHAR(34)&amp;":"&amp;CHAR(34)&amp;"each"&amp;CHAR(34),"")&amp;"}}")</f>
        <v>{"tileId":58,"taskType":"npc_kill","taskConfig":{"npcs":["Vardorvis","The Leviathan","The Whisperer","Duke Sucellus"],"target":100,"mode":"each"}}</v>
      </c>
    </row>
    <row r="82" spans="1:46" x14ac:dyDescent="0.25">
      <c r="A82" s="51">
        <v>57</v>
      </c>
      <c r="B82" s="46" t="str">
        <f>IFERROR(INDEX(Maze!$C$5:$C$85,MATCH($A82,Maze!$A$5:$A$85,0)),"")</f>
        <v>Arm 3</v>
      </c>
      <c r="C82" s="46">
        <f>IFERROR(INDEX(Maze!$D$5:$D$85,MATCH($A82,Maze!$A$5:$A$85,0)),"")</f>
        <v>12</v>
      </c>
      <c r="D82" s="46" t="str">
        <f>IFERROR(INDEX(Maze!$E$5:$E$85,MATCH($A82,Maze!$A$5:$A$85,0)),"")</f>
        <v>KEY</v>
      </c>
      <c r="E82" s="46" t="str">
        <f>IFERROR(INDEX(Maze!$G$5:$G$85,MATCH($A82,Maze!$A$5:$A$85,0)),"")</f>
        <v>Yes</v>
      </c>
      <c r="F82" s="5" t="s">
        <v>58</v>
      </c>
      <c r="G82" s="40"/>
      <c r="H82" s="41">
        <v>1</v>
      </c>
      <c r="I82" s="40"/>
      <c r="J82" s="27"/>
      <c r="K82" s="26"/>
      <c r="L82" s="5" t="s">
        <v>880</v>
      </c>
      <c r="M82" s="5" t="s">
        <v>883</v>
      </c>
      <c r="N82" s="5" t="s">
        <v>884</v>
      </c>
      <c r="O82" s="5" t="s">
        <v>885</v>
      </c>
      <c r="P82" s="5" t="s">
        <v>886</v>
      </c>
      <c r="Q82" s="54"/>
      <c r="R82" s="5"/>
      <c r="S82" s="5"/>
      <c r="T82" s="5"/>
      <c r="U82" s="5"/>
      <c r="V82" s="5"/>
      <c r="W82" s="5"/>
      <c r="X82" s="5"/>
      <c r="Y82" s="5"/>
      <c r="Z82" s="5"/>
      <c r="AA82" s="5"/>
      <c r="AB82" s="5"/>
      <c r="AC82" s="5"/>
      <c r="AD82" s="5"/>
      <c r="AE82" s="5"/>
      <c r="AF82" s="5"/>
      <c r="AG82" s="5"/>
      <c r="AH82" s="5"/>
      <c r="AI82" s="5"/>
      <c r="AJ82" s="42" cm="1">
        <f t="array" ref="AJ82">SUMPRODUCT(($L82:$AI82&lt;&gt;"")*1)</f>
        <v>5</v>
      </c>
      <c r="AK82" s="47">
        <f t="shared" si="12"/>
        <v>1</v>
      </c>
      <c r="AL82" s="48">
        <f>IF($F82="","",IFERROR((IF($G82="each",IF($I82="No",SUM(Calc!$BZ82:$CW82),IF($F82="item_drop",SUM(Calc!$DX82:$EU82),IF($I82="Yes",MAX(Calc!$BZ82:$CW82),SUM(Calc!$BZ82:$CW82)))),$H82/MAX(Calc!$BA82:$BX82)))/IF($J82="",cfg_ratemult,$J82),""))</f>
        <v>36.520048666948789</v>
      </c>
      <c r="AM82" s="48">
        <f t="shared" si="13"/>
        <v>36.720048666948792</v>
      </c>
      <c r="AN82" s="49" t="str">
        <f t="shared" si="14"/>
        <v>1d 13h</v>
      </c>
      <c r="AO82" s="48">
        <f t="shared" si="15"/>
        <v>84.290519655933366</v>
      </c>
      <c r="AP82" s="50">
        <f t="shared" si="16"/>
        <v>1.7809186742872674</v>
      </c>
      <c r="AQ82" s="44">
        <f t="shared" si="17"/>
        <v>20.618599376327133</v>
      </c>
      <c r="AR82" s="11" t="e">
        <f>IF($F82="","- no task set -",_xlfn.TEXTJOIN(" | ",TRUE,IF(AND($F82&lt;&gt;"gp_value",$AJ82=0),"no items selected",""),IF(AND($F82="gp_value",$AJ82=0),"pick a farming method so the ETC can be estimated",""),IF(AND($F82="gp_value",$AJ82&gt;1),"gp_value takes no item list - one method is enough",""),IF(AND($F82="minigame_completion",$AJ82&gt;1),"only 1 minigame per tile",""),IF(OR($H82="",$H82&lt;=0),"target missing",""),IF(SUMPRODUCT(($L82:$AE82&lt;&gt;"")*(Calc!$C82:$Z82=0))&gt;0,"unknown entry - not in catalogue",""),IF(AND($G82="each",$AJ82=1),"each with 1 entry = same as any",""),IF($AL82="","ETC not computable","")))</f>
        <v>#N/A</v>
      </c>
      <c r="AS82" s="11" t="s">
        <v>1446</v>
      </c>
      <c r="AT82" s="11" t="str">
        <f>IF($F82="","","{"&amp;CHAR(34)&amp;"tileId"&amp;CHAR(34)&amp;":"&amp;$A82&amp;","&amp;CHAR(34)&amp;"taskType"&amp;CHAR(34)&amp;":"&amp;CHAR(34)&amp;$F82&amp;CHAR(34)&amp;","&amp;CHAR(34)&amp;"taskConfig"&amp;CHAR(34)&amp;":{"&amp;IF($F82="gp_value","",IF($F82="minigame_completion",CHAR(34)&amp;"minigame"&amp;CHAR(34)&amp;":"&amp;CHAR(34)&amp;$L82&amp;CHAR(34)&amp;","&amp;CHAR(34)&amp;"message"&amp;CHAR(34)&amp;":"&amp;CHAR(34)&amp;IFERROR(INDEX(minigame_completion!$J$5:$J$47,MATCH($L82,minigame_completion!$A$5:$A$47,0)),"")&amp;CHAR(34)&amp;",",IF($AJ82=1,CHAR(34)&amp;INDEX(Settings!$F$6:$F$13,MATCH($F82,Settings!$E$6:$E$13,0))&amp;CHAR(34)&amp;":"&amp;Calc!$EW82&amp;",",CHAR(34)&amp;INDEX(Settings!$G$6:$G$13,MATCH($F82,Settings!$E$6:$E$13,0))&amp;CHAR(34)&amp;":["&amp;_xlfn.TEXTJOIN(",",TRUE,Calc!$EW82:$FT82)&amp;"],")))&amp;CHAR(34)&amp;"target"&amp;CHAR(34)&amp;":"&amp;$H82&amp;IF($G82="each",","&amp;CHAR(34)&amp;"mode"&amp;CHAR(34)&amp;":"&amp;CHAR(34)&amp;"each"&amp;CHAR(34),"")&amp;"}}")</f>
        <v>{"tileId":57,"taskType":"item_drop","taskConfig":{"items":["Tumeken's shadow","Elidinis' ward","Masori mask","Masori body","Masori chaps"],"target":1}}</v>
      </c>
    </row>
    <row r="83" spans="1:46" x14ac:dyDescent="0.25">
      <c r="A83" s="29">
        <v>73</v>
      </c>
      <c r="B83" s="39" t="str">
        <f>IFERROR(INDEX(Maze!$C$5:$C$85,MATCH($A83,Maze!$A$5:$A$85,0)),"")</f>
        <v>Arm 3</v>
      </c>
      <c r="C83" s="39">
        <f>IFERROR(INDEX(Maze!$D$5:$D$85,MATCH($A83,Maze!$A$5:$A$85,0)),"")</f>
        <v>6</v>
      </c>
      <c r="D83" s="39" t="str">
        <f>IFERROR(INDEX(Maze!$E$5:$E$85,MATCH($A83,Maze!$A$5:$A$85,0)),"")</f>
        <v>Skippable</v>
      </c>
      <c r="E83" s="39" t="str">
        <f>IFERROR(INDEX(Maze!$G$5:$G$85,MATCH($A83,Maze!$A$5:$A$85,0)),"")</f>
        <v>No</v>
      </c>
      <c r="F83" s="5" t="s">
        <v>52</v>
      </c>
      <c r="G83" s="40" t="s">
        <v>220</v>
      </c>
      <c r="H83" s="41">
        <v>50</v>
      </c>
      <c r="I83" s="40"/>
      <c r="J83" s="27"/>
      <c r="K83" s="26"/>
      <c r="L83" s="54" t="s">
        <v>1270</v>
      </c>
      <c r="M83" s="54" t="s">
        <v>1271</v>
      </c>
      <c r="N83" s="54" t="s">
        <v>1272</v>
      </c>
      <c r="O83" s="54" t="s">
        <v>821</v>
      </c>
      <c r="P83" s="54" t="s">
        <v>834</v>
      </c>
      <c r="Q83" s="54" t="s">
        <v>830</v>
      </c>
      <c r="R83" s="5"/>
      <c r="S83" s="5"/>
      <c r="T83" s="5"/>
      <c r="U83" s="5"/>
      <c r="V83" s="5"/>
      <c r="W83" s="5"/>
      <c r="X83" s="5"/>
      <c r="Y83" s="5"/>
      <c r="Z83" s="5"/>
      <c r="AA83" s="5"/>
      <c r="AB83" s="5"/>
      <c r="AC83" s="5"/>
      <c r="AD83" s="5"/>
      <c r="AE83" s="5"/>
      <c r="AF83" s="5"/>
      <c r="AG83" s="5"/>
      <c r="AH83" s="5"/>
      <c r="AI83" s="5"/>
      <c r="AJ83" s="42" cm="1">
        <f t="array" ref="AJ83">SUMPRODUCT(($L83:$AI83&lt;&gt;"")*1)</f>
        <v>6</v>
      </c>
      <c r="AK83" s="32">
        <f t="shared" si="12"/>
        <v>300</v>
      </c>
      <c r="AL83" s="34">
        <f>IF($F83="","",IFERROR((IF($G83="each",IF($I83="No",SUM(Calc!$BZ83:$CW83),IF($F83="item_drop",SUM(Calc!$DX83:$EU83),IF($I83="Yes",MAX(Calc!$BZ83:$CW83),SUM(Calc!$BZ83:$CW83)))),$H83/MAX(Calc!$BA83:$BX83)))/IF($J83="",cfg_ratemult,$J83),""))</f>
        <v>6.6944444444444438</v>
      </c>
      <c r="AM83" s="34">
        <f t="shared" si="13"/>
        <v>6.8944444444444439</v>
      </c>
      <c r="AN83" s="43" t="str">
        <f t="shared" si="14"/>
        <v>0d 07h</v>
      </c>
      <c r="AO83" s="34">
        <f t="shared" si="15"/>
        <v>7.1671380064249792</v>
      </c>
      <c r="AP83" s="28">
        <f t="shared" si="16"/>
        <v>0.34098807266750275</v>
      </c>
      <c r="AQ83" s="44">
        <f t="shared" si="17"/>
        <v>20.219019364842161</v>
      </c>
      <c r="AR83" s="11" t="e">
        <f>IF($F83="","- no task set -",_xlfn.TEXTJOIN(" | ",TRUE,IF(AND($F83&lt;&gt;"gp_value",$AJ83=0),"no items selected",""),IF(AND($F83="gp_value",$AJ83=0),"pick a farming method so the ETC can be estimated",""),IF(AND($F83="gp_value",$AJ83&gt;1),"gp_value takes no item list - one method is enough",""),IF(AND($F83="minigame_completion",$AJ83&gt;1),"only 1 minigame per tile",""),IF(OR($H83="",$H83&lt;=0),"target missing",""),IF(SUMPRODUCT(($L83:$AE83&lt;&gt;"")*(Calc!$C83:$Z83=0))&gt;0,"unknown entry - not in catalogue",""),IF(AND($G83="each",$AJ83=1),"each with 1 entry = same as any",""),IF($AL83="","ETC not computable","")))</f>
        <v>#N/A</v>
      </c>
      <c r="AS83" s="11" t="s">
        <v>1413</v>
      </c>
      <c r="AT83" s="11" t="str">
        <f>IF($F83="","","{"&amp;CHAR(34)&amp;"tileId"&amp;CHAR(34)&amp;":"&amp;$A83&amp;","&amp;CHAR(34)&amp;"taskType"&amp;CHAR(34)&amp;":"&amp;CHAR(34)&amp;$F83&amp;CHAR(34)&amp;","&amp;CHAR(34)&amp;"taskConfig"&amp;CHAR(34)&amp;":{"&amp;IF($F83="gp_value","",IF($F83="minigame_completion",CHAR(34)&amp;"minigame"&amp;CHAR(34)&amp;":"&amp;CHAR(34)&amp;$L83&amp;CHAR(34)&amp;","&amp;CHAR(34)&amp;"message"&amp;CHAR(34)&amp;":"&amp;CHAR(34)&amp;IFERROR(INDEX(minigame_completion!$J$5:$J$47,MATCH($L83,minigame_completion!$A$5:$A$47,0)),"")&amp;CHAR(34)&amp;",",IF($AJ83=1,CHAR(34)&amp;INDEX(Settings!$F$6:$F$13,MATCH($F83,Settings!$E$6:$E$13,0))&amp;CHAR(34)&amp;":"&amp;Calc!$EW83&amp;",",CHAR(34)&amp;INDEX(Settings!$G$6:$G$13,MATCH($F83,Settings!$E$6:$E$13,0))&amp;CHAR(34)&amp;":["&amp;_xlfn.TEXTJOIN(",",TRUE,Calc!$EW83:$FT83)&amp;"],")))&amp;CHAR(34)&amp;"target"&amp;CHAR(34)&amp;":"&amp;$H83&amp;IF($G83="each",","&amp;CHAR(34)&amp;"mode"&amp;CHAR(34)&amp;":"&amp;CHAR(34)&amp;"each"&amp;CHAR(34),"")&amp;"}}")</f>
        <v>{"tileId":73,"taskType":"npc_kill","taskConfig":{"npcs":["Bronze dragon","Iron dragon","Steel dragon","Mithril dragon","Adamant dragon","Rune dragon"],"target":50,"mode":"each"}}</v>
      </c>
    </row>
    <row r="84" spans="1:46" x14ac:dyDescent="0.25">
      <c r="A84" s="45">
        <v>74</v>
      </c>
      <c r="B84" s="46" t="str">
        <f>IFERROR(INDEX(Maze!$C$5:$C$85,MATCH($A84,Maze!$A$5:$A$85,0)),"")</f>
        <v>Arm 3</v>
      </c>
      <c r="C84" s="46">
        <f>IFERROR(INDEX(Maze!$D$5:$D$85,MATCH($A84,Maze!$A$5:$A$85,0)),"")</f>
        <v>7</v>
      </c>
      <c r="D84" s="46" t="str">
        <f>IFERROR(INDEX(Maze!$E$5:$E$85,MATCH($A84,Maze!$A$5:$A$85,0)),"")</f>
        <v>Skippable</v>
      </c>
      <c r="E84" s="46" t="str">
        <f>IFERROR(INDEX(Maze!$G$5:$G$85,MATCH($A84,Maze!$A$5:$A$85,0)),"")</f>
        <v>No</v>
      </c>
      <c r="F84" s="5" t="s">
        <v>58</v>
      </c>
      <c r="G84" s="40"/>
      <c r="H84" s="41">
        <v>1</v>
      </c>
      <c r="I84" s="40"/>
      <c r="J84" s="27"/>
      <c r="K84" s="26"/>
      <c r="L84" s="5" t="s">
        <v>809</v>
      </c>
      <c r="M84" s="5"/>
      <c r="N84" s="5"/>
      <c r="O84" s="5"/>
      <c r="P84" s="5"/>
      <c r="Q84" s="5"/>
      <c r="R84" s="5"/>
      <c r="S84" s="5"/>
      <c r="T84" s="5"/>
      <c r="U84" s="5"/>
      <c r="V84" s="5"/>
      <c r="W84" s="5"/>
      <c r="X84" s="5"/>
      <c r="Y84" s="5"/>
      <c r="Z84" s="5"/>
      <c r="AA84" s="5"/>
      <c r="AB84" s="5"/>
      <c r="AC84" s="5"/>
      <c r="AD84" s="5"/>
      <c r="AE84" s="5"/>
      <c r="AF84" s="5"/>
      <c r="AG84" s="5"/>
      <c r="AH84" s="5"/>
      <c r="AI84" s="5"/>
      <c r="AJ84" s="42" cm="1">
        <f t="array" ref="AJ84">SUMPRODUCT(($L84:$AI84&lt;&gt;"")*1)</f>
        <v>1</v>
      </c>
      <c r="AK84" s="47">
        <f t="shared" si="12"/>
        <v>1</v>
      </c>
      <c r="AL84" s="48">
        <f>IF($F84="","",IFERROR((IF($G84="each",IF($I84="No",SUM(Calc!$BZ84:$CW84),IF($F84="item_drop",SUM(Calc!$DX84:$EU84),IF($I84="Yes",MAX(Calc!$BZ84:$CW84),SUM(Calc!$BZ84:$CW84)))),$H84/MAX(Calc!$BA84:$BX84)))/IF($J84="",cfg_ratemult,$J84),""))</f>
        <v>10</v>
      </c>
      <c r="AM84" s="48">
        <f t="shared" si="13"/>
        <v>10.199999999999999</v>
      </c>
      <c r="AN84" s="49" t="str">
        <f t="shared" si="14"/>
        <v>0d 10h</v>
      </c>
      <c r="AO84" s="48">
        <f t="shared" si="15"/>
        <v>23.22585092994046</v>
      </c>
      <c r="AP84" s="50">
        <f t="shared" si="16"/>
        <v>0.37284296300713404</v>
      </c>
      <c r="AQ84" s="44">
        <f t="shared" si="17"/>
        <v>27.357362246380472</v>
      </c>
      <c r="AR84" s="11" t="e">
        <f>IF($F84="","- no task set -",_xlfn.TEXTJOIN(" | ",TRUE,IF(AND($F84&lt;&gt;"gp_value",$AJ84=0),"no items selected",""),IF(AND($F84="gp_value",$AJ84=0),"pick a farming method so the ETC can be estimated",""),IF(AND($F84="gp_value",$AJ84&gt;1),"gp_value takes no item list - one method is enough",""),IF(AND($F84="minigame_completion",$AJ84&gt;1),"only 1 minigame per tile",""),IF(OR($H84="",$H84&lt;=0),"target missing",""),IF(SUMPRODUCT(($L84:$AE84&lt;&gt;"")*(Calc!$C84:$Z84=0))&gt;0,"unknown entry - not in catalogue",""),IF(AND($G84="each",$AJ84=1),"each with 1 entry = same as any",""),IF($AL84="","ETC not computable","")))</f>
        <v>#N/A</v>
      </c>
      <c r="AS84" s="11" t="s">
        <v>1376</v>
      </c>
      <c r="AT84" s="11" t="str">
        <f>IF($F84="","","{"&amp;CHAR(34)&amp;"tileId"&amp;CHAR(34)&amp;":"&amp;$A84&amp;","&amp;CHAR(34)&amp;"taskType"&amp;CHAR(34)&amp;":"&amp;CHAR(34)&amp;$F84&amp;CHAR(34)&amp;","&amp;CHAR(34)&amp;"taskConfig"&amp;CHAR(34)&amp;":{"&amp;IF($F84="gp_value","",IF($F84="minigame_completion",CHAR(34)&amp;"minigame"&amp;CHAR(34)&amp;":"&amp;CHAR(34)&amp;$L84&amp;CHAR(34)&amp;","&amp;CHAR(34)&amp;"message"&amp;CHAR(34)&amp;":"&amp;CHAR(34)&amp;IFERROR(INDEX(minigame_completion!$J$5:$J$47,MATCH($L84,minigame_completion!$A$5:$A$47,0)),"")&amp;CHAR(34)&amp;",",IF($AJ84=1,CHAR(34)&amp;INDEX(Settings!$F$6:$F$13,MATCH($F84,Settings!$E$6:$E$13,0))&amp;CHAR(34)&amp;":"&amp;Calc!$EW84&amp;",",CHAR(34)&amp;INDEX(Settings!$G$6:$G$13,MATCH($F84,Settings!$E$6:$E$13,0))&amp;CHAR(34)&amp;":["&amp;_xlfn.TEXTJOIN(",",TRUE,Calc!$EW84:$FT84)&amp;"],")))&amp;CHAR(34)&amp;"target"&amp;CHAR(34)&amp;":"&amp;$H84&amp;IF($G84="each",","&amp;CHAR(34)&amp;"mode"&amp;CHAR(34)&amp;":"&amp;CHAR(34)&amp;"each"&amp;CHAR(34),"")&amp;"}}")</f>
        <v>{"tileId":74,"taskType":"item_drop","taskConfig":{"item":"Dragon pickaxe","target":1}}</v>
      </c>
    </row>
    <row r="85" spans="1:46" x14ac:dyDescent="0.25">
      <c r="A85" s="29">
        <v>75</v>
      </c>
      <c r="B85" s="39" t="str">
        <f>IFERROR(INDEX(Maze!$C$5:$C$85,MATCH($A85,Maze!$A$5:$A$85,0)),"")</f>
        <v>Arm 3</v>
      </c>
      <c r="C85" s="39">
        <f>IFERROR(INDEX(Maze!$D$5:$D$85,MATCH($A85,Maze!$A$5:$A$85,0)),"")</f>
        <v>8</v>
      </c>
      <c r="D85" s="39" t="str">
        <f>IFERROR(INDEX(Maze!$E$5:$E$85,MATCH($A85,Maze!$A$5:$A$85,0)),"")</f>
        <v>Skippable</v>
      </c>
      <c r="E85" s="39" t="str">
        <f>IFERROR(INDEX(Maze!$G$5:$G$85,MATCH($A85,Maze!$A$5:$A$85,0)),"")</f>
        <v>Yes</v>
      </c>
      <c r="F85" s="5" t="s">
        <v>54</v>
      </c>
      <c r="G85" s="40"/>
      <c r="H85" s="41">
        <v>15000</v>
      </c>
      <c r="I85" s="40"/>
      <c r="J85" s="27"/>
      <c r="K85" s="26"/>
      <c r="L85" s="5" t="s">
        <v>289</v>
      </c>
      <c r="M85" s="5"/>
      <c r="N85" s="5"/>
      <c r="O85" s="5"/>
      <c r="P85" s="5"/>
      <c r="Q85" s="5"/>
      <c r="R85" s="5"/>
      <c r="S85" s="5"/>
      <c r="T85" s="5"/>
      <c r="U85" s="5"/>
      <c r="V85" s="5"/>
      <c r="W85" s="5"/>
      <c r="X85" s="5"/>
      <c r="Y85" s="5"/>
      <c r="Z85" s="5"/>
      <c r="AA85" s="5"/>
      <c r="AB85" s="5"/>
      <c r="AC85" s="5"/>
      <c r="AD85" s="5"/>
      <c r="AE85" s="5"/>
      <c r="AF85" s="5"/>
      <c r="AG85" s="5"/>
      <c r="AH85" s="5"/>
      <c r="AI85" s="5"/>
      <c r="AJ85" s="42" cm="1">
        <f t="array" ref="AJ85">SUMPRODUCT(($L85:$AI85&lt;&gt;"")*1)</f>
        <v>1</v>
      </c>
      <c r="AK85" s="32">
        <f t="shared" si="12"/>
        <v>15000</v>
      </c>
      <c r="AL85" s="34">
        <f>IF($F85="","",IFERROR((IF($G85="each",IF($I85="No",SUM(Calc!$BZ85:$CW85),IF($F85="item_drop",SUM(Calc!$DX85:$EU85),IF($I85="Yes",MAX(Calc!$BZ85:$CW85),SUM(Calc!$BZ85:$CW85)))),$H85/MAX(Calc!$BA85:$BX85)))/IF($J85="",cfg_ratemult,$J85),""))</f>
        <v>2.2058823529411766</v>
      </c>
      <c r="AM85" s="34">
        <f t="shared" si="13"/>
        <v>2.4058823529411768</v>
      </c>
      <c r="AN85" s="43" t="str">
        <f t="shared" si="14"/>
        <v>0d 02h</v>
      </c>
      <c r="AO85" s="34">
        <f t="shared" si="15"/>
        <v>2.4957374441478457</v>
      </c>
      <c r="AP85" s="28">
        <f t="shared" si="16"/>
        <v>0.40780498564640366</v>
      </c>
      <c r="AQ85" s="44">
        <f t="shared" si="17"/>
        <v>5.8995903375915333</v>
      </c>
      <c r="AR85" s="11" t="e">
        <f>IF($F85="","- no task set -",_xlfn.TEXTJOIN(" | ",TRUE,IF(AND($F85&lt;&gt;"gp_value",$AJ85=0),"no items selected",""),IF(AND($F85="gp_value",$AJ85=0),"pick a farming method so the ETC can be estimated",""),IF(AND($F85="gp_value",$AJ85&gt;1),"gp_value takes no item list - one method is enough",""),IF(AND($F85="minigame_completion",$AJ85&gt;1),"only 1 minigame per tile",""),IF(OR($H85="",$H85&lt;=0),"target missing",""),IF(SUMPRODUCT(($L85:$AE85&lt;&gt;"")*(Calc!$C85:$Z85=0))&gt;0,"unknown entry - not in catalogue",""),IF(AND($G85="each",$AJ85=1),"each with 1 entry = same as any",""),IF($AL85="","ETC not computable","")))</f>
        <v>#N/A</v>
      </c>
      <c r="AS85" s="11" t="s">
        <v>1386</v>
      </c>
      <c r="AT85" s="11" t="str">
        <f>IF($F85="","","{"&amp;CHAR(34)&amp;"tileId"&amp;CHAR(34)&amp;":"&amp;$A85&amp;","&amp;CHAR(34)&amp;"taskType"&amp;CHAR(34)&amp;":"&amp;CHAR(34)&amp;$F85&amp;CHAR(34)&amp;","&amp;CHAR(34)&amp;"taskConfig"&amp;CHAR(34)&amp;":{"&amp;IF($F85="gp_value","",IF($F85="minigame_completion",CHAR(34)&amp;"minigame"&amp;CHAR(34)&amp;":"&amp;CHAR(34)&amp;$L85&amp;CHAR(34)&amp;","&amp;CHAR(34)&amp;"message"&amp;CHAR(34)&amp;":"&amp;CHAR(34)&amp;IFERROR(INDEX(minigame_completion!$J$5:$J$47,MATCH($L85,minigame_completion!$A$5:$A$47,0)),"")&amp;CHAR(34)&amp;",",IF($AJ85=1,CHAR(34)&amp;INDEX(Settings!$F$6:$F$13,MATCH($F85,Settings!$E$6:$E$13,0))&amp;CHAR(34)&amp;":"&amp;Calc!$EW85&amp;",",CHAR(34)&amp;INDEX(Settings!$G$6:$G$13,MATCH($F85,Settings!$E$6:$E$13,0))&amp;CHAR(34)&amp;":["&amp;_xlfn.TEXTJOIN(",",TRUE,Calc!$EW85:$FT85)&amp;"],")))&amp;CHAR(34)&amp;"target"&amp;CHAR(34)&amp;":"&amp;$H85&amp;IF($G85="each",","&amp;CHAR(34)&amp;"mode"&amp;CHAR(34)&amp;":"&amp;CHAR(34)&amp;"each"&amp;CHAR(34),"")&amp;"}}")</f>
        <v>{"tileId":75,"taskType":"npc_damage","taskConfig":{"npc":"Nex","target":15000}}</v>
      </c>
    </row>
    <row r="91" spans="1:46" x14ac:dyDescent="0.25">
      <c r="AL91" s="57"/>
    </row>
  </sheetData>
  <conditionalFormatting sqref="AM5:AM85">
    <cfRule type="cellIs" dxfId="7" priority="1" operator="greaterThan">
      <formula>1.5</formula>
    </cfRule>
    <cfRule type="cellIs" dxfId="6" priority="2" operator="lessThan">
      <formula>0.6</formula>
    </cfRule>
    <cfRule type="cellIs" dxfId="5" priority="3" operator="between">
      <formula>0.6</formula>
      <formula>1.5</formula>
    </cfRule>
  </conditionalFormatting>
  <conditionalFormatting sqref="AN5:AN85">
    <cfRule type="cellIs" dxfId="4" priority="4" operator="notEqual">
      <formula>""</formula>
    </cfRule>
  </conditionalFormatting>
  <dataValidations count="4">
    <dataValidation type="list" allowBlank="1" sqref="F5:F85" xr:uid="{00000000-0002-0000-0200-000000000000}">
      <formula1>"npc_kill,npc_damage,xp_gain,item_drop,agility_lap,minigame_completion,clue_completion,gp_value"</formula1>
    </dataValidation>
    <dataValidation type="list" allowBlank="1" sqref="G5:G85" xr:uid="{00000000-0002-0000-0200-000001000000}">
      <formula1>"any,each"</formula1>
    </dataValidation>
    <dataValidation type="list" allowBlank="1" sqref="I5:I85" xr:uid="{00000000-0002-0000-0200-000002000000}">
      <formula1>"Auto,Yes,No"</formula1>
    </dataValidation>
    <dataValidation type="list" errorStyle="warning" allowBlank="1" errorTitle="Not in the catalogue" error="Pick a task type in column F first, then choose from that type's catalogue. You can also type a name manually if it is not listed." sqref="L5:AI85" xr:uid="{00000000-0002-0000-0200-000003000000}">
      <formula1>INDIRECT("list_"&amp;$F5)</formula1>
    </dataValidation>
  </dataValidations>
  <pageMargins left="0.75" right="0.75" top="1" bottom="1" header="0.5" footer="0.5"/>
  <pageSetup paperSize="9" orientation="portrait"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74973-DFC8-4315-A9CA-2EC1E1A63FA9}">
  <sheetPr>
    <tabColor rgb="FF808080"/>
  </sheetPr>
  <dimension ref="A1:E211"/>
  <sheetViews>
    <sheetView tabSelected="1" topLeftCell="A31" workbookViewId="0">
      <selection activeCell="B72" sqref="B72"/>
    </sheetView>
  </sheetViews>
  <sheetFormatPr defaultRowHeight="15" x14ac:dyDescent="0.25"/>
  <cols>
    <col min="1" max="2" width="75" customWidth="1"/>
  </cols>
  <sheetData>
    <row r="1" spans="1:5" x14ac:dyDescent="0.25">
      <c r="A1" t="s">
        <v>210</v>
      </c>
      <c r="B1" t="s">
        <v>1365</v>
      </c>
      <c r="C1" t="s">
        <v>168</v>
      </c>
      <c r="D1" t="s">
        <v>169</v>
      </c>
      <c r="E1" t="s">
        <v>170</v>
      </c>
    </row>
    <row r="2" spans="1:5" x14ac:dyDescent="0.25">
      <c r="A2" t="s">
        <v>1366</v>
      </c>
      <c r="B2" t="s">
        <v>1362</v>
      </c>
      <c r="C2">
        <v>77</v>
      </c>
      <c r="D2" t="s">
        <v>430</v>
      </c>
      <c r="E2">
        <v>0</v>
      </c>
    </row>
    <row r="3" spans="1:5" x14ac:dyDescent="0.25">
      <c r="A3" t="s">
        <v>1374</v>
      </c>
      <c r="B3" t="s">
        <v>1353</v>
      </c>
      <c r="C3">
        <v>78</v>
      </c>
      <c r="D3" t="s">
        <v>430</v>
      </c>
      <c r="E3">
        <v>1</v>
      </c>
    </row>
    <row r="4" spans="1:5" x14ac:dyDescent="0.25">
      <c r="A4" t="s">
        <v>1389</v>
      </c>
      <c r="B4" t="s">
        <v>1352</v>
      </c>
      <c r="C4">
        <v>69</v>
      </c>
      <c r="D4" t="s">
        <v>430</v>
      </c>
      <c r="E4">
        <v>2</v>
      </c>
    </row>
    <row r="5" spans="1:5" x14ac:dyDescent="0.25">
      <c r="A5" t="s">
        <v>1390</v>
      </c>
      <c r="B5" t="s">
        <v>1285</v>
      </c>
      <c r="C5">
        <v>70</v>
      </c>
      <c r="D5" t="s">
        <v>430</v>
      </c>
      <c r="E5">
        <v>3</v>
      </c>
    </row>
    <row r="6" spans="1:5" x14ac:dyDescent="0.25">
      <c r="A6" t="s">
        <v>1444</v>
      </c>
      <c r="B6" t="s">
        <v>1289</v>
      </c>
      <c r="C6">
        <v>71</v>
      </c>
      <c r="D6" t="s">
        <v>430</v>
      </c>
      <c r="E6">
        <v>4</v>
      </c>
    </row>
    <row r="7" spans="1:5" x14ac:dyDescent="0.25">
      <c r="A7" t="s">
        <v>1380</v>
      </c>
      <c r="B7" t="s">
        <v>1311</v>
      </c>
      <c r="C7">
        <v>80</v>
      </c>
      <c r="D7" t="s">
        <v>430</v>
      </c>
      <c r="E7">
        <v>5</v>
      </c>
    </row>
    <row r="8" spans="1:5" x14ac:dyDescent="0.25">
      <c r="A8" t="s">
        <v>1381</v>
      </c>
      <c r="B8" t="s">
        <v>1293</v>
      </c>
      <c r="C8">
        <v>79</v>
      </c>
      <c r="D8" t="s">
        <v>430</v>
      </c>
      <c r="E8">
        <v>6</v>
      </c>
    </row>
    <row r="9" spans="1:5" x14ac:dyDescent="0.25">
      <c r="A9" t="s">
        <v>1382</v>
      </c>
      <c r="B9" t="s">
        <v>1322</v>
      </c>
      <c r="C9">
        <v>81</v>
      </c>
      <c r="D9" t="s">
        <v>430</v>
      </c>
      <c r="E9">
        <v>6</v>
      </c>
    </row>
    <row r="10" spans="1:5" x14ac:dyDescent="0.25">
      <c r="A10" t="s">
        <v>1424</v>
      </c>
      <c r="B10" t="s">
        <v>1294</v>
      </c>
      <c r="C10">
        <v>72</v>
      </c>
      <c r="D10" t="s">
        <v>430</v>
      </c>
      <c r="E10">
        <v>7</v>
      </c>
    </row>
    <row r="11" spans="1:5" x14ac:dyDescent="0.25">
      <c r="A11" t="s">
        <v>1383</v>
      </c>
      <c r="B11" t="s">
        <v>1330</v>
      </c>
      <c r="C11">
        <v>63</v>
      </c>
      <c r="D11" t="s">
        <v>430</v>
      </c>
      <c r="E11">
        <v>8</v>
      </c>
    </row>
    <row r="12" spans="1:5" x14ac:dyDescent="0.25">
      <c r="A12" t="s">
        <v>1427</v>
      </c>
      <c r="B12" t="s">
        <v>1290</v>
      </c>
      <c r="C12">
        <v>54</v>
      </c>
      <c r="D12" t="s">
        <v>430</v>
      </c>
      <c r="E12">
        <v>9</v>
      </c>
    </row>
    <row r="13" spans="1:5" x14ac:dyDescent="0.25">
      <c r="A13" t="s">
        <v>1414</v>
      </c>
      <c r="B13" t="s">
        <v>1360</v>
      </c>
      <c r="C13">
        <v>45</v>
      </c>
      <c r="D13" t="s">
        <v>430</v>
      </c>
      <c r="E13">
        <v>10</v>
      </c>
    </row>
    <row r="14" spans="1:5" x14ac:dyDescent="0.25">
      <c r="A14" t="s">
        <v>1411</v>
      </c>
      <c r="B14" t="s">
        <v>1305</v>
      </c>
      <c r="C14">
        <v>44</v>
      </c>
      <c r="D14" t="s">
        <v>430</v>
      </c>
      <c r="E14">
        <v>11</v>
      </c>
    </row>
    <row r="15" spans="1:5" x14ac:dyDescent="0.25">
      <c r="A15" t="s">
        <v>1410</v>
      </c>
      <c r="B15" t="s">
        <v>1317</v>
      </c>
      <c r="C15">
        <v>43</v>
      </c>
      <c r="D15" t="s">
        <v>430</v>
      </c>
      <c r="E15">
        <v>12</v>
      </c>
    </row>
    <row r="16" spans="1:5" x14ac:dyDescent="0.25">
      <c r="A16" t="s">
        <v>1384</v>
      </c>
      <c r="B16" t="s">
        <v>1363</v>
      </c>
      <c r="C16">
        <v>42</v>
      </c>
      <c r="D16" t="s">
        <v>430</v>
      </c>
      <c r="E16">
        <v>13</v>
      </c>
    </row>
    <row r="17" spans="1:5" x14ac:dyDescent="0.25">
      <c r="A17" t="s">
        <v>1409</v>
      </c>
      <c r="B17" t="s">
        <v>1336</v>
      </c>
      <c r="C17">
        <v>33</v>
      </c>
      <c r="D17" t="s">
        <v>430</v>
      </c>
      <c r="E17">
        <v>14</v>
      </c>
    </row>
    <row r="18" spans="1:5" x14ac:dyDescent="0.25">
      <c r="A18" t="s">
        <v>1408</v>
      </c>
      <c r="B18" t="s">
        <v>1343</v>
      </c>
      <c r="C18">
        <v>51</v>
      </c>
      <c r="D18" t="s">
        <v>430</v>
      </c>
      <c r="E18">
        <v>14</v>
      </c>
    </row>
    <row r="19" spans="1:5" x14ac:dyDescent="0.25">
      <c r="A19" t="s">
        <v>1407</v>
      </c>
      <c r="B19" t="s">
        <v>1358</v>
      </c>
      <c r="C19">
        <v>34</v>
      </c>
      <c r="D19" t="s">
        <v>430</v>
      </c>
      <c r="E19">
        <v>15</v>
      </c>
    </row>
    <row r="20" spans="1:5" x14ac:dyDescent="0.25">
      <c r="A20" t="s">
        <v>1428</v>
      </c>
      <c r="B20" t="s">
        <v>1327</v>
      </c>
      <c r="C20">
        <v>52</v>
      </c>
      <c r="D20" t="s">
        <v>430</v>
      </c>
      <c r="E20">
        <v>15</v>
      </c>
    </row>
    <row r="21" spans="1:5" x14ac:dyDescent="0.25">
      <c r="A21" t="s">
        <v>1416</v>
      </c>
      <c r="B21" t="s">
        <v>1318</v>
      </c>
      <c r="C21">
        <v>53</v>
      </c>
      <c r="D21" t="s">
        <v>430</v>
      </c>
      <c r="E21">
        <v>16</v>
      </c>
    </row>
    <row r="22" spans="1:5" x14ac:dyDescent="0.25">
      <c r="A22" t="s">
        <v>1415</v>
      </c>
      <c r="B22" t="s">
        <v>1339</v>
      </c>
      <c r="C22">
        <v>62</v>
      </c>
      <c r="D22" t="s">
        <v>430</v>
      </c>
      <c r="E22">
        <v>17</v>
      </c>
    </row>
    <row r="23" spans="1:5" x14ac:dyDescent="0.25">
      <c r="A23" t="s">
        <v>1417</v>
      </c>
      <c r="B23" t="s">
        <v>1303</v>
      </c>
      <c r="C23">
        <v>61</v>
      </c>
      <c r="D23" t="s">
        <v>430</v>
      </c>
      <c r="E23">
        <v>18</v>
      </c>
    </row>
    <row r="24" spans="1:5" x14ac:dyDescent="0.25">
      <c r="A24" t="s">
        <v>1429</v>
      </c>
      <c r="B24" t="s">
        <v>1314</v>
      </c>
      <c r="C24">
        <v>60</v>
      </c>
      <c r="D24" t="s">
        <v>430</v>
      </c>
      <c r="E24">
        <v>19</v>
      </c>
    </row>
    <row r="25" spans="1:5" x14ac:dyDescent="0.25">
      <c r="A25" t="s">
        <v>1423</v>
      </c>
      <c r="B25" t="s">
        <v>1292</v>
      </c>
      <c r="C25">
        <v>68</v>
      </c>
      <c r="D25" t="s">
        <v>427</v>
      </c>
      <c r="E25">
        <v>1</v>
      </c>
    </row>
    <row r="26" spans="1:5" x14ac:dyDescent="0.25">
      <c r="A26" t="s">
        <v>1422</v>
      </c>
      <c r="B26" t="s">
        <v>1284</v>
      </c>
      <c r="C26">
        <v>59</v>
      </c>
      <c r="D26" t="s">
        <v>427</v>
      </c>
      <c r="E26">
        <v>2</v>
      </c>
    </row>
    <row r="27" spans="1:5" x14ac:dyDescent="0.25">
      <c r="A27" t="s">
        <v>1425</v>
      </c>
      <c r="B27" t="s">
        <v>1351</v>
      </c>
      <c r="C27">
        <v>50</v>
      </c>
      <c r="D27" t="s">
        <v>427</v>
      </c>
      <c r="E27">
        <v>3</v>
      </c>
    </row>
    <row r="28" spans="1:5" x14ac:dyDescent="0.25">
      <c r="A28" t="s">
        <v>1377</v>
      </c>
      <c r="B28" t="s">
        <v>1296</v>
      </c>
      <c r="C28">
        <v>41</v>
      </c>
      <c r="D28" t="s">
        <v>427</v>
      </c>
      <c r="E28">
        <v>4</v>
      </c>
    </row>
    <row r="29" spans="1:5" x14ac:dyDescent="0.25">
      <c r="A29" t="s">
        <v>1372</v>
      </c>
      <c r="B29" t="s">
        <v>1307</v>
      </c>
      <c r="C29">
        <v>31</v>
      </c>
      <c r="D29" t="s">
        <v>427</v>
      </c>
      <c r="E29">
        <v>6</v>
      </c>
    </row>
    <row r="30" spans="1:5" x14ac:dyDescent="0.25">
      <c r="A30" t="s">
        <v>1430</v>
      </c>
      <c r="B30" t="s">
        <v>1331</v>
      </c>
      <c r="C30">
        <v>40</v>
      </c>
      <c r="D30" t="s">
        <v>427</v>
      </c>
      <c r="E30">
        <v>7</v>
      </c>
    </row>
    <row r="31" spans="1:5" x14ac:dyDescent="0.25">
      <c r="A31" t="s">
        <v>1406</v>
      </c>
      <c r="B31" t="s">
        <v>1329</v>
      </c>
      <c r="C31">
        <v>30</v>
      </c>
      <c r="D31" t="s">
        <v>427</v>
      </c>
      <c r="E31">
        <v>7</v>
      </c>
    </row>
    <row r="32" spans="1:5" x14ac:dyDescent="0.25">
      <c r="A32" t="s">
        <v>1426</v>
      </c>
      <c r="B32" t="s">
        <v>1349</v>
      </c>
      <c r="C32">
        <v>39</v>
      </c>
      <c r="D32" t="s">
        <v>427</v>
      </c>
      <c r="E32">
        <v>8</v>
      </c>
    </row>
    <row r="33" spans="1:5" x14ac:dyDescent="0.25">
      <c r="A33" t="s">
        <v>1393</v>
      </c>
      <c r="B33" t="s">
        <v>1364</v>
      </c>
      <c r="C33">
        <v>38</v>
      </c>
      <c r="D33" t="s">
        <v>427</v>
      </c>
      <c r="E33">
        <v>9</v>
      </c>
    </row>
    <row r="34" spans="1:5" x14ac:dyDescent="0.25">
      <c r="A34" t="s">
        <v>1394</v>
      </c>
      <c r="B34" t="s">
        <v>1287</v>
      </c>
      <c r="C34">
        <v>29</v>
      </c>
      <c r="D34" t="s">
        <v>427</v>
      </c>
      <c r="E34">
        <v>10</v>
      </c>
    </row>
    <row r="35" spans="1:5" x14ac:dyDescent="0.25">
      <c r="A35" t="s">
        <v>1435</v>
      </c>
      <c r="B35" t="s">
        <v>1321</v>
      </c>
      <c r="C35">
        <v>20</v>
      </c>
      <c r="D35" t="s">
        <v>427</v>
      </c>
      <c r="E35">
        <v>11</v>
      </c>
    </row>
    <row r="36" spans="1:5" x14ac:dyDescent="0.25">
      <c r="A36" t="s">
        <v>1397</v>
      </c>
      <c r="B36" t="s">
        <v>1335</v>
      </c>
      <c r="C36">
        <v>21</v>
      </c>
      <c r="D36" t="s">
        <v>427</v>
      </c>
      <c r="E36">
        <v>12</v>
      </c>
    </row>
    <row r="37" spans="1:5" x14ac:dyDescent="0.25">
      <c r="A37" t="s">
        <v>1431</v>
      </c>
      <c r="B37" t="s">
        <v>1357</v>
      </c>
      <c r="C37">
        <v>22</v>
      </c>
      <c r="D37" t="s">
        <v>427</v>
      </c>
      <c r="E37">
        <v>13</v>
      </c>
    </row>
    <row r="38" spans="1:5" x14ac:dyDescent="0.25">
      <c r="A38" t="s">
        <v>1405</v>
      </c>
      <c r="B38" t="s">
        <v>1288</v>
      </c>
      <c r="C38">
        <v>23</v>
      </c>
      <c r="D38" t="s">
        <v>427</v>
      </c>
      <c r="E38">
        <v>14</v>
      </c>
    </row>
    <row r="39" spans="1:5" x14ac:dyDescent="0.25">
      <c r="A39" t="s">
        <v>1396</v>
      </c>
      <c r="B39" t="s">
        <v>1344</v>
      </c>
      <c r="C39">
        <v>24</v>
      </c>
      <c r="D39" t="s">
        <v>427</v>
      </c>
      <c r="E39">
        <v>15</v>
      </c>
    </row>
    <row r="40" spans="1:5" x14ac:dyDescent="0.25">
      <c r="A40" t="s">
        <v>1395</v>
      </c>
      <c r="B40" t="s">
        <v>1355</v>
      </c>
      <c r="C40">
        <v>25</v>
      </c>
      <c r="D40" t="s">
        <v>427</v>
      </c>
      <c r="E40">
        <v>16</v>
      </c>
    </row>
    <row r="41" spans="1:5" x14ac:dyDescent="0.25">
      <c r="A41" t="s">
        <v>1398</v>
      </c>
      <c r="B41" t="s">
        <v>1332</v>
      </c>
      <c r="C41">
        <v>26</v>
      </c>
      <c r="D41" t="s">
        <v>427</v>
      </c>
      <c r="E41">
        <v>17</v>
      </c>
    </row>
    <row r="42" spans="1:5" x14ac:dyDescent="0.25">
      <c r="A42" t="s">
        <v>1432</v>
      </c>
      <c r="B42" t="s">
        <v>1325</v>
      </c>
      <c r="C42">
        <v>35</v>
      </c>
      <c r="D42" t="s">
        <v>427</v>
      </c>
      <c r="E42">
        <v>18</v>
      </c>
    </row>
    <row r="43" spans="1:5" x14ac:dyDescent="0.25">
      <c r="A43" t="s">
        <v>1369</v>
      </c>
      <c r="B43" t="s">
        <v>1323</v>
      </c>
      <c r="C43">
        <v>17</v>
      </c>
      <c r="D43" t="s">
        <v>427</v>
      </c>
      <c r="E43">
        <v>18</v>
      </c>
    </row>
    <row r="44" spans="1:5" x14ac:dyDescent="0.25">
      <c r="A44" t="s">
        <v>1433</v>
      </c>
      <c r="B44" t="s">
        <v>1337</v>
      </c>
      <c r="C44">
        <v>36</v>
      </c>
      <c r="D44" t="s">
        <v>427</v>
      </c>
      <c r="E44">
        <v>19</v>
      </c>
    </row>
    <row r="45" spans="1:5" x14ac:dyDescent="0.25">
      <c r="A45" t="s">
        <v>1421</v>
      </c>
      <c r="B45" t="s">
        <v>1347</v>
      </c>
      <c r="C45">
        <v>27</v>
      </c>
      <c r="D45" t="s">
        <v>427</v>
      </c>
      <c r="E45">
        <v>20</v>
      </c>
    </row>
    <row r="46" spans="1:5" x14ac:dyDescent="0.25">
      <c r="A46" t="s">
        <v>1434</v>
      </c>
      <c r="B46" t="s">
        <v>1338</v>
      </c>
      <c r="C46">
        <v>18</v>
      </c>
      <c r="D46" t="s">
        <v>427</v>
      </c>
      <c r="E46">
        <v>21</v>
      </c>
    </row>
    <row r="47" spans="1:5" x14ac:dyDescent="0.25">
      <c r="A47" t="s">
        <v>1392</v>
      </c>
      <c r="B47" t="s">
        <v>1333</v>
      </c>
      <c r="C47">
        <v>9</v>
      </c>
      <c r="D47" t="s">
        <v>427</v>
      </c>
      <c r="E47">
        <v>22</v>
      </c>
    </row>
    <row r="48" spans="1:5" x14ac:dyDescent="0.25">
      <c r="A48" t="s">
        <v>1436</v>
      </c>
      <c r="B48" t="s">
        <v>1341</v>
      </c>
      <c r="C48">
        <v>8</v>
      </c>
      <c r="D48" t="s">
        <v>427</v>
      </c>
      <c r="E48">
        <v>23</v>
      </c>
    </row>
    <row r="49" spans="1:5" x14ac:dyDescent="0.25">
      <c r="A49" t="s">
        <v>1437</v>
      </c>
      <c r="B49" t="s">
        <v>1298</v>
      </c>
      <c r="C49">
        <v>7</v>
      </c>
      <c r="D49" t="s">
        <v>427</v>
      </c>
      <c r="E49">
        <v>24</v>
      </c>
    </row>
    <row r="50" spans="1:5" x14ac:dyDescent="0.25">
      <c r="A50" t="s">
        <v>1445</v>
      </c>
      <c r="B50" t="s">
        <v>1315</v>
      </c>
      <c r="C50">
        <v>16</v>
      </c>
      <c r="D50" t="s">
        <v>427</v>
      </c>
      <c r="E50">
        <v>25</v>
      </c>
    </row>
    <row r="51" spans="1:5" x14ac:dyDescent="0.25">
      <c r="A51" t="s">
        <v>1438</v>
      </c>
      <c r="B51" t="s">
        <v>1312</v>
      </c>
      <c r="C51">
        <v>32</v>
      </c>
      <c r="D51" t="s">
        <v>1367</v>
      </c>
      <c r="E51">
        <v>5</v>
      </c>
    </row>
    <row r="52" spans="1:5" x14ac:dyDescent="0.25">
      <c r="A52" t="s">
        <v>1375</v>
      </c>
      <c r="B52" t="s">
        <v>1354</v>
      </c>
      <c r="C52">
        <v>76</v>
      </c>
      <c r="D52" t="s">
        <v>424</v>
      </c>
      <c r="E52">
        <v>1</v>
      </c>
    </row>
    <row r="53" spans="1:5" x14ac:dyDescent="0.25">
      <c r="A53" t="s">
        <v>1388</v>
      </c>
      <c r="B53" t="s">
        <v>1334</v>
      </c>
      <c r="C53">
        <v>67</v>
      </c>
      <c r="D53" t="s">
        <v>424</v>
      </c>
      <c r="E53">
        <v>2</v>
      </c>
    </row>
    <row r="54" spans="1:5" x14ac:dyDescent="0.25">
      <c r="A54" t="s">
        <v>1391</v>
      </c>
      <c r="B54" t="s">
        <v>1286</v>
      </c>
      <c r="C54">
        <v>66</v>
      </c>
      <c r="D54" t="s">
        <v>424</v>
      </c>
      <c r="E54">
        <v>3</v>
      </c>
    </row>
    <row r="55" spans="1:5" x14ac:dyDescent="0.25">
      <c r="A55" t="s">
        <v>1399</v>
      </c>
      <c r="B55" t="s">
        <v>1350</v>
      </c>
      <c r="C55">
        <v>65</v>
      </c>
      <c r="D55" t="s">
        <v>424</v>
      </c>
      <c r="E55">
        <v>4</v>
      </c>
    </row>
    <row r="56" spans="1:5" x14ac:dyDescent="0.25">
      <c r="A56" t="s">
        <v>1404</v>
      </c>
      <c r="B56" t="s">
        <v>1313</v>
      </c>
      <c r="C56">
        <v>64</v>
      </c>
      <c r="D56" t="s">
        <v>424</v>
      </c>
      <c r="E56">
        <v>5</v>
      </c>
    </row>
    <row r="57" spans="1:5" x14ac:dyDescent="0.25">
      <c r="A57" t="s">
        <v>1413</v>
      </c>
      <c r="B57" t="s">
        <v>1361</v>
      </c>
      <c r="C57">
        <v>73</v>
      </c>
      <c r="D57" t="s">
        <v>424</v>
      </c>
      <c r="E57">
        <v>6</v>
      </c>
    </row>
    <row r="58" spans="1:5" x14ac:dyDescent="0.25">
      <c r="A58" t="s">
        <v>1371</v>
      </c>
      <c r="B58" t="s">
        <v>1345</v>
      </c>
      <c r="C58">
        <v>55</v>
      </c>
      <c r="D58" t="s">
        <v>424</v>
      </c>
      <c r="E58">
        <v>6</v>
      </c>
    </row>
    <row r="59" spans="1:5" x14ac:dyDescent="0.25">
      <c r="A59" t="s">
        <v>1439</v>
      </c>
      <c r="B59" t="s">
        <v>1308</v>
      </c>
      <c r="C59">
        <v>56</v>
      </c>
      <c r="D59" t="s">
        <v>424</v>
      </c>
      <c r="E59">
        <v>7</v>
      </c>
    </row>
    <row r="60" spans="1:5" x14ac:dyDescent="0.25">
      <c r="A60" t="s">
        <v>1376</v>
      </c>
      <c r="B60" t="s">
        <v>1326</v>
      </c>
      <c r="C60">
        <v>74</v>
      </c>
      <c r="D60" t="s">
        <v>424</v>
      </c>
      <c r="E60">
        <v>7</v>
      </c>
    </row>
    <row r="61" spans="1:5" x14ac:dyDescent="0.25">
      <c r="A61" t="s">
        <v>1385</v>
      </c>
      <c r="B61" t="s">
        <v>1291</v>
      </c>
      <c r="C61">
        <v>47</v>
      </c>
      <c r="D61" t="s">
        <v>424</v>
      </c>
      <c r="E61">
        <v>8</v>
      </c>
    </row>
    <row r="62" spans="1:5" x14ac:dyDescent="0.25">
      <c r="A62" t="s">
        <v>1386</v>
      </c>
      <c r="B62" t="s">
        <v>1300</v>
      </c>
      <c r="C62">
        <v>75</v>
      </c>
      <c r="D62" t="s">
        <v>424</v>
      </c>
      <c r="E62">
        <v>8</v>
      </c>
    </row>
    <row r="63" spans="1:5" x14ac:dyDescent="0.25">
      <c r="A63" t="s">
        <v>1418</v>
      </c>
      <c r="B63" t="s">
        <v>1295</v>
      </c>
      <c r="C63">
        <v>46</v>
      </c>
      <c r="D63" t="s">
        <v>424</v>
      </c>
      <c r="E63">
        <v>9</v>
      </c>
    </row>
    <row r="64" spans="1:5" x14ac:dyDescent="0.25">
      <c r="A64" t="s">
        <v>1370</v>
      </c>
      <c r="B64" t="s">
        <v>1320</v>
      </c>
      <c r="C64">
        <v>48</v>
      </c>
      <c r="D64" t="s">
        <v>424</v>
      </c>
      <c r="E64">
        <v>9</v>
      </c>
    </row>
    <row r="65" spans="1:5" x14ac:dyDescent="0.25">
      <c r="A65" t="s">
        <v>1440</v>
      </c>
      <c r="B65" t="s">
        <v>1306</v>
      </c>
      <c r="C65">
        <v>37</v>
      </c>
      <c r="D65" t="s">
        <v>424</v>
      </c>
      <c r="E65">
        <v>10</v>
      </c>
    </row>
    <row r="66" spans="1:5" x14ac:dyDescent="0.25">
      <c r="A66" t="s">
        <v>1441</v>
      </c>
      <c r="B66" t="s">
        <v>1356</v>
      </c>
      <c r="C66">
        <v>49</v>
      </c>
      <c r="D66" t="s">
        <v>424</v>
      </c>
      <c r="E66">
        <v>10</v>
      </c>
    </row>
    <row r="67" spans="1:5" x14ac:dyDescent="0.25">
      <c r="A67" t="s">
        <v>1442</v>
      </c>
      <c r="B67" t="s">
        <v>1309</v>
      </c>
      <c r="C67">
        <v>28</v>
      </c>
      <c r="D67" t="s">
        <v>424</v>
      </c>
      <c r="E67">
        <v>11</v>
      </c>
    </row>
    <row r="68" spans="1:5" x14ac:dyDescent="0.25">
      <c r="A68" t="s">
        <v>1400</v>
      </c>
      <c r="B68" t="s">
        <v>1342</v>
      </c>
      <c r="C68">
        <v>58</v>
      </c>
      <c r="D68" t="s">
        <v>424</v>
      </c>
      <c r="E68">
        <v>11</v>
      </c>
    </row>
    <row r="69" spans="1:5" x14ac:dyDescent="0.25">
      <c r="A69" t="s">
        <v>1401</v>
      </c>
      <c r="B69" t="s">
        <v>1324</v>
      </c>
      <c r="C69">
        <v>19</v>
      </c>
      <c r="D69" t="s">
        <v>424</v>
      </c>
      <c r="E69">
        <v>12</v>
      </c>
    </row>
    <row r="70" spans="1:5" x14ac:dyDescent="0.25">
      <c r="A70" t="s">
        <v>1446</v>
      </c>
      <c r="B70" t="s">
        <v>1316</v>
      </c>
      <c r="C70">
        <v>57</v>
      </c>
      <c r="D70" t="s">
        <v>424</v>
      </c>
      <c r="E70">
        <v>12</v>
      </c>
    </row>
    <row r="71" spans="1:5" x14ac:dyDescent="0.25">
      <c r="A71" t="s">
        <v>1447</v>
      </c>
      <c r="B71" t="s">
        <v>1310</v>
      </c>
      <c r="C71">
        <v>10</v>
      </c>
      <c r="D71" t="s">
        <v>424</v>
      </c>
      <c r="E71">
        <v>13</v>
      </c>
    </row>
    <row r="72" spans="1:5" x14ac:dyDescent="0.25">
      <c r="A72" t="s">
        <v>1373</v>
      </c>
      <c r="B72" t="s">
        <v>1328</v>
      </c>
      <c r="C72">
        <v>1</v>
      </c>
      <c r="D72" t="s">
        <v>424</v>
      </c>
      <c r="E72">
        <v>14</v>
      </c>
    </row>
    <row r="73" spans="1:5" x14ac:dyDescent="0.25">
      <c r="A73" t="s">
        <v>1420</v>
      </c>
      <c r="B73" t="s">
        <v>1340</v>
      </c>
      <c r="C73">
        <v>2</v>
      </c>
      <c r="D73" t="s">
        <v>424</v>
      </c>
      <c r="E73">
        <v>15</v>
      </c>
    </row>
    <row r="74" spans="1:5" x14ac:dyDescent="0.25">
      <c r="A74" t="s">
        <v>1412</v>
      </c>
      <c r="B74" t="s">
        <v>1319</v>
      </c>
      <c r="C74">
        <v>3</v>
      </c>
      <c r="D74" t="s">
        <v>424</v>
      </c>
      <c r="E74">
        <v>16</v>
      </c>
    </row>
    <row r="75" spans="1:5" x14ac:dyDescent="0.25">
      <c r="A75" t="s">
        <v>1402</v>
      </c>
      <c r="B75" t="s">
        <v>1302</v>
      </c>
      <c r="C75">
        <v>4</v>
      </c>
      <c r="D75" t="s">
        <v>424</v>
      </c>
      <c r="E75">
        <v>17</v>
      </c>
    </row>
    <row r="76" spans="1:5" x14ac:dyDescent="0.25">
      <c r="A76" t="s">
        <v>1379</v>
      </c>
      <c r="B76" t="s">
        <v>1297</v>
      </c>
      <c r="C76">
        <v>13</v>
      </c>
      <c r="D76" t="s">
        <v>424</v>
      </c>
      <c r="E76">
        <v>18</v>
      </c>
    </row>
    <row r="77" spans="1:5" x14ac:dyDescent="0.25">
      <c r="A77" t="s">
        <v>1443</v>
      </c>
      <c r="B77" t="s">
        <v>1348</v>
      </c>
      <c r="C77">
        <v>12</v>
      </c>
      <c r="D77" t="s">
        <v>424</v>
      </c>
      <c r="E77">
        <v>19</v>
      </c>
    </row>
    <row r="78" spans="1:5" x14ac:dyDescent="0.25">
      <c r="A78" t="s">
        <v>1378</v>
      </c>
      <c r="B78" t="s">
        <v>1301</v>
      </c>
      <c r="C78">
        <v>14</v>
      </c>
      <c r="D78" t="s">
        <v>424</v>
      </c>
      <c r="E78">
        <v>19</v>
      </c>
    </row>
    <row r="79" spans="1:5" x14ac:dyDescent="0.25">
      <c r="A79" t="s">
        <v>1403</v>
      </c>
      <c r="B79" t="s">
        <v>1304</v>
      </c>
      <c r="C79">
        <v>11</v>
      </c>
      <c r="D79" t="s">
        <v>424</v>
      </c>
      <c r="E79">
        <v>20</v>
      </c>
    </row>
    <row r="80" spans="1:5" x14ac:dyDescent="0.25">
      <c r="A80" t="s">
        <v>1368</v>
      </c>
      <c r="B80" t="s">
        <v>1299</v>
      </c>
      <c r="C80">
        <v>15</v>
      </c>
      <c r="D80" t="s">
        <v>424</v>
      </c>
      <c r="E80">
        <v>20</v>
      </c>
    </row>
    <row r="81" spans="1:5" x14ac:dyDescent="0.25">
      <c r="A81" t="s">
        <v>1387</v>
      </c>
      <c r="B81" t="s">
        <v>1346</v>
      </c>
      <c r="C81">
        <v>6</v>
      </c>
      <c r="D81" t="s">
        <v>424</v>
      </c>
      <c r="E81">
        <v>21</v>
      </c>
    </row>
    <row r="82" spans="1:5" x14ac:dyDescent="0.25">
      <c r="A82" t="s">
        <v>1419</v>
      </c>
      <c r="B82" t="s">
        <v>1359</v>
      </c>
      <c r="C82">
        <v>5</v>
      </c>
      <c r="D82" t="s">
        <v>424</v>
      </c>
      <c r="E82">
        <v>22</v>
      </c>
    </row>
    <row r="130" spans="1:2" x14ac:dyDescent="0.25">
      <c r="A130" s="63" t="s">
        <v>1448</v>
      </c>
      <c r="B130" s="64" t="s">
        <v>1449</v>
      </c>
    </row>
    <row r="131" spans="1:2" x14ac:dyDescent="0.25">
      <c r="A131" s="59">
        <v>1</v>
      </c>
      <c r="B131" s="11" t="s">
        <v>1373</v>
      </c>
    </row>
    <row r="132" spans="1:2" x14ac:dyDescent="0.25">
      <c r="A132" s="60">
        <v>2</v>
      </c>
      <c r="B132" s="11" t="s">
        <v>1420</v>
      </c>
    </row>
    <row r="133" spans="1:2" x14ac:dyDescent="0.25">
      <c r="A133" s="59">
        <v>3</v>
      </c>
      <c r="B133" s="11" t="s">
        <v>1412</v>
      </c>
    </row>
    <row r="134" spans="1:2" x14ac:dyDescent="0.25">
      <c r="A134" s="60">
        <v>4</v>
      </c>
      <c r="B134" s="11" t="s">
        <v>1402</v>
      </c>
    </row>
    <row r="135" spans="1:2" x14ac:dyDescent="0.25">
      <c r="A135" s="62">
        <v>5</v>
      </c>
      <c r="B135" s="11" t="s">
        <v>1419</v>
      </c>
    </row>
    <row r="136" spans="1:2" x14ac:dyDescent="0.25">
      <c r="A136" s="60">
        <v>6</v>
      </c>
      <c r="B136" s="11" t="s">
        <v>1387</v>
      </c>
    </row>
    <row r="137" spans="1:2" x14ac:dyDescent="0.25">
      <c r="A137" s="60">
        <v>7</v>
      </c>
      <c r="B137" s="11" t="s">
        <v>1437</v>
      </c>
    </row>
    <row r="138" spans="1:2" x14ac:dyDescent="0.25">
      <c r="A138" s="59">
        <v>8</v>
      </c>
      <c r="B138" s="11" t="s">
        <v>1436</v>
      </c>
    </row>
    <row r="139" spans="1:2" x14ac:dyDescent="0.25">
      <c r="A139" s="60">
        <v>9</v>
      </c>
      <c r="B139" s="11" t="s">
        <v>1392</v>
      </c>
    </row>
    <row r="140" spans="1:2" x14ac:dyDescent="0.25">
      <c r="A140" s="60">
        <v>10</v>
      </c>
      <c r="B140" s="11" t="s">
        <v>1447</v>
      </c>
    </row>
    <row r="141" spans="1:2" x14ac:dyDescent="0.25">
      <c r="A141" s="59">
        <v>11</v>
      </c>
      <c r="B141" s="11" t="s">
        <v>1403</v>
      </c>
    </row>
    <row r="142" spans="1:2" x14ac:dyDescent="0.25">
      <c r="A142" s="60">
        <v>12</v>
      </c>
      <c r="B142" s="11" t="s">
        <v>1443</v>
      </c>
    </row>
    <row r="143" spans="1:2" x14ac:dyDescent="0.25">
      <c r="A143" s="59">
        <v>13</v>
      </c>
      <c r="B143" s="11" t="s">
        <v>1379</v>
      </c>
    </row>
    <row r="144" spans="1:2" x14ac:dyDescent="0.25">
      <c r="A144" s="60">
        <v>14</v>
      </c>
      <c r="B144" s="11" t="s">
        <v>1378</v>
      </c>
    </row>
    <row r="145" spans="1:2" x14ac:dyDescent="0.25">
      <c r="A145" s="59">
        <v>15</v>
      </c>
      <c r="B145" s="11" t="s">
        <v>1368</v>
      </c>
    </row>
    <row r="146" spans="1:2" x14ac:dyDescent="0.25">
      <c r="A146" s="61">
        <v>16</v>
      </c>
      <c r="B146" s="11" t="s">
        <v>1445</v>
      </c>
    </row>
    <row r="147" spans="1:2" x14ac:dyDescent="0.25">
      <c r="A147" s="59">
        <v>17</v>
      </c>
      <c r="B147" s="11" t="s">
        <v>1369</v>
      </c>
    </row>
    <row r="148" spans="1:2" x14ac:dyDescent="0.25">
      <c r="A148" s="59">
        <v>18</v>
      </c>
      <c r="B148" s="11" t="s">
        <v>1434</v>
      </c>
    </row>
    <row r="149" spans="1:2" x14ac:dyDescent="0.25">
      <c r="A149" s="59">
        <v>19</v>
      </c>
      <c r="B149" s="68" t="s">
        <v>1401</v>
      </c>
    </row>
    <row r="150" spans="1:2" x14ac:dyDescent="0.25">
      <c r="A150" s="60">
        <v>20</v>
      </c>
      <c r="B150" s="11" t="s">
        <v>1435</v>
      </c>
    </row>
    <row r="151" spans="1:2" x14ac:dyDescent="0.25">
      <c r="A151" s="59">
        <v>21</v>
      </c>
      <c r="B151" s="11" t="s">
        <v>1397</v>
      </c>
    </row>
    <row r="152" spans="1:2" x14ac:dyDescent="0.25">
      <c r="A152" s="60">
        <v>22</v>
      </c>
      <c r="B152" s="11" t="s">
        <v>1431</v>
      </c>
    </row>
    <row r="153" spans="1:2" x14ac:dyDescent="0.25">
      <c r="A153" s="59">
        <v>23</v>
      </c>
      <c r="B153" s="11" t="s">
        <v>1405</v>
      </c>
    </row>
    <row r="154" spans="1:2" x14ac:dyDescent="0.25">
      <c r="A154" s="60">
        <v>24</v>
      </c>
      <c r="B154" s="11" t="s">
        <v>1396</v>
      </c>
    </row>
    <row r="155" spans="1:2" x14ac:dyDescent="0.25">
      <c r="A155" s="59">
        <v>25</v>
      </c>
      <c r="B155" s="11" t="s">
        <v>1395</v>
      </c>
    </row>
    <row r="156" spans="1:2" x14ac:dyDescent="0.25">
      <c r="A156" s="60">
        <v>26</v>
      </c>
      <c r="B156" s="11" t="s">
        <v>1398</v>
      </c>
    </row>
    <row r="157" spans="1:2" x14ac:dyDescent="0.25">
      <c r="A157" s="60">
        <v>27</v>
      </c>
      <c r="B157" s="11" t="s">
        <v>1421</v>
      </c>
    </row>
    <row r="158" spans="1:2" x14ac:dyDescent="0.25">
      <c r="A158" s="60">
        <v>28</v>
      </c>
      <c r="B158" s="67" t="s">
        <v>1442</v>
      </c>
    </row>
    <row r="159" spans="1:2" x14ac:dyDescent="0.25">
      <c r="A159" s="59">
        <v>29</v>
      </c>
      <c r="B159" s="11" t="s">
        <v>1394</v>
      </c>
    </row>
    <row r="160" spans="1:2" x14ac:dyDescent="0.25">
      <c r="A160" s="59">
        <v>30</v>
      </c>
      <c r="B160" s="11" t="s">
        <v>1406</v>
      </c>
    </row>
    <row r="161" spans="1:2" x14ac:dyDescent="0.25">
      <c r="A161" s="60">
        <v>31</v>
      </c>
      <c r="B161" s="11" t="s">
        <v>1372</v>
      </c>
    </row>
    <row r="162" spans="1:2" x14ac:dyDescent="0.25">
      <c r="A162" s="59">
        <v>32</v>
      </c>
      <c r="B162" s="11" t="s">
        <v>1438</v>
      </c>
    </row>
    <row r="163" spans="1:2" x14ac:dyDescent="0.25">
      <c r="A163" s="59">
        <v>33</v>
      </c>
      <c r="B163" s="11" t="s">
        <v>1409</v>
      </c>
    </row>
    <row r="164" spans="1:2" x14ac:dyDescent="0.25">
      <c r="A164" s="60">
        <v>34</v>
      </c>
      <c r="B164" s="11" t="s">
        <v>1407</v>
      </c>
    </row>
    <row r="165" spans="1:2" x14ac:dyDescent="0.25">
      <c r="A165" s="60">
        <v>35</v>
      </c>
      <c r="B165" s="11" t="s">
        <v>1432</v>
      </c>
    </row>
    <row r="166" spans="1:2" x14ac:dyDescent="0.25">
      <c r="A166" s="59">
        <v>36</v>
      </c>
      <c r="B166" s="11" t="s">
        <v>1433</v>
      </c>
    </row>
    <row r="167" spans="1:2" x14ac:dyDescent="0.25">
      <c r="A167" s="59">
        <v>37</v>
      </c>
      <c r="B167" s="11" t="s">
        <v>1440</v>
      </c>
    </row>
    <row r="168" spans="1:2" x14ac:dyDescent="0.25">
      <c r="A168" s="60">
        <v>38</v>
      </c>
      <c r="B168" s="11" t="s">
        <v>1393</v>
      </c>
    </row>
    <row r="169" spans="1:2" x14ac:dyDescent="0.25">
      <c r="A169" s="59">
        <v>39</v>
      </c>
      <c r="B169" s="11" t="s">
        <v>1426</v>
      </c>
    </row>
    <row r="170" spans="1:2" x14ac:dyDescent="0.25">
      <c r="A170" s="60">
        <v>40</v>
      </c>
      <c r="B170" s="11" t="s">
        <v>1430</v>
      </c>
    </row>
    <row r="171" spans="1:2" x14ac:dyDescent="0.25">
      <c r="A171" s="60">
        <v>41</v>
      </c>
      <c r="B171" s="11" t="s">
        <v>1377</v>
      </c>
    </row>
    <row r="172" spans="1:2" x14ac:dyDescent="0.25">
      <c r="A172" s="60">
        <v>42</v>
      </c>
      <c r="B172" s="11" t="s">
        <v>1384</v>
      </c>
    </row>
    <row r="173" spans="1:2" x14ac:dyDescent="0.25">
      <c r="A173" s="59">
        <v>43</v>
      </c>
      <c r="B173" s="11" t="s">
        <v>1410</v>
      </c>
    </row>
    <row r="174" spans="1:2" x14ac:dyDescent="0.25">
      <c r="A174" s="60">
        <v>44</v>
      </c>
      <c r="B174" s="11" t="s">
        <v>1411</v>
      </c>
    </row>
    <row r="175" spans="1:2" x14ac:dyDescent="0.25">
      <c r="A175" s="59">
        <v>45</v>
      </c>
      <c r="B175" s="11" t="s">
        <v>1414</v>
      </c>
    </row>
    <row r="176" spans="1:2" x14ac:dyDescent="0.25">
      <c r="A176" s="60">
        <v>46</v>
      </c>
      <c r="B176" s="11" t="s">
        <v>1418</v>
      </c>
    </row>
    <row r="177" spans="1:2" x14ac:dyDescent="0.25">
      <c r="A177" s="59">
        <v>47</v>
      </c>
      <c r="B177" s="11" t="s">
        <v>1385</v>
      </c>
    </row>
    <row r="178" spans="1:2" x14ac:dyDescent="0.25">
      <c r="A178" s="60">
        <v>48</v>
      </c>
      <c r="B178" s="11" t="s">
        <v>1370</v>
      </c>
    </row>
    <row r="179" spans="1:2" x14ac:dyDescent="0.25">
      <c r="A179" s="59">
        <v>49</v>
      </c>
      <c r="B179" s="11" t="s">
        <v>1441</v>
      </c>
    </row>
    <row r="180" spans="1:2" x14ac:dyDescent="0.25">
      <c r="A180" s="59">
        <v>50</v>
      </c>
      <c r="B180" s="11" t="s">
        <v>1425</v>
      </c>
    </row>
    <row r="181" spans="1:2" x14ac:dyDescent="0.25">
      <c r="A181" s="59">
        <v>51</v>
      </c>
      <c r="B181" s="11" t="s">
        <v>1408</v>
      </c>
    </row>
    <row r="182" spans="1:2" x14ac:dyDescent="0.25">
      <c r="A182" s="60">
        <v>52</v>
      </c>
      <c r="B182" s="67" t="s">
        <v>1428</v>
      </c>
    </row>
    <row r="183" spans="1:2" x14ac:dyDescent="0.25">
      <c r="A183" s="59">
        <v>53</v>
      </c>
      <c r="B183" s="11" t="s">
        <v>1416</v>
      </c>
    </row>
    <row r="184" spans="1:2" x14ac:dyDescent="0.25">
      <c r="A184" s="60">
        <v>54</v>
      </c>
      <c r="B184" s="11" t="s">
        <v>1427</v>
      </c>
    </row>
    <row r="185" spans="1:2" x14ac:dyDescent="0.25">
      <c r="A185" s="59">
        <v>55</v>
      </c>
      <c r="B185" s="11" t="s">
        <v>1371</v>
      </c>
    </row>
    <row r="186" spans="1:2" x14ac:dyDescent="0.25">
      <c r="A186" s="60">
        <v>56</v>
      </c>
      <c r="B186" s="11" t="s">
        <v>1439</v>
      </c>
    </row>
    <row r="187" spans="1:2" x14ac:dyDescent="0.25">
      <c r="A187" s="61">
        <v>57</v>
      </c>
      <c r="B187" s="11" t="s">
        <v>1446</v>
      </c>
    </row>
    <row r="188" spans="1:2" x14ac:dyDescent="0.25">
      <c r="A188" s="60">
        <v>58</v>
      </c>
      <c r="B188" s="11" t="s">
        <v>1400</v>
      </c>
    </row>
    <row r="189" spans="1:2" x14ac:dyDescent="0.25">
      <c r="A189" s="60">
        <v>59</v>
      </c>
      <c r="B189" s="11" t="s">
        <v>1422</v>
      </c>
    </row>
    <row r="190" spans="1:2" x14ac:dyDescent="0.25">
      <c r="A190" s="61">
        <v>60</v>
      </c>
      <c r="B190" s="11" t="s">
        <v>1429</v>
      </c>
    </row>
    <row r="191" spans="1:2" x14ac:dyDescent="0.25">
      <c r="A191" s="59">
        <v>61</v>
      </c>
      <c r="B191" s="68" t="s">
        <v>1417</v>
      </c>
    </row>
    <row r="192" spans="1:2" x14ac:dyDescent="0.25">
      <c r="A192" s="60">
        <v>62</v>
      </c>
      <c r="B192" s="11" t="s">
        <v>1415</v>
      </c>
    </row>
    <row r="193" spans="1:2" x14ac:dyDescent="0.25">
      <c r="A193" s="59">
        <v>63</v>
      </c>
      <c r="B193" s="11" t="s">
        <v>1383</v>
      </c>
    </row>
    <row r="194" spans="1:2" x14ac:dyDescent="0.25">
      <c r="A194" s="60">
        <v>64</v>
      </c>
      <c r="B194" s="11" t="s">
        <v>1404</v>
      </c>
    </row>
    <row r="195" spans="1:2" x14ac:dyDescent="0.25">
      <c r="A195" s="59">
        <v>65</v>
      </c>
      <c r="B195" s="11" t="s">
        <v>1399</v>
      </c>
    </row>
    <row r="196" spans="1:2" x14ac:dyDescent="0.25">
      <c r="A196" s="60">
        <v>66</v>
      </c>
      <c r="B196" s="11" t="s">
        <v>1391</v>
      </c>
    </row>
    <row r="197" spans="1:2" x14ac:dyDescent="0.25">
      <c r="A197" s="59">
        <v>67</v>
      </c>
      <c r="B197" s="11" t="s">
        <v>1388</v>
      </c>
    </row>
    <row r="198" spans="1:2" x14ac:dyDescent="0.25">
      <c r="A198" s="59">
        <v>68</v>
      </c>
      <c r="B198" s="11" t="s">
        <v>1423</v>
      </c>
    </row>
    <row r="199" spans="1:2" x14ac:dyDescent="0.25">
      <c r="A199" s="60">
        <v>69</v>
      </c>
      <c r="B199" s="11" t="s">
        <v>1389</v>
      </c>
    </row>
    <row r="200" spans="1:2" x14ac:dyDescent="0.25">
      <c r="A200" s="59">
        <v>70</v>
      </c>
      <c r="B200" s="11" t="s">
        <v>1390</v>
      </c>
    </row>
    <row r="201" spans="1:2" x14ac:dyDescent="0.25">
      <c r="A201" s="60">
        <v>71</v>
      </c>
      <c r="B201" s="11" t="s">
        <v>1444</v>
      </c>
    </row>
    <row r="202" spans="1:2" x14ac:dyDescent="0.25">
      <c r="A202" s="60">
        <v>72</v>
      </c>
      <c r="B202" s="11" t="s">
        <v>1424</v>
      </c>
    </row>
    <row r="203" spans="1:2" x14ac:dyDescent="0.25">
      <c r="A203" s="60">
        <v>73</v>
      </c>
      <c r="B203" s="11" t="s">
        <v>1413</v>
      </c>
    </row>
    <row r="204" spans="1:2" x14ac:dyDescent="0.25">
      <c r="A204" s="59">
        <v>74</v>
      </c>
      <c r="B204" s="11" t="s">
        <v>1376</v>
      </c>
    </row>
    <row r="205" spans="1:2" x14ac:dyDescent="0.25">
      <c r="A205" s="60">
        <v>75</v>
      </c>
      <c r="B205" s="11" t="s">
        <v>1386</v>
      </c>
    </row>
    <row r="206" spans="1:2" x14ac:dyDescent="0.25">
      <c r="A206" s="60">
        <v>76</v>
      </c>
      <c r="B206" s="11" t="s">
        <v>1375</v>
      </c>
    </row>
    <row r="207" spans="1:2" x14ac:dyDescent="0.25">
      <c r="A207" s="58">
        <v>77</v>
      </c>
      <c r="B207" s="11" t="s">
        <v>1366</v>
      </c>
    </row>
    <row r="208" spans="1:2" x14ac:dyDescent="0.25">
      <c r="A208" s="59">
        <v>78</v>
      </c>
      <c r="B208" s="11" t="s">
        <v>1374</v>
      </c>
    </row>
    <row r="209" spans="1:2" x14ac:dyDescent="0.25">
      <c r="A209" s="60">
        <v>79</v>
      </c>
      <c r="B209" s="11" t="s">
        <v>1381</v>
      </c>
    </row>
    <row r="210" spans="1:2" x14ac:dyDescent="0.25">
      <c r="A210" s="59">
        <v>80</v>
      </c>
      <c r="B210" s="11" t="s">
        <v>1380</v>
      </c>
    </row>
    <row r="211" spans="1:2" x14ac:dyDescent="0.25">
      <c r="A211" s="66">
        <v>81</v>
      </c>
      <c r="B211" s="65" t="s">
        <v>1382</v>
      </c>
    </row>
  </sheetData>
  <pageMargins left="0.7" right="0.7" top="0.75" bottom="0.75" header="0.3" footer="0.3"/>
  <pageSetup paperSize="9" orientation="portrait" horizontalDpi="4294967293" verticalDpi="0" r:id="rId1"/>
  <drawing r:id="rId2"/>
  <tableParts count="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30A0"/>
  </sheetPr>
  <dimension ref="A1:I85"/>
  <sheetViews>
    <sheetView workbookViewId="0">
      <pane ySplit="4" topLeftCell="A5" activePane="bottomLeft" state="frozen"/>
      <selection pane="bottomLeft"/>
    </sheetView>
  </sheetViews>
  <sheetFormatPr defaultRowHeight="15" x14ac:dyDescent="0.25"/>
  <cols>
    <col min="1" max="1" width="8" customWidth="1"/>
    <col min="2" max="2" width="9" customWidth="1"/>
    <col min="3" max="3" width="10" customWidth="1"/>
    <col min="4" max="4" width="16" customWidth="1"/>
    <col min="5" max="5" width="12" customWidth="1"/>
    <col min="6" max="7" width="16" customWidth="1"/>
    <col min="8" max="8" width="10" customWidth="1"/>
    <col min="9" max="9" width="40" customWidth="1"/>
  </cols>
  <sheetData>
    <row r="1" spans="1:9" ht="19.5" x14ac:dyDescent="0.3">
      <c r="A1" s="1" t="s">
        <v>416</v>
      </c>
    </row>
    <row r="2" spans="1:9" x14ac:dyDescent="0.25">
      <c r="A2" s="2" t="s">
        <v>417</v>
      </c>
    </row>
    <row r="4" spans="1:9" ht="30" customHeight="1" x14ac:dyDescent="0.25">
      <c r="A4" s="3" t="s">
        <v>168</v>
      </c>
      <c r="B4" s="3" t="s">
        <v>418</v>
      </c>
      <c r="C4" s="3" t="s">
        <v>169</v>
      </c>
      <c r="D4" s="3" t="s">
        <v>419</v>
      </c>
      <c r="E4" s="3" t="s">
        <v>171</v>
      </c>
      <c r="F4" s="3" t="s">
        <v>420</v>
      </c>
      <c r="G4" s="3" t="s">
        <v>421</v>
      </c>
      <c r="H4" s="3" t="s">
        <v>422</v>
      </c>
      <c r="I4" s="3" t="s">
        <v>423</v>
      </c>
    </row>
    <row r="5" spans="1:9" x14ac:dyDescent="0.25">
      <c r="A5" s="17">
        <v>1</v>
      </c>
      <c r="B5" s="17">
        <v>10</v>
      </c>
      <c r="C5" s="17" t="s">
        <v>424</v>
      </c>
      <c r="D5" s="17">
        <v>14</v>
      </c>
      <c r="E5" s="17" t="s">
        <v>425</v>
      </c>
      <c r="F5" s="17" t="s">
        <v>277</v>
      </c>
      <c r="G5" s="17" t="s">
        <v>221</v>
      </c>
      <c r="H5" s="17">
        <v>1</v>
      </c>
      <c r="I5" s="17"/>
    </row>
    <row r="6" spans="1:9" x14ac:dyDescent="0.25">
      <c r="A6" s="17">
        <v>2</v>
      </c>
      <c r="B6" s="17">
        <v>1</v>
      </c>
      <c r="C6" s="17" t="s">
        <v>424</v>
      </c>
      <c r="D6" s="17">
        <v>15</v>
      </c>
      <c r="E6" s="17" t="s">
        <v>425</v>
      </c>
      <c r="F6" s="17" t="s">
        <v>277</v>
      </c>
      <c r="G6" s="17" t="s">
        <v>221</v>
      </c>
      <c r="H6" s="17">
        <v>1</v>
      </c>
      <c r="I6" s="17"/>
    </row>
    <row r="7" spans="1:9" x14ac:dyDescent="0.25">
      <c r="A7" s="17">
        <v>3</v>
      </c>
      <c r="B7" s="17">
        <v>2</v>
      </c>
      <c r="C7" s="17" t="s">
        <v>424</v>
      </c>
      <c r="D7" s="17">
        <v>16</v>
      </c>
      <c r="E7" s="17" t="s">
        <v>425</v>
      </c>
      <c r="F7" s="17" t="s">
        <v>277</v>
      </c>
      <c r="G7" s="17" t="s">
        <v>221</v>
      </c>
      <c r="H7" s="17">
        <v>1</v>
      </c>
      <c r="I7" s="17"/>
    </row>
    <row r="8" spans="1:9" x14ac:dyDescent="0.25">
      <c r="A8" s="17">
        <v>4</v>
      </c>
      <c r="B8" s="17">
        <v>3</v>
      </c>
      <c r="C8" s="17" t="s">
        <v>424</v>
      </c>
      <c r="D8" s="17">
        <v>17</v>
      </c>
      <c r="E8" s="17" t="s">
        <v>425</v>
      </c>
      <c r="F8" s="17" t="s">
        <v>277</v>
      </c>
      <c r="G8" s="17" t="s">
        <v>221</v>
      </c>
      <c r="H8" s="17">
        <v>1</v>
      </c>
      <c r="I8" s="17"/>
    </row>
    <row r="9" spans="1:9" x14ac:dyDescent="0.25">
      <c r="A9" s="18">
        <v>5</v>
      </c>
      <c r="B9" s="18">
        <v>6</v>
      </c>
      <c r="C9" s="18" t="s">
        <v>424</v>
      </c>
      <c r="D9" s="18">
        <v>22</v>
      </c>
      <c r="E9" s="18" t="s">
        <v>426</v>
      </c>
      <c r="F9" s="18" t="s">
        <v>277</v>
      </c>
      <c r="G9" s="18" t="s">
        <v>221</v>
      </c>
      <c r="H9" s="18">
        <v>0</v>
      </c>
      <c r="I9" s="18"/>
    </row>
    <row r="10" spans="1:9" x14ac:dyDescent="0.25">
      <c r="A10" s="17">
        <v>6</v>
      </c>
      <c r="B10" s="17">
        <v>15</v>
      </c>
      <c r="C10" s="17" t="s">
        <v>424</v>
      </c>
      <c r="D10" s="17">
        <v>21</v>
      </c>
      <c r="E10" s="17" t="s">
        <v>425</v>
      </c>
      <c r="F10" s="17" t="s">
        <v>277</v>
      </c>
      <c r="G10" s="17" t="s">
        <v>221</v>
      </c>
      <c r="H10" s="17">
        <v>1</v>
      </c>
      <c r="I10" s="17"/>
    </row>
    <row r="11" spans="1:9" x14ac:dyDescent="0.25">
      <c r="A11" s="17">
        <v>7</v>
      </c>
      <c r="B11" s="17">
        <v>8</v>
      </c>
      <c r="C11" s="17" t="s">
        <v>427</v>
      </c>
      <c r="D11" s="17">
        <v>24</v>
      </c>
      <c r="E11" s="17" t="s">
        <v>425</v>
      </c>
      <c r="F11" s="17" t="s">
        <v>277</v>
      </c>
      <c r="G11" s="17" t="s">
        <v>221</v>
      </c>
      <c r="H11" s="17">
        <v>1</v>
      </c>
      <c r="I11" s="17"/>
    </row>
    <row r="12" spans="1:9" x14ac:dyDescent="0.25">
      <c r="A12" s="17">
        <v>8</v>
      </c>
      <c r="B12" s="17">
        <v>9</v>
      </c>
      <c r="C12" s="17" t="s">
        <v>427</v>
      </c>
      <c r="D12" s="17">
        <v>23</v>
      </c>
      <c r="E12" s="17" t="s">
        <v>425</v>
      </c>
      <c r="F12" s="17" t="s">
        <v>277</v>
      </c>
      <c r="G12" s="17" t="s">
        <v>221</v>
      </c>
      <c r="H12" s="17">
        <v>1</v>
      </c>
      <c r="I12" s="17"/>
    </row>
    <row r="13" spans="1:9" x14ac:dyDescent="0.25">
      <c r="A13" s="17">
        <v>9</v>
      </c>
      <c r="B13" s="17">
        <v>18</v>
      </c>
      <c r="C13" s="17" t="s">
        <v>427</v>
      </c>
      <c r="D13" s="17">
        <v>22</v>
      </c>
      <c r="E13" s="17" t="s">
        <v>425</v>
      </c>
      <c r="F13" s="17" t="s">
        <v>277</v>
      </c>
      <c r="G13" s="17" t="s">
        <v>221</v>
      </c>
      <c r="H13" s="17">
        <v>1</v>
      </c>
      <c r="I13" s="17"/>
    </row>
    <row r="14" spans="1:9" x14ac:dyDescent="0.25">
      <c r="A14" s="17">
        <v>10</v>
      </c>
      <c r="B14" s="17">
        <v>19</v>
      </c>
      <c r="C14" s="17" t="s">
        <v>424</v>
      </c>
      <c r="D14" s="17">
        <v>13</v>
      </c>
      <c r="E14" s="17" t="s">
        <v>425</v>
      </c>
      <c r="F14" s="17" t="s">
        <v>277</v>
      </c>
      <c r="G14" s="17" t="s">
        <v>221</v>
      </c>
      <c r="H14" s="17">
        <v>1</v>
      </c>
      <c r="I14" s="17"/>
    </row>
    <row r="15" spans="1:9" x14ac:dyDescent="0.25">
      <c r="A15" s="19">
        <v>11</v>
      </c>
      <c r="B15" s="19">
        <v>12</v>
      </c>
      <c r="C15" s="19" t="s">
        <v>424</v>
      </c>
      <c r="D15" s="19">
        <v>20</v>
      </c>
      <c r="E15" s="19" t="s">
        <v>428</v>
      </c>
      <c r="F15" s="19" t="s">
        <v>221</v>
      </c>
      <c r="G15" s="19" t="s">
        <v>277</v>
      </c>
      <c r="H15" s="19">
        <v>0</v>
      </c>
      <c r="I15" s="19"/>
    </row>
    <row r="16" spans="1:9" x14ac:dyDescent="0.25">
      <c r="A16" s="19">
        <v>12</v>
      </c>
      <c r="B16" s="19">
        <v>13</v>
      </c>
      <c r="C16" s="19" t="s">
        <v>424</v>
      </c>
      <c r="D16" s="19">
        <v>19</v>
      </c>
      <c r="E16" s="19" t="s">
        <v>428</v>
      </c>
      <c r="F16" s="19" t="s">
        <v>221</v>
      </c>
      <c r="G16" s="19" t="s">
        <v>221</v>
      </c>
      <c r="H16" s="19">
        <v>1</v>
      </c>
      <c r="I16" s="19"/>
    </row>
    <row r="17" spans="1:9" x14ac:dyDescent="0.25">
      <c r="A17" s="17">
        <v>13</v>
      </c>
      <c r="B17" s="17">
        <v>4</v>
      </c>
      <c r="C17" s="17" t="s">
        <v>424</v>
      </c>
      <c r="D17" s="17">
        <v>18</v>
      </c>
      <c r="E17" s="17" t="s">
        <v>425</v>
      </c>
      <c r="F17" s="17" t="s">
        <v>277</v>
      </c>
      <c r="G17" s="17" t="s">
        <v>221</v>
      </c>
      <c r="H17" s="17">
        <v>2</v>
      </c>
      <c r="I17" s="17"/>
    </row>
    <row r="18" spans="1:9" x14ac:dyDescent="0.25">
      <c r="A18" s="17">
        <v>14</v>
      </c>
      <c r="B18" s="17">
        <v>13</v>
      </c>
      <c r="C18" s="17" t="s">
        <v>424</v>
      </c>
      <c r="D18" s="17">
        <v>19</v>
      </c>
      <c r="E18" s="17" t="s">
        <v>425</v>
      </c>
      <c r="F18" s="17" t="s">
        <v>277</v>
      </c>
      <c r="G18" s="17" t="s">
        <v>221</v>
      </c>
      <c r="H18" s="17">
        <v>1</v>
      </c>
      <c r="I18" s="17"/>
    </row>
    <row r="19" spans="1:9" x14ac:dyDescent="0.25">
      <c r="A19" s="17">
        <v>15</v>
      </c>
      <c r="B19" s="17">
        <v>14</v>
      </c>
      <c r="C19" s="17" t="s">
        <v>424</v>
      </c>
      <c r="D19" s="17">
        <v>20</v>
      </c>
      <c r="E19" s="17" t="s">
        <v>425</v>
      </c>
      <c r="F19" s="17" t="s">
        <v>277</v>
      </c>
      <c r="G19" s="17" t="s">
        <v>221</v>
      </c>
      <c r="H19" s="17">
        <v>1</v>
      </c>
      <c r="I19" s="17"/>
    </row>
    <row r="20" spans="1:9" x14ac:dyDescent="0.25">
      <c r="A20" s="20">
        <v>16</v>
      </c>
      <c r="B20" s="20">
        <v>7</v>
      </c>
      <c r="C20" s="20" t="s">
        <v>427</v>
      </c>
      <c r="D20" s="20">
        <v>25</v>
      </c>
      <c r="E20" s="20" t="s">
        <v>429</v>
      </c>
      <c r="F20" s="20" t="s">
        <v>277</v>
      </c>
      <c r="G20" s="20" t="s">
        <v>277</v>
      </c>
      <c r="H20" s="20">
        <v>0</v>
      </c>
      <c r="I20" s="20"/>
    </row>
    <row r="21" spans="1:9" x14ac:dyDescent="0.25">
      <c r="A21" s="19">
        <v>17</v>
      </c>
      <c r="B21" s="19">
        <v>26</v>
      </c>
      <c r="C21" s="19" t="s">
        <v>427</v>
      </c>
      <c r="D21" s="19">
        <v>18</v>
      </c>
      <c r="E21" s="19" t="s">
        <v>428</v>
      </c>
      <c r="F21" s="19" t="s">
        <v>221</v>
      </c>
      <c r="G21" s="19" t="s">
        <v>277</v>
      </c>
      <c r="H21" s="19">
        <v>0</v>
      </c>
      <c r="I21" s="19"/>
    </row>
    <row r="22" spans="1:9" x14ac:dyDescent="0.25">
      <c r="A22" s="17">
        <v>18</v>
      </c>
      <c r="B22" s="17">
        <v>27</v>
      </c>
      <c r="C22" s="17" t="s">
        <v>427</v>
      </c>
      <c r="D22" s="17">
        <v>21</v>
      </c>
      <c r="E22" s="17" t="s">
        <v>425</v>
      </c>
      <c r="F22" s="17" t="s">
        <v>277</v>
      </c>
      <c r="G22" s="17" t="s">
        <v>221</v>
      </c>
      <c r="H22" s="17">
        <v>1</v>
      </c>
      <c r="I22" s="17"/>
    </row>
    <row r="23" spans="1:9" x14ac:dyDescent="0.25">
      <c r="A23" s="17">
        <v>19</v>
      </c>
      <c r="B23" s="17">
        <v>28</v>
      </c>
      <c r="C23" s="17" t="s">
        <v>424</v>
      </c>
      <c r="D23" s="17">
        <v>12</v>
      </c>
      <c r="E23" s="17" t="s">
        <v>425</v>
      </c>
      <c r="F23" s="17" t="s">
        <v>277</v>
      </c>
      <c r="G23" s="17" t="s">
        <v>221</v>
      </c>
      <c r="H23" s="17">
        <v>1</v>
      </c>
      <c r="I23" s="17"/>
    </row>
    <row r="24" spans="1:9" x14ac:dyDescent="0.25">
      <c r="A24" s="17">
        <v>20</v>
      </c>
      <c r="B24" s="17">
        <v>29</v>
      </c>
      <c r="C24" s="17" t="s">
        <v>427</v>
      </c>
      <c r="D24" s="17">
        <v>11</v>
      </c>
      <c r="E24" s="17" t="s">
        <v>425</v>
      </c>
      <c r="F24" s="17" t="s">
        <v>277</v>
      </c>
      <c r="G24" s="17" t="s">
        <v>221</v>
      </c>
      <c r="H24" s="17">
        <v>1</v>
      </c>
      <c r="I24" s="17"/>
    </row>
    <row r="25" spans="1:9" x14ac:dyDescent="0.25">
      <c r="A25" s="17">
        <v>21</v>
      </c>
      <c r="B25" s="17">
        <v>20</v>
      </c>
      <c r="C25" s="17" t="s">
        <v>427</v>
      </c>
      <c r="D25" s="17">
        <v>12</v>
      </c>
      <c r="E25" s="17" t="s">
        <v>425</v>
      </c>
      <c r="F25" s="17" t="s">
        <v>277</v>
      </c>
      <c r="G25" s="17" t="s">
        <v>221</v>
      </c>
      <c r="H25" s="17">
        <v>1</v>
      </c>
      <c r="I25" s="17"/>
    </row>
    <row r="26" spans="1:9" x14ac:dyDescent="0.25">
      <c r="A26" s="17">
        <v>22</v>
      </c>
      <c r="B26" s="17">
        <v>21</v>
      </c>
      <c r="C26" s="17" t="s">
        <v>427</v>
      </c>
      <c r="D26" s="17">
        <v>13</v>
      </c>
      <c r="E26" s="17" t="s">
        <v>425</v>
      </c>
      <c r="F26" s="17" t="s">
        <v>277</v>
      </c>
      <c r="G26" s="17" t="s">
        <v>221</v>
      </c>
      <c r="H26" s="17">
        <v>1</v>
      </c>
      <c r="I26" s="17"/>
    </row>
    <row r="27" spans="1:9" x14ac:dyDescent="0.25">
      <c r="A27" s="17">
        <v>23</v>
      </c>
      <c r="B27" s="17">
        <v>22</v>
      </c>
      <c r="C27" s="17" t="s">
        <v>427</v>
      </c>
      <c r="D27" s="17">
        <v>14</v>
      </c>
      <c r="E27" s="17" t="s">
        <v>425</v>
      </c>
      <c r="F27" s="17" t="s">
        <v>277</v>
      </c>
      <c r="G27" s="17" t="s">
        <v>221</v>
      </c>
      <c r="H27" s="17">
        <v>1</v>
      </c>
      <c r="I27" s="17"/>
    </row>
    <row r="28" spans="1:9" x14ac:dyDescent="0.25">
      <c r="A28" s="17">
        <v>24</v>
      </c>
      <c r="B28" s="17">
        <v>23</v>
      </c>
      <c r="C28" s="17" t="s">
        <v>427</v>
      </c>
      <c r="D28" s="17">
        <v>15</v>
      </c>
      <c r="E28" s="17" t="s">
        <v>425</v>
      </c>
      <c r="F28" s="17" t="s">
        <v>277</v>
      </c>
      <c r="G28" s="17" t="s">
        <v>221</v>
      </c>
      <c r="H28" s="17">
        <v>1</v>
      </c>
      <c r="I28" s="17"/>
    </row>
    <row r="29" spans="1:9" x14ac:dyDescent="0.25">
      <c r="A29" s="17">
        <v>25</v>
      </c>
      <c r="B29" s="17">
        <v>24</v>
      </c>
      <c r="C29" s="17" t="s">
        <v>427</v>
      </c>
      <c r="D29" s="17">
        <v>16</v>
      </c>
      <c r="E29" s="17" t="s">
        <v>425</v>
      </c>
      <c r="F29" s="17" t="s">
        <v>277</v>
      </c>
      <c r="G29" s="17" t="s">
        <v>221</v>
      </c>
      <c r="H29" s="17">
        <v>1</v>
      </c>
      <c r="I29" s="17"/>
    </row>
    <row r="30" spans="1:9" x14ac:dyDescent="0.25">
      <c r="A30" s="17">
        <v>26</v>
      </c>
      <c r="B30" s="17">
        <v>25</v>
      </c>
      <c r="C30" s="17" t="s">
        <v>427</v>
      </c>
      <c r="D30" s="17">
        <v>17</v>
      </c>
      <c r="E30" s="17" t="s">
        <v>425</v>
      </c>
      <c r="F30" s="17" t="s">
        <v>277</v>
      </c>
      <c r="G30" s="17" t="s">
        <v>221</v>
      </c>
      <c r="H30" s="17">
        <v>2</v>
      </c>
      <c r="I30" s="17"/>
    </row>
    <row r="31" spans="1:9" x14ac:dyDescent="0.25">
      <c r="A31" s="17">
        <v>27</v>
      </c>
      <c r="B31" s="17">
        <v>36</v>
      </c>
      <c r="C31" s="17" t="s">
        <v>427</v>
      </c>
      <c r="D31" s="17">
        <v>20</v>
      </c>
      <c r="E31" s="17" t="s">
        <v>425</v>
      </c>
      <c r="F31" s="17" t="s">
        <v>277</v>
      </c>
      <c r="G31" s="17" t="s">
        <v>221</v>
      </c>
      <c r="H31" s="17">
        <v>1</v>
      </c>
      <c r="I31" s="17"/>
    </row>
    <row r="32" spans="1:9" x14ac:dyDescent="0.25">
      <c r="A32" s="17">
        <v>28</v>
      </c>
      <c r="B32" s="17">
        <v>37</v>
      </c>
      <c r="C32" s="17" t="s">
        <v>424</v>
      </c>
      <c r="D32" s="17">
        <v>11</v>
      </c>
      <c r="E32" s="17" t="s">
        <v>425</v>
      </c>
      <c r="F32" s="17" t="s">
        <v>277</v>
      </c>
      <c r="G32" s="17" t="s">
        <v>221</v>
      </c>
      <c r="H32" s="17">
        <v>1</v>
      </c>
      <c r="I32" s="17"/>
    </row>
    <row r="33" spans="1:9" x14ac:dyDescent="0.25">
      <c r="A33" s="17">
        <v>29</v>
      </c>
      <c r="B33" s="17">
        <v>38</v>
      </c>
      <c r="C33" s="17" t="s">
        <v>427</v>
      </c>
      <c r="D33" s="17">
        <v>10</v>
      </c>
      <c r="E33" s="17" t="s">
        <v>425</v>
      </c>
      <c r="F33" s="17" t="s">
        <v>277</v>
      </c>
      <c r="G33" s="17" t="s">
        <v>221</v>
      </c>
      <c r="H33" s="17">
        <v>1</v>
      </c>
      <c r="I33" s="17"/>
    </row>
    <row r="34" spans="1:9" x14ac:dyDescent="0.25">
      <c r="A34" s="19">
        <v>30</v>
      </c>
      <c r="B34" s="19">
        <v>31</v>
      </c>
      <c r="C34" s="19" t="s">
        <v>427</v>
      </c>
      <c r="D34" s="19">
        <v>7</v>
      </c>
      <c r="E34" s="19" t="s">
        <v>428</v>
      </c>
      <c r="F34" s="19" t="s">
        <v>221</v>
      </c>
      <c r="G34" s="19" t="s">
        <v>277</v>
      </c>
      <c r="H34" s="19">
        <v>0</v>
      </c>
      <c r="I34" s="19"/>
    </row>
    <row r="35" spans="1:9" x14ac:dyDescent="0.25">
      <c r="A35" s="17">
        <v>31</v>
      </c>
      <c r="B35" s="17">
        <v>32</v>
      </c>
      <c r="C35" s="17" t="s">
        <v>427</v>
      </c>
      <c r="D35" s="17">
        <v>6</v>
      </c>
      <c r="E35" s="17" t="s">
        <v>425</v>
      </c>
      <c r="F35" s="17" t="s">
        <v>277</v>
      </c>
      <c r="G35" s="17" t="s">
        <v>221</v>
      </c>
      <c r="H35" s="17">
        <v>2</v>
      </c>
      <c r="I35" s="17"/>
    </row>
    <row r="36" spans="1:9" x14ac:dyDescent="0.25">
      <c r="A36" s="17">
        <v>32</v>
      </c>
      <c r="B36" s="17">
        <v>41</v>
      </c>
      <c r="C36" s="17" t="s">
        <v>427</v>
      </c>
      <c r="D36" s="17">
        <v>5</v>
      </c>
      <c r="E36" s="17" t="s">
        <v>425</v>
      </c>
      <c r="F36" s="17" t="s">
        <v>277</v>
      </c>
      <c r="G36" s="17" t="s">
        <v>221</v>
      </c>
      <c r="H36" s="17">
        <v>1</v>
      </c>
      <c r="I36" s="17"/>
    </row>
    <row r="37" spans="1:9" x14ac:dyDescent="0.25">
      <c r="A37" s="19">
        <v>33</v>
      </c>
      <c r="B37" s="19">
        <v>42</v>
      </c>
      <c r="C37" s="19" t="s">
        <v>430</v>
      </c>
      <c r="D37" s="19">
        <v>14</v>
      </c>
      <c r="E37" s="19" t="s">
        <v>428</v>
      </c>
      <c r="F37" s="19" t="s">
        <v>221</v>
      </c>
      <c r="G37" s="19" t="s">
        <v>221</v>
      </c>
      <c r="H37" s="19">
        <v>1</v>
      </c>
      <c r="I37" s="19"/>
    </row>
    <row r="38" spans="1:9" x14ac:dyDescent="0.25">
      <c r="A38" s="19">
        <v>34</v>
      </c>
      <c r="B38" s="19">
        <v>33</v>
      </c>
      <c r="C38" s="19" t="s">
        <v>430</v>
      </c>
      <c r="D38" s="19">
        <v>15</v>
      </c>
      <c r="E38" s="19" t="s">
        <v>428</v>
      </c>
      <c r="F38" s="19" t="s">
        <v>221</v>
      </c>
      <c r="G38" s="19" t="s">
        <v>277</v>
      </c>
      <c r="H38" s="19">
        <v>0</v>
      </c>
      <c r="I38" s="19"/>
    </row>
    <row r="39" spans="1:9" x14ac:dyDescent="0.25">
      <c r="A39" s="17">
        <v>35</v>
      </c>
      <c r="B39" s="17">
        <v>26</v>
      </c>
      <c r="C39" s="17" t="s">
        <v>427</v>
      </c>
      <c r="D39" s="17">
        <v>18</v>
      </c>
      <c r="E39" s="17" t="s">
        <v>425</v>
      </c>
      <c r="F39" s="17" t="s">
        <v>277</v>
      </c>
      <c r="G39" s="17" t="s">
        <v>221</v>
      </c>
      <c r="H39" s="17">
        <v>1</v>
      </c>
      <c r="I39" s="17"/>
    </row>
    <row r="40" spans="1:9" x14ac:dyDescent="0.25">
      <c r="A40" s="17">
        <v>36</v>
      </c>
      <c r="B40" s="17">
        <v>35</v>
      </c>
      <c r="C40" s="17" t="s">
        <v>427</v>
      </c>
      <c r="D40" s="17">
        <v>19</v>
      </c>
      <c r="E40" s="17" t="s">
        <v>425</v>
      </c>
      <c r="F40" s="17" t="s">
        <v>277</v>
      </c>
      <c r="G40" s="17" t="s">
        <v>221</v>
      </c>
      <c r="H40" s="17">
        <v>1</v>
      </c>
      <c r="I40" s="17"/>
    </row>
    <row r="41" spans="1:9" x14ac:dyDescent="0.25">
      <c r="A41" s="17">
        <v>37</v>
      </c>
      <c r="B41" s="17">
        <v>46</v>
      </c>
      <c r="C41" s="17" t="s">
        <v>424</v>
      </c>
      <c r="D41" s="17">
        <v>10</v>
      </c>
      <c r="E41" s="17" t="s">
        <v>425</v>
      </c>
      <c r="F41" s="17" t="s">
        <v>277</v>
      </c>
      <c r="G41" s="17" t="s">
        <v>221</v>
      </c>
      <c r="H41" s="17">
        <v>1</v>
      </c>
      <c r="I41" s="17"/>
    </row>
    <row r="42" spans="1:9" x14ac:dyDescent="0.25">
      <c r="A42" s="17">
        <v>38</v>
      </c>
      <c r="B42" s="17">
        <v>39</v>
      </c>
      <c r="C42" s="17" t="s">
        <v>427</v>
      </c>
      <c r="D42" s="17">
        <v>9</v>
      </c>
      <c r="E42" s="17" t="s">
        <v>425</v>
      </c>
      <c r="F42" s="17" t="s">
        <v>277</v>
      </c>
      <c r="G42" s="17" t="s">
        <v>221</v>
      </c>
      <c r="H42" s="17">
        <v>1</v>
      </c>
      <c r="I42" s="17"/>
    </row>
    <row r="43" spans="1:9" x14ac:dyDescent="0.25">
      <c r="A43" s="17">
        <v>39</v>
      </c>
      <c r="B43" s="17">
        <v>40</v>
      </c>
      <c r="C43" s="17" t="s">
        <v>427</v>
      </c>
      <c r="D43" s="17">
        <v>8</v>
      </c>
      <c r="E43" s="17" t="s">
        <v>425</v>
      </c>
      <c r="F43" s="17" t="s">
        <v>277</v>
      </c>
      <c r="G43" s="17" t="s">
        <v>221</v>
      </c>
      <c r="H43" s="17">
        <v>1</v>
      </c>
      <c r="I43" s="17"/>
    </row>
    <row r="44" spans="1:9" x14ac:dyDescent="0.25">
      <c r="A44" s="17">
        <v>40</v>
      </c>
      <c r="B44" s="17">
        <v>31</v>
      </c>
      <c r="C44" s="17" t="s">
        <v>427</v>
      </c>
      <c r="D44" s="17">
        <v>7</v>
      </c>
      <c r="E44" s="17" t="s">
        <v>425</v>
      </c>
      <c r="F44" s="17" t="s">
        <v>277</v>
      </c>
      <c r="G44" s="17" t="s">
        <v>221</v>
      </c>
      <c r="H44" s="17">
        <v>1</v>
      </c>
      <c r="I44" s="17"/>
    </row>
    <row r="45" spans="1:9" x14ac:dyDescent="0.25">
      <c r="A45" s="17">
        <v>41</v>
      </c>
      <c r="B45" s="17">
        <v>50</v>
      </c>
      <c r="C45" s="17" t="s">
        <v>427</v>
      </c>
      <c r="D45" s="17">
        <v>4</v>
      </c>
      <c r="E45" s="17" t="s">
        <v>425</v>
      </c>
      <c r="F45" s="17" t="s">
        <v>277</v>
      </c>
      <c r="G45" s="17" t="s">
        <v>221</v>
      </c>
      <c r="H45" s="17">
        <v>1</v>
      </c>
      <c r="I45" s="17"/>
    </row>
    <row r="46" spans="1:9" x14ac:dyDescent="0.25">
      <c r="A46" s="17">
        <v>42</v>
      </c>
      <c r="B46" s="17">
        <v>43</v>
      </c>
      <c r="C46" s="17" t="s">
        <v>430</v>
      </c>
      <c r="D46" s="17">
        <v>13</v>
      </c>
      <c r="E46" s="17" t="s">
        <v>425</v>
      </c>
      <c r="F46" s="17" t="s">
        <v>277</v>
      </c>
      <c r="G46" s="17" t="s">
        <v>221</v>
      </c>
      <c r="H46" s="17">
        <v>2</v>
      </c>
      <c r="I46" s="17"/>
    </row>
    <row r="47" spans="1:9" x14ac:dyDescent="0.25">
      <c r="A47" s="17">
        <v>43</v>
      </c>
      <c r="B47" s="17">
        <v>44</v>
      </c>
      <c r="C47" s="17" t="s">
        <v>430</v>
      </c>
      <c r="D47" s="17">
        <v>12</v>
      </c>
      <c r="E47" s="17" t="s">
        <v>425</v>
      </c>
      <c r="F47" s="17" t="s">
        <v>277</v>
      </c>
      <c r="G47" s="17" t="s">
        <v>221</v>
      </c>
      <c r="H47" s="17">
        <v>1</v>
      </c>
      <c r="I47" s="17"/>
    </row>
    <row r="48" spans="1:9" x14ac:dyDescent="0.25">
      <c r="A48" s="17">
        <v>44</v>
      </c>
      <c r="B48" s="17">
        <v>45</v>
      </c>
      <c r="C48" s="17" t="s">
        <v>430</v>
      </c>
      <c r="D48" s="17">
        <v>11</v>
      </c>
      <c r="E48" s="17" t="s">
        <v>425</v>
      </c>
      <c r="F48" s="17" t="s">
        <v>277</v>
      </c>
      <c r="G48" s="17" t="s">
        <v>221</v>
      </c>
      <c r="H48" s="17">
        <v>1</v>
      </c>
      <c r="I48" s="17"/>
    </row>
    <row r="49" spans="1:9" x14ac:dyDescent="0.25">
      <c r="A49" s="17">
        <v>45</v>
      </c>
      <c r="B49" s="17">
        <v>54</v>
      </c>
      <c r="C49" s="17" t="s">
        <v>430</v>
      </c>
      <c r="D49" s="17">
        <v>10</v>
      </c>
      <c r="E49" s="17" t="s">
        <v>425</v>
      </c>
      <c r="F49" s="17" t="s">
        <v>277</v>
      </c>
      <c r="G49" s="17" t="s">
        <v>221</v>
      </c>
      <c r="H49" s="17">
        <v>1</v>
      </c>
      <c r="I49" s="17"/>
    </row>
    <row r="50" spans="1:9" x14ac:dyDescent="0.25">
      <c r="A50" s="17">
        <v>46</v>
      </c>
      <c r="B50" s="17">
        <v>47</v>
      </c>
      <c r="C50" s="17" t="s">
        <v>424</v>
      </c>
      <c r="D50" s="17">
        <v>9</v>
      </c>
      <c r="E50" s="17" t="s">
        <v>425</v>
      </c>
      <c r="F50" s="17" t="s">
        <v>277</v>
      </c>
      <c r="G50" s="17" t="s">
        <v>221</v>
      </c>
      <c r="H50" s="17">
        <v>1</v>
      </c>
      <c r="I50" s="17"/>
    </row>
    <row r="51" spans="1:9" x14ac:dyDescent="0.25">
      <c r="A51" s="17">
        <v>47</v>
      </c>
      <c r="B51" s="17">
        <v>56</v>
      </c>
      <c r="C51" s="17" t="s">
        <v>424</v>
      </c>
      <c r="D51" s="17">
        <v>8</v>
      </c>
      <c r="E51" s="17" t="s">
        <v>425</v>
      </c>
      <c r="F51" s="17" t="s">
        <v>277</v>
      </c>
      <c r="G51" s="17" t="s">
        <v>221</v>
      </c>
      <c r="H51" s="17">
        <v>2</v>
      </c>
      <c r="I51" s="17"/>
    </row>
    <row r="52" spans="1:9" x14ac:dyDescent="0.25">
      <c r="A52" s="17">
        <v>48</v>
      </c>
      <c r="B52" s="17">
        <v>47</v>
      </c>
      <c r="C52" s="17" t="s">
        <v>424</v>
      </c>
      <c r="D52" s="17">
        <v>9</v>
      </c>
      <c r="E52" s="17" t="s">
        <v>425</v>
      </c>
      <c r="F52" s="17" t="s">
        <v>277</v>
      </c>
      <c r="G52" s="17" t="s">
        <v>221</v>
      </c>
      <c r="H52" s="17">
        <v>1</v>
      </c>
      <c r="I52" s="17"/>
    </row>
    <row r="53" spans="1:9" x14ac:dyDescent="0.25">
      <c r="A53" s="17">
        <v>49</v>
      </c>
      <c r="B53" s="17">
        <v>48</v>
      </c>
      <c r="C53" s="17" t="s">
        <v>424</v>
      </c>
      <c r="D53" s="17">
        <v>10</v>
      </c>
      <c r="E53" s="17" t="s">
        <v>425</v>
      </c>
      <c r="F53" s="17" t="s">
        <v>277</v>
      </c>
      <c r="G53" s="17" t="s">
        <v>221</v>
      </c>
      <c r="H53" s="17">
        <v>1</v>
      </c>
      <c r="I53" s="17"/>
    </row>
    <row r="54" spans="1:9" x14ac:dyDescent="0.25">
      <c r="A54" s="17">
        <v>50</v>
      </c>
      <c r="B54" s="17">
        <v>59</v>
      </c>
      <c r="C54" s="17" t="s">
        <v>427</v>
      </c>
      <c r="D54" s="17">
        <v>3</v>
      </c>
      <c r="E54" s="17" t="s">
        <v>425</v>
      </c>
      <c r="F54" s="17" t="s">
        <v>277</v>
      </c>
      <c r="G54" s="17" t="s">
        <v>221</v>
      </c>
      <c r="H54" s="17">
        <v>1</v>
      </c>
      <c r="I54" s="17"/>
    </row>
    <row r="55" spans="1:9" x14ac:dyDescent="0.25">
      <c r="A55" s="17">
        <v>51</v>
      </c>
      <c r="B55" s="17">
        <v>42</v>
      </c>
      <c r="C55" s="17" t="s">
        <v>430</v>
      </c>
      <c r="D55" s="17">
        <v>14</v>
      </c>
      <c r="E55" s="17" t="s">
        <v>425</v>
      </c>
      <c r="F55" s="17" t="s">
        <v>277</v>
      </c>
      <c r="G55" s="17" t="s">
        <v>221</v>
      </c>
      <c r="H55" s="17">
        <v>1</v>
      </c>
      <c r="I55" s="17"/>
    </row>
    <row r="56" spans="1:9" x14ac:dyDescent="0.25">
      <c r="A56" s="17">
        <v>52</v>
      </c>
      <c r="B56" s="17">
        <v>51</v>
      </c>
      <c r="C56" s="17" t="s">
        <v>430</v>
      </c>
      <c r="D56" s="17">
        <v>15</v>
      </c>
      <c r="E56" s="17" t="s">
        <v>425</v>
      </c>
      <c r="F56" s="17" t="s">
        <v>277</v>
      </c>
      <c r="G56" s="17" t="s">
        <v>221</v>
      </c>
      <c r="H56" s="17">
        <v>1</v>
      </c>
      <c r="I56" s="17"/>
    </row>
    <row r="57" spans="1:9" x14ac:dyDescent="0.25">
      <c r="A57" s="17">
        <v>53</v>
      </c>
      <c r="B57" s="17">
        <v>52</v>
      </c>
      <c r="C57" s="17" t="s">
        <v>430</v>
      </c>
      <c r="D57" s="17">
        <v>16</v>
      </c>
      <c r="E57" s="17" t="s">
        <v>425</v>
      </c>
      <c r="F57" s="17" t="s">
        <v>277</v>
      </c>
      <c r="G57" s="17" t="s">
        <v>221</v>
      </c>
      <c r="H57" s="17">
        <v>1</v>
      </c>
      <c r="I57" s="17"/>
    </row>
    <row r="58" spans="1:9" x14ac:dyDescent="0.25">
      <c r="A58" s="17">
        <v>54</v>
      </c>
      <c r="B58" s="17">
        <v>63</v>
      </c>
      <c r="C58" s="17" t="s">
        <v>430</v>
      </c>
      <c r="D58" s="17">
        <v>9</v>
      </c>
      <c r="E58" s="17" t="s">
        <v>425</v>
      </c>
      <c r="F58" s="17" t="s">
        <v>277</v>
      </c>
      <c r="G58" s="17" t="s">
        <v>221</v>
      </c>
      <c r="H58" s="17">
        <v>1</v>
      </c>
      <c r="I58" s="17"/>
    </row>
    <row r="59" spans="1:9" x14ac:dyDescent="0.25">
      <c r="A59" s="17">
        <v>55</v>
      </c>
      <c r="B59" s="17">
        <v>64</v>
      </c>
      <c r="C59" s="17" t="s">
        <v>424</v>
      </c>
      <c r="D59" s="17">
        <v>6</v>
      </c>
      <c r="E59" s="17" t="s">
        <v>425</v>
      </c>
      <c r="F59" s="17" t="s">
        <v>277</v>
      </c>
      <c r="G59" s="17" t="s">
        <v>221</v>
      </c>
      <c r="H59" s="17">
        <v>1</v>
      </c>
      <c r="I59" s="17"/>
    </row>
    <row r="60" spans="1:9" x14ac:dyDescent="0.25">
      <c r="A60" s="17">
        <v>56</v>
      </c>
      <c r="B60" s="17">
        <v>55</v>
      </c>
      <c r="C60" s="17" t="s">
        <v>424</v>
      </c>
      <c r="D60" s="17">
        <v>7</v>
      </c>
      <c r="E60" s="17" t="s">
        <v>425</v>
      </c>
      <c r="F60" s="17" t="s">
        <v>277</v>
      </c>
      <c r="G60" s="17" t="s">
        <v>221</v>
      </c>
      <c r="H60" s="17">
        <v>1</v>
      </c>
      <c r="I60" s="17"/>
    </row>
    <row r="61" spans="1:9" x14ac:dyDescent="0.25">
      <c r="A61" s="20">
        <v>57</v>
      </c>
      <c r="B61" s="20">
        <v>58</v>
      </c>
      <c r="C61" s="20" t="s">
        <v>424</v>
      </c>
      <c r="D61" s="20">
        <v>12</v>
      </c>
      <c r="E61" s="20" t="s">
        <v>429</v>
      </c>
      <c r="F61" s="20" t="s">
        <v>277</v>
      </c>
      <c r="G61" s="20" t="s">
        <v>277</v>
      </c>
      <c r="H61" s="20">
        <v>0</v>
      </c>
      <c r="I61" s="20"/>
    </row>
    <row r="62" spans="1:9" x14ac:dyDescent="0.25">
      <c r="A62" s="17">
        <v>58</v>
      </c>
      <c r="B62" s="17">
        <v>49</v>
      </c>
      <c r="C62" s="17" t="s">
        <v>424</v>
      </c>
      <c r="D62" s="17">
        <v>11</v>
      </c>
      <c r="E62" s="17" t="s">
        <v>425</v>
      </c>
      <c r="F62" s="17" t="s">
        <v>277</v>
      </c>
      <c r="G62" s="17" t="s">
        <v>221</v>
      </c>
      <c r="H62" s="17">
        <v>1</v>
      </c>
      <c r="I62" s="17"/>
    </row>
    <row r="63" spans="1:9" x14ac:dyDescent="0.25">
      <c r="A63" s="17">
        <v>59</v>
      </c>
      <c r="B63" s="17">
        <v>68</v>
      </c>
      <c r="C63" s="17" t="s">
        <v>427</v>
      </c>
      <c r="D63" s="17">
        <v>2</v>
      </c>
      <c r="E63" s="17" t="s">
        <v>425</v>
      </c>
      <c r="F63" s="17" t="s">
        <v>277</v>
      </c>
      <c r="G63" s="17" t="s">
        <v>221</v>
      </c>
      <c r="H63" s="17">
        <v>1</v>
      </c>
      <c r="I63" s="17"/>
    </row>
    <row r="64" spans="1:9" x14ac:dyDescent="0.25">
      <c r="A64" s="20">
        <v>60</v>
      </c>
      <c r="B64" s="20">
        <v>61</v>
      </c>
      <c r="C64" s="20" t="s">
        <v>430</v>
      </c>
      <c r="D64" s="20">
        <v>19</v>
      </c>
      <c r="E64" s="20" t="s">
        <v>429</v>
      </c>
      <c r="F64" s="20" t="s">
        <v>277</v>
      </c>
      <c r="G64" s="20" t="s">
        <v>277</v>
      </c>
      <c r="H64" s="20">
        <v>0</v>
      </c>
      <c r="I64" s="20"/>
    </row>
    <row r="65" spans="1:9" x14ac:dyDescent="0.25">
      <c r="A65" s="17">
        <v>61</v>
      </c>
      <c r="B65" s="17">
        <v>62</v>
      </c>
      <c r="C65" s="17" t="s">
        <v>430</v>
      </c>
      <c r="D65" s="17">
        <v>18</v>
      </c>
      <c r="E65" s="17" t="s">
        <v>425</v>
      </c>
      <c r="F65" s="17" t="s">
        <v>277</v>
      </c>
      <c r="G65" s="17" t="s">
        <v>221</v>
      </c>
      <c r="H65" s="17">
        <v>1</v>
      </c>
      <c r="I65" s="17"/>
    </row>
    <row r="66" spans="1:9" x14ac:dyDescent="0.25">
      <c r="A66" s="17">
        <v>62</v>
      </c>
      <c r="B66" s="17">
        <v>53</v>
      </c>
      <c r="C66" s="17" t="s">
        <v>430</v>
      </c>
      <c r="D66" s="17">
        <v>17</v>
      </c>
      <c r="E66" s="17" t="s">
        <v>425</v>
      </c>
      <c r="F66" s="17" t="s">
        <v>277</v>
      </c>
      <c r="G66" s="17" t="s">
        <v>221</v>
      </c>
      <c r="H66" s="17">
        <v>1</v>
      </c>
      <c r="I66" s="17"/>
    </row>
    <row r="67" spans="1:9" x14ac:dyDescent="0.25">
      <c r="A67" s="17">
        <v>63</v>
      </c>
      <c r="B67" s="17">
        <v>72</v>
      </c>
      <c r="C67" s="17" t="s">
        <v>430</v>
      </c>
      <c r="D67" s="17">
        <v>8</v>
      </c>
      <c r="E67" s="17" t="s">
        <v>425</v>
      </c>
      <c r="F67" s="17" t="s">
        <v>277</v>
      </c>
      <c r="G67" s="17" t="s">
        <v>221</v>
      </c>
      <c r="H67" s="17">
        <v>1</v>
      </c>
      <c r="I67" s="17"/>
    </row>
    <row r="68" spans="1:9" x14ac:dyDescent="0.25">
      <c r="A68" s="17">
        <v>64</v>
      </c>
      <c r="B68" s="17">
        <v>65</v>
      </c>
      <c r="C68" s="17" t="s">
        <v>424</v>
      </c>
      <c r="D68" s="17">
        <v>5</v>
      </c>
      <c r="E68" s="17" t="s">
        <v>425</v>
      </c>
      <c r="F68" s="17" t="s">
        <v>277</v>
      </c>
      <c r="G68" s="17" t="s">
        <v>221</v>
      </c>
      <c r="H68" s="17">
        <v>2</v>
      </c>
      <c r="I68" s="17"/>
    </row>
    <row r="69" spans="1:9" x14ac:dyDescent="0.25">
      <c r="A69" s="17">
        <v>65</v>
      </c>
      <c r="B69" s="17">
        <v>66</v>
      </c>
      <c r="C69" s="17" t="s">
        <v>424</v>
      </c>
      <c r="D69" s="17">
        <v>4</v>
      </c>
      <c r="E69" s="17" t="s">
        <v>425</v>
      </c>
      <c r="F69" s="17" t="s">
        <v>277</v>
      </c>
      <c r="G69" s="17" t="s">
        <v>221</v>
      </c>
      <c r="H69" s="17">
        <v>1</v>
      </c>
      <c r="I69" s="17"/>
    </row>
    <row r="70" spans="1:9" x14ac:dyDescent="0.25">
      <c r="A70" s="17">
        <v>66</v>
      </c>
      <c r="B70" s="17">
        <v>67</v>
      </c>
      <c r="C70" s="17" t="s">
        <v>424</v>
      </c>
      <c r="D70" s="17">
        <v>3</v>
      </c>
      <c r="E70" s="17" t="s">
        <v>425</v>
      </c>
      <c r="F70" s="17" t="s">
        <v>277</v>
      </c>
      <c r="G70" s="17" t="s">
        <v>221</v>
      </c>
      <c r="H70" s="17">
        <v>1</v>
      </c>
      <c r="I70" s="17"/>
    </row>
    <row r="71" spans="1:9" x14ac:dyDescent="0.25">
      <c r="A71" s="17">
        <v>67</v>
      </c>
      <c r="B71" s="17">
        <v>76</v>
      </c>
      <c r="C71" s="17" t="s">
        <v>424</v>
      </c>
      <c r="D71" s="17">
        <v>2</v>
      </c>
      <c r="E71" s="17" t="s">
        <v>425</v>
      </c>
      <c r="F71" s="17" t="s">
        <v>277</v>
      </c>
      <c r="G71" s="17" t="s">
        <v>221</v>
      </c>
      <c r="H71" s="17">
        <v>1</v>
      </c>
      <c r="I71" s="17"/>
    </row>
    <row r="72" spans="1:9" x14ac:dyDescent="0.25">
      <c r="A72" s="17">
        <v>68</v>
      </c>
      <c r="B72" s="17">
        <v>77</v>
      </c>
      <c r="C72" s="17" t="s">
        <v>427</v>
      </c>
      <c r="D72" s="17">
        <v>1</v>
      </c>
      <c r="E72" s="17" t="s">
        <v>425</v>
      </c>
      <c r="F72" s="17" t="s">
        <v>277</v>
      </c>
      <c r="G72" s="17" t="s">
        <v>221</v>
      </c>
      <c r="H72" s="17">
        <v>1</v>
      </c>
      <c r="I72" s="17"/>
    </row>
    <row r="73" spans="1:9" x14ac:dyDescent="0.25">
      <c r="A73" s="17">
        <v>69</v>
      </c>
      <c r="B73" s="17">
        <v>78</v>
      </c>
      <c r="C73" s="17" t="s">
        <v>430</v>
      </c>
      <c r="D73" s="17">
        <v>2</v>
      </c>
      <c r="E73" s="17" t="s">
        <v>425</v>
      </c>
      <c r="F73" s="17" t="s">
        <v>277</v>
      </c>
      <c r="G73" s="17" t="s">
        <v>221</v>
      </c>
      <c r="H73" s="17">
        <v>1</v>
      </c>
      <c r="I73" s="17"/>
    </row>
    <row r="74" spans="1:9" x14ac:dyDescent="0.25">
      <c r="A74" s="17">
        <v>70</v>
      </c>
      <c r="B74" s="17">
        <v>69</v>
      </c>
      <c r="C74" s="17" t="s">
        <v>430</v>
      </c>
      <c r="D74" s="17">
        <v>3</v>
      </c>
      <c r="E74" s="17" t="s">
        <v>425</v>
      </c>
      <c r="F74" s="17" t="s">
        <v>277</v>
      </c>
      <c r="G74" s="17" t="s">
        <v>221</v>
      </c>
      <c r="H74" s="17">
        <v>1</v>
      </c>
      <c r="I74" s="17"/>
    </row>
    <row r="75" spans="1:9" x14ac:dyDescent="0.25">
      <c r="A75" s="17">
        <v>71</v>
      </c>
      <c r="B75" s="17">
        <v>70</v>
      </c>
      <c r="C75" s="17" t="s">
        <v>430</v>
      </c>
      <c r="D75" s="17">
        <v>4</v>
      </c>
      <c r="E75" s="17" t="s">
        <v>425</v>
      </c>
      <c r="F75" s="17" t="s">
        <v>277</v>
      </c>
      <c r="G75" s="17" t="s">
        <v>221</v>
      </c>
      <c r="H75" s="17">
        <v>1</v>
      </c>
      <c r="I75" s="17"/>
    </row>
    <row r="76" spans="1:9" x14ac:dyDescent="0.25">
      <c r="A76" s="17">
        <v>72</v>
      </c>
      <c r="B76" s="17">
        <v>81</v>
      </c>
      <c r="C76" s="17" t="s">
        <v>430</v>
      </c>
      <c r="D76" s="17">
        <v>7</v>
      </c>
      <c r="E76" s="17" t="s">
        <v>425</v>
      </c>
      <c r="F76" s="17" t="s">
        <v>277</v>
      </c>
      <c r="G76" s="17" t="s">
        <v>221</v>
      </c>
      <c r="H76" s="17">
        <v>1</v>
      </c>
      <c r="I76" s="17"/>
    </row>
    <row r="77" spans="1:9" x14ac:dyDescent="0.25">
      <c r="A77" s="19">
        <v>73</v>
      </c>
      <c r="B77" s="19">
        <v>64</v>
      </c>
      <c r="C77" s="19" t="s">
        <v>424</v>
      </c>
      <c r="D77" s="19">
        <v>6</v>
      </c>
      <c r="E77" s="19" t="s">
        <v>428</v>
      </c>
      <c r="F77" s="19" t="s">
        <v>221</v>
      </c>
      <c r="G77" s="19" t="s">
        <v>221</v>
      </c>
      <c r="H77" s="19">
        <v>1</v>
      </c>
      <c r="I77" s="19"/>
    </row>
    <row r="78" spans="1:9" x14ac:dyDescent="0.25">
      <c r="A78" s="19">
        <v>74</v>
      </c>
      <c r="B78" s="19">
        <v>73</v>
      </c>
      <c r="C78" s="19" t="s">
        <v>424</v>
      </c>
      <c r="D78" s="19">
        <v>7</v>
      </c>
      <c r="E78" s="19" t="s">
        <v>428</v>
      </c>
      <c r="F78" s="19" t="s">
        <v>221</v>
      </c>
      <c r="G78" s="19" t="s">
        <v>221</v>
      </c>
      <c r="H78" s="19">
        <v>1</v>
      </c>
      <c r="I78" s="19"/>
    </row>
    <row r="79" spans="1:9" x14ac:dyDescent="0.25">
      <c r="A79" s="19">
        <v>75</v>
      </c>
      <c r="B79" s="19">
        <v>74</v>
      </c>
      <c r="C79" s="19" t="s">
        <v>424</v>
      </c>
      <c r="D79" s="19">
        <v>8</v>
      </c>
      <c r="E79" s="19" t="s">
        <v>428</v>
      </c>
      <c r="F79" s="19" t="s">
        <v>221</v>
      </c>
      <c r="G79" s="19" t="s">
        <v>277</v>
      </c>
      <c r="H79" s="19">
        <v>0</v>
      </c>
      <c r="I79" s="19"/>
    </row>
    <row r="80" spans="1:9" x14ac:dyDescent="0.25">
      <c r="A80" s="17">
        <v>76</v>
      </c>
      <c r="B80" s="17">
        <v>77</v>
      </c>
      <c r="C80" s="17" t="s">
        <v>424</v>
      </c>
      <c r="D80" s="17">
        <v>1</v>
      </c>
      <c r="E80" s="17" t="s">
        <v>425</v>
      </c>
      <c r="F80" s="17" t="s">
        <v>277</v>
      </c>
      <c r="G80" s="17" t="s">
        <v>221</v>
      </c>
      <c r="H80" s="17">
        <v>1</v>
      </c>
      <c r="I80" s="17"/>
    </row>
    <row r="81" spans="1:9" x14ac:dyDescent="0.25">
      <c r="A81" s="17">
        <v>77</v>
      </c>
      <c r="B81" s="17"/>
      <c r="C81" s="17" t="s">
        <v>431</v>
      </c>
      <c r="D81" s="17">
        <v>0</v>
      </c>
      <c r="E81" s="17" t="s">
        <v>431</v>
      </c>
      <c r="F81" s="17" t="s">
        <v>277</v>
      </c>
      <c r="G81" s="17" t="s">
        <v>221</v>
      </c>
      <c r="H81" s="17">
        <v>3</v>
      </c>
      <c r="I81" s="17"/>
    </row>
    <row r="82" spans="1:9" x14ac:dyDescent="0.25">
      <c r="A82" s="17">
        <v>78</v>
      </c>
      <c r="B82" s="17">
        <v>77</v>
      </c>
      <c r="C82" s="17" t="s">
        <v>430</v>
      </c>
      <c r="D82" s="17">
        <v>1</v>
      </c>
      <c r="E82" s="17" t="s">
        <v>425</v>
      </c>
      <c r="F82" s="17" t="s">
        <v>277</v>
      </c>
      <c r="G82" s="17" t="s">
        <v>221</v>
      </c>
      <c r="H82" s="17">
        <v>1</v>
      </c>
      <c r="I82" s="17"/>
    </row>
    <row r="83" spans="1:9" x14ac:dyDescent="0.25">
      <c r="A83" s="19">
        <v>79</v>
      </c>
      <c r="B83" s="19">
        <v>80</v>
      </c>
      <c r="C83" s="19" t="s">
        <v>430</v>
      </c>
      <c r="D83" s="19">
        <v>6</v>
      </c>
      <c r="E83" s="19" t="s">
        <v>428</v>
      </c>
      <c r="F83" s="19" t="s">
        <v>221</v>
      </c>
      <c r="G83" s="19" t="s">
        <v>277</v>
      </c>
      <c r="H83" s="19">
        <v>0</v>
      </c>
      <c r="I83" s="19"/>
    </row>
    <row r="84" spans="1:9" x14ac:dyDescent="0.25">
      <c r="A84" s="17">
        <v>80</v>
      </c>
      <c r="B84" s="17">
        <v>71</v>
      </c>
      <c r="C84" s="17" t="s">
        <v>430</v>
      </c>
      <c r="D84" s="17">
        <v>5</v>
      </c>
      <c r="E84" s="17" t="s">
        <v>425</v>
      </c>
      <c r="F84" s="17" t="s">
        <v>277</v>
      </c>
      <c r="G84" s="17" t="s">
        <v>221</v>
      </c>
      <c r="H84" s="17">
        <v>2</v>
      </c>
      <c r="I84" s="17"/>
    </row>
    <row r="85" spans="1:9" x14ac:dyDescent="0.25">
      <c r="A85" s="17">
        <v>81</v>
      </c>
      <c r="B85" s="17">
        <v>80</v>
      </c>
      <c r="C85" s="17" t="s">
        <v>430</v>
      </c>
      <c r="D85" s="17">
        <v>6</v>
      </c>
      <c r="E85" s="17" t="s">
        <v>425</v>
      </c>
      <c r="F85" s="17" t="s">
        <v>277</v>
      </c>
      <c r="G85" s="17" t="s">
        <v>221</v>
      </c>
      <c r="H85" s="17">
        <v>1</v>
      </c>
      <c r="I85" s="17"/>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548235"/>
  </sheetPr>
  <dimension ref="A1:K109"/>
  <sheetViews>
    <sheetView workbookViewId="0">
      <pane xSplit="1" ySplit="4" topLeftCell="B53" activePane="bottomRight" state="frozen"/>
      <selection pane="topRight"/>
      <selection pane="bottomLeft"/>
      <selection pane="bottomRight" activeCell="C91" sqref="C91"/>
    </sheetView>
  </sheetViews>
  <sheetFormatPr defaultRowHeight="15" x14ac:dyDescent="0.25"/>
  <cols>
    <col min="1" max="1" width="40" customWidth="1"/>
    <col min="2" max="2" width="24" customWidth="1"/>
    <col min="3" max="3" width="15" customWidth="1"/>
    <col min="4" max="4" width="10" customWidth="1"/>
    <col min="5" max="5" width="14" customWidth="1"/>
    <col min="6" max="6" width="13" customWidth="1"/>
    <col min="7" max="7" width="15" customWidth="1"/>
    <col min="8" max="8" width="11" customWidth="1"/>
    <col min="9" max="9" width="46" customWidth="1"/>
    <col min="10" max="10" width="18" customWidth="1"/>
    <col min="11" max="11" width="46" customWidth="1"/>
  </cols>
  <sheetData>
    <row r="1" spans="1:11" ht="19.5" x14ac:dyDescent="0.3">
      <c r="A1" s="1" t="s">
        <v>432</v>
      </c>
    </row>
    <row r="2" spans="1:11" x14ac:dyDescent="0.25">
      <c r="A2" s="2" t="s">
        <v>433</v>
      </c>
    </row>
    <row r="4" spans="1:11" ht="30" customHeight="1" x14ac:dyDescent="0.25">
      <c r="A4" s="3" t="s">
        <v>434</v>
      </c>
      <c r="B4" s="3" t="s">
        <v>435</v>
      </c>
      <c r="C4" s="3" t="s">
        <v>436</v>
      </c>
      <c r="D4" s="3" t="s">
        <v>437</v>
      </c>
      <c r="E4" s="3" t="s">
        <v>438</v>
      </c>
      <c r="F4" s="3" t="s">
        <v>439</v>
      </c>
      <c r="G4" s="3" t="s">
        <v>440</v>
      </c>
      <c r="H4" s="3" t="s">
        <v>441</v>
      </c>
      <c r="I4" s="3" t="s">
        <v>423</v>
      </c>
      <c r="J4" s="3" t="s">
        <v>442</v>
      </c>
      <c r="K4" s="3" t="s">
        <v>443</v>
      </c>
    </row>
    <row r="5" spans="1:11" x14ac:dyDescent="0.25">
      <c r="A5" s="4" t="s">
        <v>334</v>
      </c>
      <c r="B5" s="4" t="s">
        <v>444</v>
      </c>
      <c r="C5" s="5">
        <v>27</v>
      </c>
      <c r="D5" s="5">
        <v>1</v>
      </c>
      <c r="E5" s="5"/>
      <c r="F5" s="6">
        <f t="shared" ref="F5:F36" si="0">IF(OR($E5="",$E5=0),1,1/$E5)</f>
        <v>1</v>
      </c>
      <c r="G5" s="7">
        <f t="shared" ref="G5:G36" si="1">IF(OR($C5="",$C5=0),"",($D5/$C5)/$F5)</f>
        <v>3.7037037037037035E-2</v>
      </c>
      <c r="H5" s="4" t="s">
        <v>445</v>
      </c>
      <c r="I5" s="4" t="s">
        <v>446</v>
      </c>
      <c r="J5" s="5">
        <v>255</v>
      </c>
      <c r="K5" s="4" t="s">
        <v>447</v>
      </c>
    </row>
    <row r="6" spans="1:11" x14ac:dyDescent="0.25">
      <c r="A6" s="8" t="s">
        <v>335</v>
      </c>
      <c r="B6" s="8" t="s">
        <v>448</v>
      </c>
      <c r="C6" s="5">
        <v>26</v>
      </c>
      <c r="D6" s="5">
        <v>1</v>
      </c>
      <c r="E6" s="5"/>
      <c r="F6" s="9">
        <f t="shared" si="0"/>
        <v>1</v>
      </c>
      <c r="G6" s="10">
        <f t="shared" si="1"/>
        <v>3.8461538461538464E-2</v>
      </c>
      <c r="H6" s="8" t="s">
        <v>445</v>
      </c>
      <c r="I6" s="8" t="s">
        <v>449</v>
      </c>
      <c r="J6" s="5">
        <v>255</v>
      </c>
      <c r="K6" s="8" t="s">
        <v>450</v>
      </c>
    </row>
    <row r="7" spans="1:11" x14ac:dyDescent="0.25">
      <c r="A7" s="4" t="s">
        <v>337</v>
      </c>
      <c r="B7" s="4" t="s">
        <v>451</v>
      </c>
      <c r="C7" s="5">
        <v>27</v>
      </c>
      <c r="D7" s="5">
        <v>1</v>
      </c>
      <c r="E7" s="5"/>
      <c r="F7" s="6">
        <f t="shared" si="0"/>
        <v>1</v>
      </c>
      <c r="G7" s="7">
        <f t="shared" si="1"/>
        <v>3.7037037037037035E-2</v>
      </c>
      <c r="H7" s="4" t="s">
        <v>445</v>
      </c>
      <c r="I7" s="4" t="s">
        <v>452</v>
      </c>
      <c r="J7" s="5">
        <v>255</v>
      </c>
      <c r="K7" s="4" t="s">
        <v>453</v>
      </c>
    </row>
    <row r="8" spans="1:11" x14ac:dyDescent="0.25">
      <c r="A8" s="8" t="s">
        <v>336</v>
      </c>
      <c r="B8" s="8" t="s">
        <v>454</v>
      </c>
      <c r="C8" s="5">
        <v>24</v>
      </c>
      <c r="D8" s="5">
        <v>1</v>
      </c>
      <c r="E8" s="5"/>
      <c r="F8" s="9">
        <f t="shared" si="0"/>
        <v>1</v>
      </c>
      <c r="G8" s="10">
        <f t="shared" si="1"/>
        <v>4.1666666666666664E-2</v>
      </c>
      <c r="H8" s="8" t="s">
        <v>455</v>
      </c>
      <c r="I8" s="8" t="s">
        <v>456</v>
      </c>
      <c r="J8" s="5">
        <v>240</v>
      </c>
      <c r="K8" s="8" t="s">
        <v>457</v>
      </c>
    </row>
    <row r="9" spans="1:11" x14ac:dyDescent="0.25">
      <c r="A9" s="4" t="s">
        <v>289</v>
      </c>
      <c r="B9" s="4" t="s">
        <v>458</v>
      </c>
      <c r="C9" s="5">
        <v>10</v>
      </c>
      <c r="D9" s="5">
        <v>5</v>
      </c>
      <c r="E9" s="5"/>
      <c r="F9" s="6">
        <f t="shared" si="0"/>
        <v>1</v>
      </c>
      <c r="G9" s="7">
        <f t="shared" si="1"/>
        <v>0.5</v>
      </c>
      <c r="H9" s="4" t="s">
        <v>445</v>
      </c>
      <c r="I9" s="4" t="s">
        <v>459</v>
      </c>
      <c r="J9" s="5">
        <v>3400</v>
      </c>
      <c r="K9" s="4" t="s">
        <v>460</v>
      </c>
    </row>
    <row r="10" spans="1:11" x14ac:dyDescent="0.25">
      <c r="A10" s="8" t="s">
        <v>461</v>
      </c>
      <c r="B10" s="8" t="s">
        <v>462</v>
      </c>
      <c r="C10" s="5">
        <v>39</v>
      </c>
      <c r="D10" s="5">
        <v>1</v>
      </c>
      <c r="E10" s="5"/>
      <c r="F10" s="9">
        <f t="shared" si="0"/>
        <v>1</v>
      </c>
      <c r="G10" s="10">
        <f t="shared" si="1"/>
        <v>2.564102564102564E-2</v>
      </c>
      <c r="H10" s="8" t="s">
        <v>445</v>
      </c>
      <c r="I10" s="8" t="s">
        <v>463</v>
      </c>
      <c r="J10" s="5">
        <v>400</v>
      </c>
      <c r="K10" s="8" t="s">
        <v>464</v>
      </c>
    </row>
    <row r="11" spans="1:11" x14ac:dyDescent="0.25">
      <c r="A11" s="4" t="s">
        <v>262</v>
      </c>
      <c r="B11" s="4" t="s">
        <v>462</v>
      </c>
      <c r="C11" s="5">
        <v>25</v>
      </c>
      <c r="D11" s="5">
        <v>1</v>
      </c>
      <c r="E11" s="5"/>
      <c r="F11" s="6">
        <f t="shared" si="0"/>
        <v>1</v>
      </c>
      <c r="G11" s="7">
        <f t="shared" si="1"/>
        <v>0.04</v>
      </c>
      <c r="H11" s="4" t="s">
        <v>445</v>
      </c>
      <c r="I11" s="4" t="s">
        <v>465</v>
      </c>
      <c r="J11" s="5">
        <v>1100</v>
      </c>
      <c r="K11" s="4" t="s">
        <v>466</v>
      </c>
    </row>
    <row r="12" spans="1:11" x14ac:dyDescent="0.25">
      <c r="A12" s="8" t="s">
        <v>467</v>
      </c>
      <c r="B12" s="8" t="s">
        <v>462</v>
      </c>
      <c r="C12" s="5">
        <v>50</v>
      </c>
      <c r="D12" s="5">
        <v>1</v>
      </c>
      <c r="E12" s="5"/>
      <c r="F12" s="9">
        <f t="shared" si="0"/>
        <v>1</v>
      </c>
      <c r="G12" s="10">
        <f t="shared" si="1"/>
        <v>0.02</v>
      </c>
      <c r="H12" s="8" t="s">
        <v>445</v>
      </c>
      <c r="I12" s="8" t="s">
        <v>468</v>
      </c>
      <c r="J12" s="5">
        <v>600</v>
      </c>
      <c r="K12" s="8" t="s">
        <v>469</v>
      </c>
    </row>
    <row r="13" spans="1:11" x14ac:dyDescent="0.25">
      <c r="A13" s="4" t="s">
        <v>275</v>
      </c>
      <c r="B13" s="4" t="s">
        <v>462</v>
      </c>
      <c r="C13" s="5">
        <v>60</v>
      </c>
      <c r="D13" s="5">
        <v>1</v>
      </c>
      <c r="E13" s="5"/>
      <c r="F13" s="6">
        <f t="shared" si="0"/>
        <v>1</v>
      </c>
      <c r="G13" s="7">
        <f t="shared" si="1"/>
        <v>1.6666666666666666E-2</v>
      </c>
      <c r="H13" s="4" t="s">
        <v>445</v>
      </c>
      <c r="I13" s="4" t="s">
        <v>470</v>
      </c>
      <c r="J13" s="5">
        <v>255</v>
      </c>
      <c r="K13" s="4" t="s">
        <v>471</v>
      </c>
    </row>
    <row r="14" spans="1:11" x14ac:dyDescent="0.25">
      <c r="A14" s="8" t="s">
        <v>472</v>
      </c>
      <c r="B14" s="8" t="s">
        <v>462</v>
      </c>
      <c r="C14" s="5">
        <v>24</v>
      </c>
      <c r="D14" s="5">
        <v>1</v>
      </c>
      <c r="E14" s="5"/>
      <c r="F14" s="9">
        <f t="shared" si="0"/>
        <v>1</v>
      </c>
      <c r="G14" s="10">
        <f t="shared" si="1"/>
        <v>4.1666666666666664E-2</v>
      </c>
      <c r="H14" s="8" t="s">
        <v>445</v>
      </c>
      <c r="I14" s="8" t="s">
        <v>473</v>
      </c>
      <c r="J14" s="5">
        <v>3200</v>
      </c>
      <c r="K14" s="8" t="s">
        <v>474</v>
      </c>
    </row>
    <row r="15" spans="1:11" x14ac:dyDescent="0.25">
      <c r="A15" s="4" t="s">
        <v>475</v>
      </c>
      <c r="B15" s="4" t="s">
        <v>462</v>
      </c>
      <c r="C15" s="5">
        <v>24</v>
      </c>
      <c r="D15" s="5">
        <v>1</v>
      </c>
      <c r="E15" s="5"/>
      <c r="F15" s="6">
        <f t="shared" si="0"/>
        <v>1</v>
      </c>
      <c r="G15" s="7">
        <f t="shared" si="1"/>
        <v>4.1666666666666664E-2</v>
      </c>
      <c r="H15" s="4" t="s">
        <v>445</v>
      </c>
      <c r="I15" s="4" t="s">
        <v>476</v>
      </c>
      <c r="J15" s="5">
        <v>1600</v>
      </c>
      <c r="K15" s="4" t="s">
        <v>474</v>
      </c>
    </row>
    <row r="16" spans="1:11" x14ac:dyDescent="0.25">
      <c r="A16" s="8" t="s">
        <v>276</v>
      </c>
      <c r="B16" s="8" t="s">
        <v>462</v>
      </c>
      <c r="C16" s="5">
        <v>45</v>
      </c>
      <c r="D16" s="5">
        <v>1</v>
      </c>
      <c r="E16" s="5"/>
      <c r="F16" s="9">
        <f t="shared" si="0"/>
        <v>1</v>
      </c>
      <c r="G16" s="10">
        <f t="shared" si="1"/>
        <v>2.2222222222222223E-2</v>
      </c>
      <c r="H16" s="8" t="s">
        <v>455</v>
      </c>
      <c r="I16" s="8" t="s">
        <v>477</v>
      </c>
      <c r="J16" s="5">
        <v>240</v>
      </c>
      <c r="K16" s="8" t="s">
        <v>478</v>
      </c>
    </row>
    <row r="17" spans="1:11" x14ac:dyDescent="0.25">
      <c r="A17" s="4" t="s">
        <v>378</v>
      </c>
      <c r="B17" s="4" t="s">
        <v>479</v>
      </c>
      <c r="C17" s="5">
        <v>34</v>
      </c>
      <c r="D17" s="5">
        <v>1</v>
      </c>
      <c r="E17" s="5"/>
      <c r="F17" s="6">
        <f t="shared" si="0"/>
        <v>1</v>
      </c>
      <c r="G17" s="7">
        <f t="shared" si="1"/>
        <v>2.9411764705882353E-2</v>
      </c>
      <c r="H17" s="4" t="s">
        <v>445</v>
      </c>
      <c r="I17" s="4" t="s">
        <v>480</v>
      </c>
      <c r="J17" s="5">
        <v>440</v>
      </c>
      <c r="K17" s="4" t="s">
        <v>481</v>
      </c>
    </row>
    <row r="18" spans="1:11" x14ac:dyDescent="0.25">
      <c r="A18" s="8" t="s">
        <v>379</v>
      </c>
      <c r="B18" s="8" t="s">
        <v>479</v>
      </c>
      <c r="C18" s="5">
        <v>24</v>
      </c>
      <c r="D18" s="5">
        <v>1</v>
      </c>
      <c r="E18" s="5"/>
      <c r="F18" s="9">
        <f t="shared" si="0"/>
        <v>1</v>
      </c>
      <c r="G18" s="10">
        <f t="shared" si="1"/>
        <v>4.1666666666666664E-2</v>
      </c>
      <c r="H18" s="8" t="s">
        <v>445</v>
      </c>
      <c r="I18" s="8" t="s">
        <v>482</v>
      </c>
      <c r="J18" s="5">
        <v>300</v>
      </c>
      <c r="K18" s="8" t="s">
        <v>483</v>
      </c>
    </row>
    <row r="19" spans="1:11" x14ac:dyDescent="0.25">
      <c r="A19" s="4" t="s">
        <v>380</v>
      </c>
      <c r="B19" s="4" t="s">
        <v>479</v>
      </c>
      <c r="C19" s="5">
        <v>20</v>
      </c>
      <c r="D19" s="5">
        <v>1</v>
      </c>
      <c r="E19" s="5"/>
      <c r="F19" s="6">
        <f t="shared" si="0"/>
        <v>1</v>
      </c>
      <c r="G19" s="7">
        <f t="shared" si="1"/>
        <v>0.05</v>
      </c>
      <c r="H19" s="4" t="s">
        <v>445</v>
      </c>
      <c r="I19" s="4" t="s">
        <v>484</v>
      </c>
      <c r="J19" s="5">
        <v>400</v>
      </c>
      <c r="K19" s="4" t="s">
        <v>485</v>
      </c>
    </row>
    <row r="20" spans="1:11" x14ac:dyDescent="0.25">
      <c r="A20" s="8" t="s">
        <v>282</v>
      </c>
      <c r="B20" s="8" t="s">
        <v>479</v>
      </c>
      <c r="C20" s="5">
        <v>32</v>
      </c>
      <c r="D20" s="5">
        <v>1</v>
      </c>
      <c r="E20" s="5"/>
      <c r="F20" s="9">
        <f t="shared" si="0"/>
        <v>1</v>
      </c>
      <c r="G20" s="10">
        <f t="shared" si="1"/>
        <v>3.125E-2</v>
      </c>
      <c r="H20" s="8" t="s">
        <v>445</v>
      </c>
      <c r="I20" s="8" t="s">
        <v>486</v>
      </c>
      <c r="J20" s="5">
        <v>700</v>
      </c>
      <c r="K20" s="8" t="s">
        <v>487</v>
      </c>
    </row>
    <row r="21" spans="1:11" x14ac:dyDescent="0.25">
      <c r="A21" s="4" t="s">
        <v>488</v>
      </c>
      <c r="B21" s="4" t="s">
        <v>489</v>
      </c>
      <c r="C21" s="5">
        <v>25</v>
      </c>
      <c r="D21" s="5">
        <v>1</v>
      </c>
      <c r="E21" s="5"/>
      <c r="F21" s="6">
        <f t="shared" si="0"/>
        <v>1</v>
      </c>
      <c r="G21" s="7">
        <f t="shared" si="1"/>
        <v>0.04</v>
      </c>
      <c r="H21" s="4" t="s">
        <v>445</v>
      </c>
      <c r="I21" s="4" t="s">
        <v>490</v>
      </c>
      <c r="J21" s="5">
        <v>510</v>
      </c>
      <c r="K21" s="4" t="s">
        <v>491</v>
      </c>
    </row>
    <row r="22" spans="1:11" x14ac:dyDescent="0.25">
      <c r="A22" s="8" t="s">
        <v>342</v>
      </c>
      <c r="B22" s="8" t="s">
        <v>489</v>
      </c>
      <c r="C22" s="5">
        <v>52</v>
      </c>
      <c r="D22" s="5">
        <v>1</v>
      </c>
      <c r="E22" s="5"/>
      <c r="F22" s="9">
        <f t="shared" si="0"/>
        <v>1</v>
      </c>
      <c r="G22" s="10">
        <f t="shared" si="1"/>
        <v>1.9230769230769232E-2</v>
      </c>
      <c r="H22" s="8" t="s">
        <v>445</v>
      </c>
      <c r="I22" s="8" t="s">
        <v>492</v>
      </c>
      <c r="J22" s="5">
        <v>510</v>
      </c>
      <c r="K22" s="8" t="s">
        <v>493</v>
      </c>
    </row>
    <row r="23" spans="1:11" x14ac:dyDescent="0.25">
      <c r="A23" s="4" t="s">
        <v>494</v>
      </c>
      <c r="B23" s="4" t="s">
        <v>489</v>
      </c>
      <c r="C23" s="5">
        <v>26</v>
      </c>
      <c r="D23" s="5">
        <v>1</v>
      </c>
      <c r="E23" s="5"/>
      <c r="F23" s="6">
        <f t="shared" si="0"/>
        <v>1</v>
      </c>
      <c r="G23" s="7">
        <f t="shared" si="1"/>
        <v>3.8461538461538464E-2</v>
      </c>
      <c r="H23" s="4" t="s">
        <v>445</v>
      </c>
      <c r="I23" s="4" t="s">
        <v>495</v>
      </c>
      <c r="J23" s="5">
        <v>510</v>
      </c>
      <c r="K23" s="4" t="s">
        <v>496</v>
      </c>
    </row>
    <row r="24" spans="1:11" x14ac:dyDescent="0.25">
      <c r="A24" s="8" t="s">
        <v>497</v>
      </c>
      <c r="B24" s="8" t="s">
        <v>489</v>
      </c>
      <c r="C24" s="5">
        <v>34</v>
      </c>
      <c r="D24" s="5">
        <v>1</v>
      </c>
      <c r="E24" s="5"/>
      <c r="F24" s="9">
        <f t="shared" si="0"/>
        <v>1</v>
      </c>
      <c r="G24" s="10">
        <f t="shared" si="1"/>
        <v>2.9411764705882353E-2</v>
      </c>
      <c r="H24" s="8" t="s">
        <v>445</v>
      </c>
      <c r="I24" s="8" t="s">
        <v>498</v>
      </c>
      <c r="J24" s="5">
        <v>510</v>
      </c>
      <c r="K24" s="8" t="s">
        <v>499</v>
      </c>
    </row>
    <row r="25" spans="1:11" x14ac:dyDescent="0.25">
      <c r="A25" s="4" t="s">
        <v>344</v>
      </c>
      <c r="B25" s="4" t="s">
        <v>489</v>
      </c>
      <c r="C25" s="5">
        <v>52</v>
      </c>
      <c r="D25" s="5">
        <v>1</v>
      </c>
      <c r="E25" s="5"/>
      <c r="F25" s="6">
        <f t="shared" si="0"/>
        <v>1</v>
      </c>
      <c r="G25" s="7">
        <f t="shared" si="1"/>
        <v>1.9230769230769232E-2</v>
      </c>
      <c r="H25" s="4" t="s">
        <v>445</v>
      </c>
      <c r="I25" s="4" t="s">
        <v>500</v>
      </c>
      <c r="J25" s="5">
        <v>510</v>
      </c>
      <c r="K25" s="4" t="s">
        <v>501</v>
      </c>
    </row>
    <row r="26" spans="1:11" x14ac:dyDescent="0.25">
      <c r="A26" s="8" t="s">
        <v>288</v>
      </c>
      <c r="B26" s="8" t="s">
        <v>489</v>
      </c>
      <c r="C26" s="5">
        <v>30</v>
      </c>
      <c r="D26" s="5">
        <v>1</v>
      </c>
      <c r="E26" s="5"/>
      <c r="F26" s="9">
        <f t="shared" si="0"/>
        <v>1</v>
      </c>
      <c r="G26" s="10">
        <f t="shared" si="1"/>
        <v>3.3333333333333333E-2</v>
      </c>
      <c r="H26" s="8" t="s">
        <v>445</v>
      </c>
      <c r="I26" s="8" t="s">
        <v>502</v>
      </c>
      <c r="J26" s="5">
        <v>240</v>
      </c>
      <c r="K26" s="8" t="s">
        <v>503</v>
      </c>
    </row>
    <row r="27" spans="1:11" x14ac:dyDescent="0.25">
      <c r="A27" s="4" t="s">
        <v>409</v>
      </c>
      <c r="B27" s="4" t="s">
        <v>504</v>
      </c>
      <c r="C27" s="5">
        <v>30</v>
      </c>
      <c r="D27" s="5">
        <v>1</v>
      </c>
      <c r="E27" s="5"/>
      <c r="F27" s="6">
        <f t="shared" si="0"/>
        <v>1</v>
      </c>
      <c r="G27" s="7">
        <f t="shared" si="1"/>
        <v>3.3333333333333333E-2</v>
      </c>
      <c r="H27" s="4" t="s">
        <v>445</v>
      </c>
      <c r="I27" s="4" t="s">
        <v>505</v>
      </c>
      <c r="J27" s="5">
        <v>750</v>
      </c>
      <c r="K27" s="4" t="s">
        <v>506</v>
      </c>
    </row>
    <row r="28" spans="1:11" x14ac:dyDescent="0.25">
      <c r="A28" s="8" t="s">
        <v>351</v>
      </c>
      <c r="B28" s="8" t="s">
        <v>504</v>
      </c>
      <c r="C28" s="5">
        <v>24</v>
      </c>
      <c r="D28" s="5">
        <v>1</v>
      </c>
      <c r="E28" s="5"/>
      <c r="F28" s="9">
        <f t="shared" si="0"/>
        <v>1</v>
      </c>
      <c r="G28" s="10">
        <f t="shared" si="1"/>
        <v>4.1666666666666664E-2</v>
      </c>
      <c r="H28" s="8" t="s">
        <v>445</v>
      </c>
      <c r="I28" s="8" t="s">
        <v>507</v>
      </c>
      <c r="J28" s="5">
        <v>1000</v>
      </c>
      <c r="K28" s="8" t="s">
        <v>508</v>
      </c>
    </row>
    <row r="29" spans="1:11" x14ac:dyDescent="0.25">
      <c r="A29" s="4" t="s">
        <v>340</v>
      </c>
      <c r="B29" s="4" t="s">
        <v>509</v>
      </c>
      <c r="C29" s="5">
        <v>10</v>
      </c>
      <c r="D29" s="5">
        <v>1</v>
      </c>
      <c r="E29" s="5"/>
      <c r="F29" s="6">
        <f t="shared" si="0"/>
        <v>1</v>
      </c>
      <c r="G29" s="7">
        <f t="shared" si="1"/>
        <v>0.1</v>
      </c>
      <c r="H29" s="4" t="s">
        <v>445</v>
      </c>
      <c r="I29" s="4" t="s">
        <v>510</v>
      </c>
      <c r="J29" s="5">
        <v>2000</v>
      </c>
      <c r="K29" s="4" t="s">
        <v>511</v>
      </c>
    </row>
    <row r="30" spans="1:11" x14ac:dyDescent="0.25">
      <c r="A30" s="8" t="s">
        <v>260</v>
      </c>
      <c r="B30" s="8" t="s">
        <v>509</v>
      </c>
      <c r="C30" s="5">
        <v>12</v>
      </c>
      <c r="D30" s="5">
        <v>5</v>
      </c>
      <c r="E30" s="5"/>
      <c r="F30" s="9">
        <f t="shared" si="0"/>
        <v>1</v>
      </c>
      <c r="G30" s="10">
        <f t="shared" si="1"/>
        <v>0.41666666666666669</v>
      </c>
      <c r="H30" s="8" t="s">
        <v>445</v>
      </c>
      <c r="I30" s="8" t="s">
        <v>512</v>
      </c>
      <c r="J30" s="5">
        <v>2400</v>
      </c>
      <c r="K30" s="8" t="s">
        <v>513</v>
      </c>
    </row>
    <row r="31" spans="1:11" x14ac:dyDescent="0.25">
      <c r="A31" s="4" t="s">
        <v>514</v>
      </c>
      <c r="B31" s="4" t="s">
        <v>515</v>
      </c>
      <c r="C31" s="5">
        <v>55</v>
      </c>
      <c r="D31" s="5">
        <v>1</v>
      </c>
      <c r="E31" s="5"/>
      <c r="F31" s="6">
        <f t="shared" si="0"/>
        <v>1</v>
      </c>
      <c r="G31" s="7">
        <f t="shared" si="1"/>
        <v>1.8181818181818181E-2</v>
      </c>
      <c r="H31" s="4" t="s">
        <v>445</v>
      </c>
      <c r="I31" s="4" t="s">
        <v>516</v>
      </c>
      <c r="J31" s="5">
        <v>600</v>
      </c>
      <c r="K31" s="4" t="s">
        <v>517</v>
      </c>
    </row>
    <row r="32" spans="1:11" x14ac:dyDescent="0.25">
      <c r="A32" s="8" t="s">
        <v>246</v>
      </c>
      <c r="B32" s="8" t="s">
        <v>518</v>
      </c>
      <c r="C32" s="5">
        <v>25</v>
      </c>
      <c r="D32" s="5">
        <v>1</v>
      </c>
      <c r="E32" s="5"/>
      <c r="F32" s="9">
        <f t="shared" si="0"/>
        <v>1</v>
      </c>
      <c r="G32" s="10">
        <f t="shared" si="1"/>
        <v>0.04</v>
      </c>
      <c r="H32" s="8" t="s">
        <v>445</v>
      </c>
      <c r="I32" s="8" t="s">
        <v>519</v>
      </c>
      <c r="J32" s="5">
        <v>1800</v>
      </c>
      <c r="K32" s="8" t="s">
        <v>520</v>
      </c>
    </row>
    <row r="33" spans="1:11" x14ac:dyDescent="0.25">
      <c r="A33" s="4" t="s">
        <v>521</v>
      </c>
      <c r="B33" s="4" t="s">
        <v>522</v>
      </c>
      <c r="C33" s="5">
        <v>80</v>
      </c>
      <c r="D33" s="5">
        <v>1</v>
      </c>
      <c r="E33" s="5"/>
      <c r="F33" s="6">
        <f t="shared" si="0"/>
        <v>1</v>
      </c>
      <c r="G33" s="7">
        <f t="shared" si="1"/>
        <v>1.2500000000000001E-2</v>
      </c>
      <c r="H33" s="4" t="s">
        <v>445</v>
      </c>
      <c r="I33" s="4" t="s">
        <v>523</v>
      </c>
      <c r="J33" s="5">
        <v>260</v>
      </c>
      <c r="K33" s="4" t="s">
        <v>524</v>
      </c>
    </row>
    <row r="34" spans="1:11" x14ac:dyDescent="0.25">
      <c r="A34" s="8" t="s">
        <v>525</v>
      </c>
      <c r="B34" s="8" t="s">
        <v>522</v>
      </c>
      <c r="C34" s="5">
        <v>80</v>
      </c>
      <c r="D34" s="5">
        <v>1</v>
      </c>
      <c r="E34" s="5"/>
      <c r="F34" s="9">
        <f t="shared" si="0"/>
        <v>1</v>
      </c>
      <c r="G34" s="10">
        <f t="shared" si="1"/>
        <v>1.2500000000000001E-2</v>
      </c>
      <c r="H34" s="8" t="s">
        <v>445</v>
      </c>
      <c r="I34" s="8" t="s">
        <v>526</v>
      </c>
      <c r="J34" s="5">
        <v>300</v>
      </c>
      <c r="K34" s="8" t="s">
        <v>527</v>
      </c>
    </row>
    <row r="35" spans="1:11" x14ac:dyDescent="0.25">
      <c r="A35" s="4" t="s">
        <v>528</v>
      </c>
      <c r="B35" s="4" t="s">
        <v>522</v>
      </c>
      <c r="C35" s="5">
        <v>85</v>
      </c>
      <c r="D35" s="5">
        <v>1</v>
      </c>
      <c r="E35" s="5"/>
      <c r="F35" s="6">
        <f t="shared" si="0"/>
        <v>1</v>
      </c>
      <c r="G35" s="7">
        <f t="shared" si="1"/>
        <v>1.1764705882352941E-2</v>
      </c>
      <c r="H35" s="4" t="s">
        <v>445</v>
      </c>
      <c r="I35" s="4" t="s">
        <v>529</v>
      </c>
      <c r="J35" s="5">
        <v>200</v>
      </c>
      <c r="K35" s="4" t="s">
        <v>530</v>
      </c>
    </row>
    <row r="36" spans="1:11" x14ac:dyDescent="0.25">
      <c r="A36" s="8" t="s">
        <v>531</v>
      </c>
      <c r="B36" s="8" t="s">
        <v>522</v>
      </c>
      <c r="C36" s="5">
        <v>85</v>
      </c>
      <c r="D36" s="5">
        <v>1</v>
      </c>
      <c r="E36" s="5"/>
      <c r="F36" s="9">
        <f t="shared" si="0"/>
        <v>1</v>
      </c>
      <c r="G36" s="10">
        <f t="shared" si="1"/>
        <v>1.1764705882352941E-2</v>
      </c>
      <c r="H36" s="8" t="s">
        <v>445</v>
      </c>
      <c r="I36" s="8" t="s">
        <v>532</v>
      </c>
      <c r="J36" s="5">
        <v>300</v>
      </c>
      <c r="K36" s="8" t="s">
        <v>533</v>
      </c>
    </row>
    <row r="37" spans="1:11" x14ac:dyDescent="0.25">
      <c r="A37" s="4" t="s">
        <v>534</v>
      </c>
      <c r="B37" s="4" t="s">
        <v>522</v>
      </c>
      <c r="C37" s="5">
        <v>230</v>
      </c>
      <c r="D37" s="5">
        <v>1</v>
      </c>
      <c r="E37" s="5"/>
      <c r="F37" s="6">
        <f t="shared" ref="F37:F68" si="2">IF(OR($E37="",$E37=0),1,1/$E37)</f>
        <v>1</v>
      </c>
      <c r="G37" s="7">
        <f t="shared" ref="G37:G68" si="3">IF(OR($C37="",$C37=0),"",($D37/$C37)/$F37)</f>
        <v>4.3478260869565218E-3</v>
      </c>
      <c r="H37" s="4" t="s">
        <v>445</v>
      </c>
      <c r="I37" s="4" t="s">
        <v>535</v>
      </c>
      <c r="J37" s="5">
        <v>105</v>
      </c>
      <c r="K37" s="4" t="s">
        <v>536</v>
      </c>
    </row>
    <row r="38" spans="1:11" x14ac:dyDescent="0.25">
      <c r="A38" s="8" t="s">
        <v>537</v>
      </c>
      <c r="B38" s="8" t="s">
        <v>522</v>
      </c>
      <c r="C38" s="5">
        <v>300</v>
      </c>
      <c r="D38" s="5">
        <v>1</v>
      </c>
      <c r="E38" s="5"/>
      <c r="F38" s="9">
        <f t="shared" si="2"/>
        <v>1</v>
      </c>
      <c r="G38" s="10">
        <f t="shared" si="3"/>
        <v>3.3333333333333335E-3</v>
      </c>
      <c r="H38" s="8" t="s">
        <v>445</v>
      </c>
      <c r="I38" s="8" t="s">
        <v>538</v>
      </c>
      <c r="J38" s="5">
        <v>55</v>
      </c>
      <c r="K38" s="8" t="s">
        <v>539</v>
      </c>
    </row>
    <row r="39" spans="1:11" x14ac:dyDescent="0.25">
      <c r="A39" s="4" t="s">
        <v>540</v>
      </c>
      <c r="B39" s="4" t="s">
        <v>522</v>
      </c>
      <c r="C39" s="5">
        <v>400</v>
      </c>
      <c r="D39" s="5">
        <v>1</v>
      </c>
      <c r="E39" s="5"/>
      <c r="F39" s="6">
        <f t="shared" si="2"/>
        <v>1</v>
      </c>
      <c r="G39" s="7">
        <f t="shared" si="3"/>
        <v>2.5000000000000001E-3</v>
      </c>
      <c r="H39" s="4" t="s">
        <v>445</v>
      </c>
      <c r="I39" s="4" t="s">
        <v>541</v>
      </c>
      <c r="J39" s="5">
        <v>40</v>
      </c>
      <c r="K39" s="4" t="s">
        <v>542</v>
      </c>
    </row>
    <row r="40" spans="1:11" x14ac:dyDescent="0.25">
      <c r="A40" s="8" t="s">
        <v>543</v>
      </c>
      <c r="B40" s="8" t="s">
        <v>544</v>
      </c>
      <c r="C40" s="5">
        <v>50</v>
      </c>
      <c r="D40" s="5">
        <v>1</v>
      </c>
      <c r="E40" s="5"/>
      <c r="F40" s="9">
        <f t="shared" si="2"/>
        <v>1</v>
      </c>
      <c r="G40" s="10">
        <f t="shared" si="3"/>
        <v>0.02</v>
      </c>
      <c r="H40" s="8" t="s">
        <v>445</v>
      </c>
      <c r="I40" s="8" t="s">
        <v>545</v>
      </c>
      <c r="J40" s="5">
        <v>82</v>
      </c>
      <c r="K40" s="8" t="s">
        <v>546</v>
      </c>
    </row>
    <row r="41" spans="1:11" x14ac:dyDescent="0.25">
      <c r="A41" s="4" t="s">
        <v>547</v>
      </c>
      <c r="B41" s="4" t="s">
        <v>548</v>
      </c>
      <c r="C41" s="5">
        <v>60</v>
      </c>
      <c r="D41" s="5">
        <v>1</v>
      </c>
      <c r="E41" s="5"/>
      <c r="F41" s="6">
        <f t="shared" si="2"/>
        <v>1</v>
      </c>
      <c r="G41" s="7">
        <f t="shared" si="3"/>
        <v>1.6666666666666666E-2</v>
      </c>
      <c r="H41" s="4" t="s">
        <v>455</v>
      </c>
      <c r="I41" s="4" t="s">
        <v>549</v>
      </c>
      <c r="J41" s="5">
        <v>400</v>
      </c>
      <c r="K41" s="4" t="s">
        <v>121</v>
      </c>
    </row>
    <row r="42" spans="1:11" x14ac:dyDescent="0.25">
      <c r="A42" s="8" t="s">
        <v>408</v>
      </c>
      <c r="B42" s="8" t="s">
        <v>548</v>
      </c>
      <c r="C42" s="5">
        <v>50</v>
      </c>
      <c r="D42" s="5">
        <v>1</v>
      </c>
      <c r="E42" s="5"/>
      <c r="F42" s="9">
        <f t="shared" si="2"/>
        <v>1</v>
      </c>
      <c r="G42" s="10">
        <f t="shared" si="3"/>
        <v>0.02</v>
      </c>
      <c r="H42" s="8" t="s">
        <v>455</v>
      </c>
      <c r="I42" s="8" t="s">
        <v>550</v>
      </c>
      <c r="J42" s="5">
        <v>200</v>
      </c>
      <c r="K42" s="8" t="s">
        <v>551</v>
      </c>
    </row>
    <row r="43" spans="1:11" x14ac:dyDescent="0.25">
      <c r="A43" s="4" t="s">
        <v>552</v>
      </c>
      <c r="B43" s="4" t="s">
        <v>553</v>
      </c>
      <c r="C43" s="5">
        <v>60</v>
      </c>
      <c r="D43" s="5">
        <v>1</v>
      </c>
      <c r="E43" s="5"/>
      <c r="F43" s="6">
        <f t="shared" si="2"/>
        <v>1</v>
      </c>
      <c r="G43" s="7">
        <f t="shared" si="3"/>
        <v>1.6666666666666666E-2</v>
      </c>
      <c r="H43" s="4" t="s">
        <v>455</v>
      </c>
      <c r="I43" s="4" t="s">
        <v>554</v>
      </c>
      <c r="J43" s="5">
        <v>255</v>
      </c>
      <c r="K43" s="4" t="s">
        <v>555</v>
      </c>
    </row>
    <row r="44" spans="1:11" x14ac:dyDescent="0.25">
      <c r="A44" s="8" t="s">
        <v>556</v>
      </c>
      <c r="B44" s="8" t="s">
        <v>553</v>
      </c>
      <c r="C44" s="5">
        <v>60</v>
      </c>
      <c r="D44" s="5">
        <v>1</v>
      </c>
      <c r="E44" s="5"/>
      <c r="F44" s="9">
        <f t="shared" si="2"/>
        <v>1</v>
      </c>
      <c r="G44" s="10">
        <f t="shared" si="3"/>
        <v>1.6666666666666666E-2</v>
      </c>
      <c r="H44" s="8" t="s">
        <v>455</v>
      </c>
      <c r="I44" s="8" t="s">
        <v>557</v>
      </c>
      <c r="J44" s="5">
        <v>255</v>
      </c>
      <c r="K44" s="8" t="s">
        <v>555</v>
      </c>
    </row>
    <row r="45" spans="1:11" x14ac:dyDescent="0.25">
      <c r="A45" s="4" t="s">
        <v>558</v>
      </c>
      <c r="B45" s="4" t="s">
        <v>553</v>
      </c>
      <c r="C45" s="5">
        <v>60</v>
      </c>
      <c r="D45" s="5">
        <v>1</v>
      </c>
      <c r="E45" s="5"/>
      <c r="F45" s="6">
        <f t="shared" si="2"/>
        <v>1</v>
      </c>
      <c r="G45" s="7">
        <f t="shared" si="3"/>
        <v>1.6666666666666666E-2</v>
      </c>
      <c r="H45" s="4" t="s">
        <v>455</v>
      </c>
      <c r="I45" s="4" t="s">
        <v>557</v>
      </c>
      <c r="J45" s="5">
        <v>255</v>
      </c>
      <c r="K45" s="4" t="s">
        <v>555</v>
      </c>
    </row>
    <row r="46" spans="1:11" x14ac:dyDescent="0.25">
      <c r="A46" s="8" t="s">
        <v>559</v>
      </c>
      <c r="B46" s="8" t="s">
        <v>504</v>
      </c>
      <c r="C46" s="5">
        <v>26</v>
      </c>
      <c r="D46" s="5">
        <v>1</v>
      </c>
      <c r="E46" s="5"/>
      <c r="F46" s="9">
        <f t="shared" si="2"/>
        <v>1</v>
      </c>
      <c r="G46" s="10">
        <f t="shared" si="3"/>
        <v>3.8461538461538464E-2</v>
      </c>
      <c r="H46" s="8" t="s">
        <v>455</v>
      </c>
      <c r="I46" s="8" t="s">
        <v>560</v>
      </c>
      <c r="J46" s="5">
        <v>300</v>
      </c>
      <c r="K46" s="8" t="s">
        <v>561</v>
      </c>
    </row>
    <row r="47" spans="1:11" x14ac:dyDescent="0.25">
      <c r="A47" s="4" t="s">
        <v>562</v>
      </c>
      <c r="B47" s="4" t="s">
        <v>462</v>
      </c>
      <c r="C47" s="5">
        <v>28</v>
      </c>
      <c r="D47" s="5">
        <v>1</v>
      </c>
      <c r="E47" s="5"/>
      <c r="F47" s="6">
        <f t="shared" si="2"/>
        <v>1</v>
      </c>
      <c r="G47" s="7">
        <f t="shared" si="3"/>
        <v>3.5714285714285712E-2</v>
      </c>
      <c r="H47" s="4" t="s">
        <v>455</v>
      </c>
      <c r="I47" s="4" t="s">
        <v>563</v>
      </c>
      <c r="J47" s="5">
        <v>850</v>
      </c>
      <c r="K47" s="4" t="s">
        <v>564</v>
      </c>
    </row>
    <row r="48" spans="1:11" x14ac:dyDescent="0.25">
      <c r="A48" s="8" t="s">
        <v>212</v>
      </c>
      <c r="B48" s="8" t="s">
        <v>544</v>
      </c>
      <c r="C48" s="5">
        <v>60</v>
      </c>
      <c r="D48" s="5">
        <v>1</v>
      </c>
      <c r="E48" s="5"/>
      <c r="F48" s="9">
        <f t="shared" si="2"/>
        <v>1</v>
      </c>
      <c r="G48" s="10">
        <f t="shared" si="3"/>
        <v>1.6666666666666666E-2</v>
      </c>
      <c r="H48" s="8" t="s">
        <v>455</v>
      </c>
      <c r="I48" s="8" t="s">
        <v>565</v>
      </c>
      <c r="J48" s="5">
        <v>500</v>
      </c>
      <c r="K48" s="8" t="s">
        <v>121</v>
      </c>
    </row>
    <row r="49" spans="1:11" x14ac:dyDescent="0.25">
      <c r="A49" s="4" t="s">
        <v>284</v>
      </c>
      <c r="B49" s="4" t="s">
        <v>489</v>
      </c>
      <c r="C49" s="5">
        <v>40</v>
      </c>
      <c r="D49" s="5">
        <v>1</v>
      </c>
      <c r="E49" s="5"/>
      <c r="F49" s="6">
        <f t="shared" si="2"/>
        <v>1</v>
      </c>
      <c r="G49" s="7">
        <f t="shared" si="3"/>
        <v>2.5000000000000001E-2</v>
      </c>
      <c r="H49" s="4" t="s">
        <v>455</v>
      </c>
      <c r="I49" s="4" t="s">
        <v>566</v>
      </c>
      <c r="J49" s="5">
        <v>220</v>
      </c>
      <c r="K49" s="4" t="s">
        <v>567</v>
      </c>
    </row>
    <row r="50" spans="1:11" x14ac:dyDescent="0.25">
      <c r="A50" s="8" t="s">
        <v>283</v>
      </c>
      <c r="B50" s="8" t="s">
        <v>489</v>
      </c>
      <c r="C50" s="5">
        <v>28</v>
      </c>
      <c r="D50" s="5">
        <v>1</v>
      </c>
      <c r="E50" s="5"/>
      <c r="F50" s="9">
        <f t="shared" si="2"/>
        <v>1</v>
      </c>
      <c r="G50" s="10">
        <f t="shared" si="3"/>
        <v>3.5714285714285712E-2</v>
      </c>
      <c r="H50" s="8" t="s">
        <v>455</v>
      </c>
      <c r="I50" s="8" t="s">
        <v>566</v>
      </c>
      <c r="J50" s="5">
        <v>250</v>
      </c>
      <c r="K50" s="8" t="s">
        <v>568</v>
      </c>
    </row>
    <row r="51" spans="1:11" x14ac:dyDescent="0.25">
      <c r="A51" s="4" t="s">
        <v>339</v>
      </c>
      <c r="B51" s="4" t="s">
        <v>489</v>
      </c>
      <c r="C51" s="5">
        <v>45</v>
      </c>
      <c r="D51" s="5">
        <v>1</v>
      </c>
      <c r="E51" s="5"/>
      <c r="F51" s="6">
        <f t="shared" si="2"/>
        <v>1</v>
      </c>
      <c r="G51" s="7">
        <f t="shared" si="3"/>
        <v>2.2222222222222223E-2</v>
      </c>
      <c r="H51" s="4" t="s">
        <v>455</v>
      </c>
      <c r="I51" s="4" t="s">
        <v>566</v>
      </c>
      <c r="J51" s="5">
        <v>200</v>
      </c>
      <c r="K51" s="4" t="s">
        <v>569</v>
      </c>
    </row>
    <row r="52" spans="1:11" x14ac:dyDescent="0.25">
      <c r="A52" s="8" t="s">
        <v>285</v>
      </c>
      <c r="B52" s="8" t="s">
        <v>489</v>
      </c>
      <c r="C52" s="5">
        <v>30</v>
      </c>
      <c r="D52" s="5">
        <v>1</v>
      </c>
      <c r="E52" s="5"/>
      <c r="F52" s="9">
        <f t="shared" si="2"/>
        <v>1</v>
      </c>
      <c r="G52" s="10">
        <f t="shared" si="3"/>
        <v>3.3333333333333333E-2</v>
      </c>
      <c r="H52" s="8" t="s">
        <v>455</v>
      </c>
      <c r="I52" s="8" t="s">
        <v>566</v>
      </c>
      <c r="J52" s="5">
        <v>200</v>
      </c>
      <c r="K52" s="8" t="s">
        <v>570</v>
      </c>
    </row>
    <row r="53" spans="1:11" x14ac:dyDescent="0.25">
      <c r="A53" s="4" t="s">
        <v>343</v>
      </c>
      <c r="B53" s="4" t="s">
        <v>489</v>
      </c>
      <c r="C53" s="5">
        <v>40</v>
      </c>
      <c r="D53" s="5">
        <v>1</v>
      </c>
      <c r="E53" s="5"/>
      <c r="F53" s="6">
        <f t="shared" si="2"/>
        <v>1</v>
      </c>
      <c r="G53" s="7">
        <f t="shared" si="3"/>
        <v>2.5000000000000001E-2</v>
      </c>
      <c r="H53" s="4" t="s">
        <v>455</v>
      </c>
      <c r="I53" s="4" t="s">
        <v>571</v>
      </c>
      <c r="J53" s="5">
        <v>510</v>
      </c>
      <c r="K53" s="4" t="s">
        <v>572</v>
      </c>
    </row>
    <row r="54" spans="1:11" x14ac:dyDescent="0.25">
      <c r="A54" s="8" t="s">
        <v>573</v>
      </c>
      <c r="B54" s="8" t="s">
        <v>522</v>
      </c>
      <c r="C54" s="5">
        <v>50</v>
      </c>
      <c r="D54" s="5">
        <v>1</v>
      </c>
      <c r="E54" s="5"/>
      <c r="F54" s="9">
        <f t="shared" si="2"/>
        <v>1</v>
      </c>
      <c r="G54" s="10">
        <f t="shared" si="3"/>
        <v>0.02</v>
      </c>
      <c r="H54" s="8" t="s">
        <v>455</v>
      </c>
      <c r="I54" s="8" t="s">
        <v>574</v>
      </c>
      <c r="J54" s="5">
        <v>200</v>
      </c>
      <c r="K54" s="8" t="s">
        <v>575</v>
      </c>
    </row>
    <row r="55" spans="1:11" x14ac:dyDescent="0.25">
      <c r="A55" s="4" t="s">
        <v>576</v>
      </c>
      <c r="B55" s="4" t="s">
        <v>522</v>
      </c>
      <c r="C55" s="5">
        <v>55</v>
      </c>
      <c r="D55" s="5">
        <v>1</v>
      </c>
      <c r="E55" s="5"/>
      <c r="F55" s="6">
        <f t="shared" si="2"/>
        <v>1</v>
      </c>
      <c r="G55" s="7">
        <f t="shared" si="3"/>
        <v>1.8181818181818181E-2</v>
      </c>
      <c r="H55" s="4" t="s">
        <v>455</v>
      </c>
      <c r="I55" s="4" t="s">
        <v>577</v>
      </c>
      <c r="J55" s="5">
        <v>315</v>
      </c>
      <c r="K55" s="4" t="s">
        <v>578</v>
      </c>
    </row>
    <row r="56" spans="1:11" x14ac:dyDescent="0.25">
      <c r="A56" s="8" t="s">
        <v>579</v>
      </c>
      <c r="B56" s="8" t="s">
        <v>522</v>
      </c>
      <c r="C56" s="5">
        <v>60</v>
      </c>
      <c r="D56" s="5">
        <v>1</v>
      </c>
      <c r="E56" s="5"/>
      <c r="F56" s="9">
        <f t="shared" si="2"/>
        <v>1</v>
      </c>
      <c r="G56" s="10">
        <f t="shared" si="3"/>
        <v>1.6666666666666666E-2</v>
      </c>
      <c r="H56" s="8" t="s">
        <v>455</v>
      </c>
      <c r="I56" s="8" t="s">
        <v>566</v>
      </c>
      <c r="J56" s="5">
        <v>150</v>
      </c>
      <c r="K56" s="8" t="s">
        <v>580</v>
      </c>
    </row>
    <row r="57" spans="1:11" x14ac:dyDescent="0.25">
      <c r="A57" s="4" t="s">
        <v>581</v>
      </c>
      <c r="B57" s="4" t="s">
        <v>522</v>
      </c>
      <c r="C57" s="5">
        <v>70</v>
      </c>
      <c r="D57" s="5">
        <v>1</v>
      </c>
      <c r="E57" s="5"/>
      <c r="F57" s="6">
        <f t="shared" si="2"/>
        <v>1</v>
      </c>
      <c r="G57" s="7">
        <f t="shared" si="3"/>
        <v>1.4285714285714285E-2</v>
      </c>
      <c r="H57" s="4" t="s">
        <v>455</v>
      </c>
      <c r="I57" s="4" t="s">
        <v>566</v>
      </c>
      <c r="J57" s="5">
        <v>200</v>
      </c>
      <c r="K57" s="4" t="s">
        <v>582</v>
      </c>
    </row>
    <row r="58" spans="1:11" x14ac:dyDescent="0.25">
      <c r="A58" s="8" t="s">
        <v>583</v>
      </c>
      <c r="B58" s="8" t="s">
        <v>584</v>
      </c>
      <c r="C58" s="5">
        <v>120</v>
      </c>
      <c r="D58" s="5">
        <v>1</v>
      </c>
      <c r="E58" s="5"/>
      <c r="F58" s="9">
        <f t="shared" si="2"/>
        <v>1</v>
      </c>
      <c r="G58" s="10">
        <f t="shared" si="3"/>
        <v>8.3333333333333332E-3</v>
      </c>
      <c r="H58" s="8" t="s">
        <v>455</v>
      </c>
      <c r="I58" s="8" t="s">
        <v>585</v>
      </c>
      <c r="J58" s="5">
        <v>80</v>
      </c>
      <c r="K58" s="8" t="s">
        <v>586</v>
      </c>
    </row>
    <row r="59" spans="1:11" x14ac:dyDescent="0.25">
      <c r="A59" s="4" t="s">
        <v>280</v>
      </c>
      <c r="B59" s="4" t="s">
        <v>515</v>
      </c>
      <c r="C59" s="5">
        <v>70</v>
      </c>
      <c r="D59" s="5">
        <v>1</v>
      </c>
      <c r="E59" s="5"/>
      <c r="F59" s="6">
        <f t="shared" si="2"/>
        <v>1</v>
      </c>
      <c r="G59" s="7">
        <f t="shared" si="3"/>
        <v>1.4285714285714285E-2</v>
      </c>
      <c r="H59" s="4" t="s">
        <v>455</v>
      </c>
      <c r="I59" s="4" t="s">
        <v>587</v>
      </c>
      <c r="J59" s="5">
        <v>200</v>
      </c>
      <c r="K59" s="4" t="s">
        <v>588</v>
      </c>
    </row>
    <row r="60" spans="1:11" x14ac:dyDescent="0.25">
      <c r="A60" s="8" t="s">
        <v>341</v>
      </c>
      <c r="B60" s="8" t="s">
        <v>509</v>
      </c>
      <c r="C60" s="5">
        <v>7</v>
      </c>
      <c r="D60" s="5">
        <v>1</v>
      </c>
      <c r="E60" s="5"/>
      <c r="F60" s="9">
        <f t="shared" si="2"/>
        <v>1</v>
      </c>
      <c r="G60" s="10">
        <f t="shared" si="3"/>
        <v>0.14285714285714285</v>
      </c>
      <c r="H60" s="8" t="s">
        <v>445</v>
      </c>
      <c r="I60" s="8" t="s">
        <v>589</v>
      </c>
      <c r="J60" s="5">
        <v>2500</v>
      </c>
      <c r="K60" s="8" t="s">
        <v>590</v>
      </c>
    </row>
    <row r="61" spans="1:11" x14ac:dyDescent="0.25">
      <c r="A61" s="4" t="s">
        <v>591</v>
      </c>
      <c r="B61" s="4" t="s">
        <v>592</v>
      </c>
      <c r="C61" s="5">
        <v>20</v>
      </c>
      <c r="D61" s="5">
        <v>1</v>
      </c>
      <c r="E61" s="5"/>
      <c r="F61" s="6">
        <f t="shared" si="2"/>
        <v>1</v>
      </c>
      <c r="G61" s="7">
        <f t="shared" si="3"/>
        <v>0.05</v>
      </c>
      <c r="H61" s="4" t="s">
        <v>455</v>
      </c>
      <c r="I61" s="4" t="s">
        <v>566</v>
      </c>
      <c r="J61" s="5">
        <v>800</v>
      </c>
      <c r="K61" s="4" t="s">
        <v>593</v>
      </c>
    </row>
    <row r="62" spans="1:11" x14ac:dyDescent="0.25">
      <c r="A62" s="8" t="s">
        <v>594</v>
      </c>
      <c r="B62" s="8" t="s">
        <v>592</v>
      </c>
      <c r="C62" s="5">
        <v>20</v>
      </c>
      <c r="D62" s="5">
        <v>1</v>
      </c>
      <c r="E62" s="5"/>
      <c r="F62" s="9">
        <f t="shared" si="2"/>
        <v>1</v>
      </c>
      <c r="G62" s="10">
        <f t="shared" si="3"/>
        <v>0.05</v>
      </c>
      <c r="H62" s="8" t="s">
        <v>455</v>
      </c>
      <c r="I62" s="8" t="s">
        <v>595</v>
      </c>
      <c r="J62" s="5">
        <v>800</v>
      </c>
      <c r="K62" s="8" t="s">
        <v>596</v>
      </c>
    </row>
    <row r="63" spans="1:11" x14ac:dyDescent="0.25">
      <c r="A63" s="4" t="s">
        <v>597</v>
      </c>
      <c r="B63" s="4" t="s">
        <v>592</v>
      </c>
      <c r="C63" s="5">
        <v>20</v>
      </c>
      <c r="D63" s="5">
        <v>1</v>
      </c>
      <c r="E63" s="5"/>
      <c r="F63" s="6">
        <f t="shared" si="2"/>
        <v>1</v>
      </c>
      <c r="G63" s="7">
        <f t="shared" si="3"/>
        <v>0.05</v>
      </c>
      <c r="H63" s="4" t="s">
        <v>455</v>
      </c>
      <c r="I63" s="4" t="s">
        <v>595</v>
      </c>
      <c r="J63" s="5">
        <v>800</v>
      </c>
      <c r="K63" s="4" t="s">
        <v>596</v>
      </c>
    </row>
    <row r="64" spans="1:11" x14ac:dyDescent="0.25">
      <c r="A64" s="8" t="s">
        <v>291</v>
      </c>
      <c r="B64" s="8" t="s">
        <v>598</v>
      </c>
      <c r="C64" s="5">
        <v>40</v>
      </c>
      <c r="D64" s="5">
        <v>1</v>
      </c>
      <c r="E64" s="5"/>
      <c r="F64" s="9">
        <f t="shared" si="2"/>
        <v>1</v>
      </c>
      <c r="G64" s="10">
        <f t="shared" si="3"/>
        <v>2.5000000000000001E-2</v>
      </c>
      <c r="H64" s="8" t="s">
        <v>455</v>
      </c>
      <c r="I64" s="8" t="s">
        <v>599</v>
      </c>
      <c r="J64" s="5">
        <v>510</v>
      </c>
      <c r="K64" s="8" t="s">
        <v>121</v>
      </c>
    </row>
    <row r="65" spans="1:11" x14ac:dyDescent="0.25">
      <c r="A65" s="4" t="s">
        <v>261</v>
      </c>
      <c r="B65" s="4" t="s">
        <v>509</v>
      </c>
      <c r="C65" s="5">
        <v>8</v>
      </c>
      <c r="D65" s="5">
        <v>1</v>
      </c>
      <c r="E65" s="5"/>
      <c r="F65" s="6">
        <f t="shared" si="2"/>
        <v>1</v>
      </c>
      <c r="G65" s="7">
        <f t="shared" si="3"/>
        <v>0.125</v>
      </c>
      <c r="H65" s="4" t="s">
        <v>455</v>
      </c>
      <c r="I65" s="4" t="s">
        <v>600</v>
      </c>
      <c r="J65" s="5">
        <v>2400</v>
      </c>
      <c r="K65" s="4" t="s">
        <v>601</v>
      </c>
    </row>
    <row r="66" spans="1:11" x14ac:dyDescent="0.25">
      <c r="A66" s="8" t="s">
        <v>269</v>
      </c>
      <c r="B66" s="8" t="s">
        <v>602</v>
      </c>
      <c r="C66" s="5">
        <v>12</v>
      </c>
      <c r="D66" s="5">
        <v>1</v>
      </c>
      <c r="E66" s="5"/>
      <c r="F66" s="9">
        <f t="shared" si="2"/>
        <v>1</v>
      </c>
      <c r="G66" s="10">
        <f t="shared" si="3"/>
        <v>8.3333333333333329E-2</v>
      </c>
      <c r="H66" s="8" t="s">
        <v>455</v>
      </c>
      <c r="I66" s="8" t="s">
        <v>603</v>
      </c>
      <c r="J66" s="5">
        <v>300</v>
      </c>
      <c r="K66" s="8" t="s">
        <v>604</v>
      </c>
    </row>
    <row r="67" spans="1:11" x14ac:dyDescent="0.25">
      <c r="A67" s="4" t="s">
        <v>605</v>
      </c>
      <c r="B67" s="4" t="s">
        <v>606</v>
      </c>
      <c r="C67" s="5">
        <v>12</v>
      </c>
      <c r="D67" s="5">
        <v>1</v>
      </c>
      <c r="E67" s="5"/>
      <c r="F67" s="6">
        <f t="shared" si="2"/>
        <v>1</v>
      </c>
      <c r="G67" s="7">
        <f t="shared" si="3"/>
        <v>8.3333333333333329E-2</v>
      </c>
      <c r="H67" s="4" t="s">
        <v>445</v>
      </c>
      <c r="I67" s="4" t="s">
        <v>607</v>
      </c>
      <c r="J67" s="5">
        <v>2500</v>
      </c>
      <c r="K67" s="4" t="s">
        <v>608</v>
      </c>
    </row>
    <row r="68" spans="1:11" x14ac:dyDescent="0.25">
      <c r="A68" s="8" t="s">
        <v>609</v>
      </c>
      <c r="B68" s="8" t="s">
        <v>606</v>
      </c>
      <c r="C68" s="5">
        <v>6</v>
      </c>
      <c r="D68" s="5">
        <v>1</v>
      </c>
      <c r="E68" s="5"/>
      <c r="F68" s="9">
        <f t="shared" si="2"/>
        <v>1</v>
      </c>
      <c r="G68" s="10">
        <f t="shared" si="3"/>
        <v>0.16666666666666666</v>
      </c>
      <c r="H68" s="8" t="s">
        <v>445</v>
      </c>
      <c r="I68" s="8" t="s">
        <v>610</v>
      </c>
      <c r="J68" s="5">
        <v>2000</v>
      </c>
      <c r="K68" s="8" t="s">
        <v>611</v>
      </c>
    </row>
    <row r="69" spans="1:11" x14ac:dyDescent="0.25">
      <c r="A69" s="4" t="s">
        <v>612</v>
      </c>
      <c r="B69" s="4" t="s">
        <v>613</v>
      </c>
      <c r="C69" s="5">
        <v>20</v>
      </c>
      <c r="D69" s="5">
        <v>2</v>
      </c>
      <c r="E69" s="5"/>
      <c r="F69" s="6">
        <f t="shared" ref="F69:F100" si="4">IF(OR($E69="",$E69=0),1,1/$E69)</f>
        <v>1</v>
      </c>
      <c r="G69" s="7">
        <f t="shared" ref="G69:G100" si="5">IF(OR($C69="",$C69=0),"",($D69/$C69)/$F69)</f>
        <v>0.1</v>
      </c>
      <c r="H69" s="4" t="s">
        <v>455</v>
      </c>
      <c r="I69" s="4" t="s">
        <v>614</v>
      </c>
      <c r="J69" s="5">
        <v>800</v>
      </c>
      <c r="K69" s="4" t="s">
        <v>615</v>
      </c>
    </row>
    <row r="70" spans="1:11" x14ac:dyDescent="0.25">
      <c r="A70" s="8" t="s">
        <v>616</v>
      </c>
      <c r="B70" s="8" t="s">
        <v>613</v>
      </c>
      <c r="C70" s="5">
        <v>20</v>
      </c>
      <c r="D70" s="5">
        <v>2</v>
      </c>
      <c r="E70" s="5"/>
      <c r="F70" s="9">
        <f t="shared" si="4"/>
        <v>1</v>
      </c>
      <c r="G70" s="10">
        <f t="shared" si="5"/>
        <v>0.1</v>
      </c>
      <c r="H70" s="8" t="s">
        <v>455</v>
      </c>
      <c r="I70" s="8" t="s">
        <v>617</v>
      </c>
      <c r="J70" s="5">
        <v>800</v>
      </c>
      <c r="K70" s="8" t="s">
        <v>618</v>
      </c>
    </row>
    <row r="71" spans="1:11" x14ac:dyDescent="0.25">
      <c r="A71" s="4" t="s">
        <v>619</v>
      </c>
      <c r="B71" s="4" t="s">
        <v>620</v>
      </c>
      <c r="C71" s="5">
        <v>30</v>
      </c>
      <c r="D71" s="5">
        <v>1</v>
      </c>
      <c r="E71" s="5"/>
      <c r="F71" s="6">
        <f t="shared" si="4"/>
        <v>1</v>
      </c>
      <c r="G71" s="7">
        <f t="shared" si="5"/>
        <v>3.3333333333333333E-2</v>
      </c>
      <c r="H71" s="4" t="s">
        <v>455</v>
      </c>
      <c r="I71" s="4" t="s">
        <v>621</v>
      </c>
      <c r="J71" s="5">
        <v>255</v>
      </c>
      <c r="K71" s="4" t="s">
        <v>121</v>
      </c>
    </row>
    <row r="72" spans="1:11" x14ac:dyDescent="0.25">
      <c r="A72" s="8" t="s">
        <v>622</v>
      </c>
      <c r="B72" s="8" t="s">
        <v>620</v>
      </c>
      <c r="C72" s="5">
        <v>30</v>
      </c>
      <c r="D72" s="5">
        <v>1</v>
      </c>
      <c r="E72" s="5"/>
      <c r="F72" s="9">
        <f t="shared" si="4"/>
        <v>1</v>
      </c>
      <c r="G72" s="10">
        <f t="shared" si="5"/>
        <v>3.3333333333333333E-2</v>
      </c>
      <c r="H72" s="8" t="s">
        <v>455</v>
      </c>
      <c r="I72" s="8" t="s">
        <v>623</v>
      </c>
      <c r="J72" s="5">
        <v>255</v>
      </c>
      <c r="K72" s="8" t="s">
        <v>121</v>
      </c>
    </row>
    <row r="73" spans="1:11" x14ac:dyDescent="0.25">
      <c r="A73" s="4" t="s">
        <v>214</v>
      </c>
      <c r="B73" s="4" t="s">
        <v>620</v>
      </c>
      <c r="C73" s="5">
        <v>40</v>
      </c>
      <c r="D73" s="5">
        <v>1</v>
      </c>
      <c r="E73" s="5"/>
      <c r="F73" s="6">
        <f t="shared" si="4"/>
        <v>1</v>
      </c>
      <c r="G73" s="7">
        <f t="shared" si="5"/>
        <v>2.5000000000000001E-2</v>
      </c>
      <c r="H73" s="4" t="s">
        <v>455</v>
      </c>
      <c r="I73" s="4" t="s">
        <v>624</v>
      </c>
      <c r="J73" s="5">
        <v>150</v>
      </c>
      <c r="K73" s="4" t="s">
        <v>121</v>
      </c>
    </row>
    <row r="74" spans="1:11" x14ac:dyDescent="0.25">
      <c r="A74" s="8" t="s">
        <v>352</v>
      </c>
      <c r="B74" s="8" t="s">
        <v>548</v>
      </c>
      <c r="C74" s="5">
        <v>20</v>
      </c>
      <c r="D74" s="5">
        <v>1</v>
      </c>
      <c r="E74" s="5"/>
      <c r="F74" s="9">
        <f t="shared" si="4"/>
        <v>1</v>
      </c>
      <c r="G74" s="10">
        <f t="shared" si="5"/>
        <v>0.05</v>
      </c>
      <c r="H74" s="8" t="s">
        <v>455</v>
      </c>
      <c r="I74" s="8" t="s">
        <v>625</v>
      </c>
      <c r="J74" s="5">
        <v>800</v>
      </c>
      <c r="K74" s="8" t="s">
        <v>121</v>
      </c>
    </row>
    <row r="75" spans="1:11" x14ac:dyDescent="0.25">
      <c r="A75" s="4" t="s">
        <v>338</v>
      </c>
      <c r="B75" s="4" t="s">
        <v>548</v>
      </c>
      <c r="C75" s="5">
        <v>45</v>
      </c>
      <c r="D75" s="5">
        <v>1</v>
      </c>
      <c r="E75" s="5"/>
      <c r="F75" s="6">
        <f t="shared" si="4"/>
        <v>1</v>
      </c>
      <c r="G75" s="7">
        <f t="shared" si="5"/>
        <v>2.2222222222222223E-2</v>
      </c>
      <c r="H75" s="4" t="s">
        <v>455</v>
      </c>
      <c r="I75" s="4" t="s">
        <v>626</v>
      </c>
      <c r="J75" s="5">
        <v>200</v>
      </c>
      <c r="K75" s="4" t="s">
        <v>121</v>
      </c>
    </row>
    <row r="76" spans="1:11" x14ac:dyDescent="0.25">
      <c r="A76" s="8" t="s">
        <v>627</v>
      </c>
      <c r="B76" s="8" t="s">
        <v>584</v>
      </c>
      <c r="C76" s="5">
        <v>40</v>
      </c>
      <c r="D76" s="5">
        <v>1</v>
      </c>
      <c r="E76" s="5"/>
      <c r="F76" s="9">
        <f t="shared" si="4"/>
        <v>1</v>
      </c>
      <c r="G76" s="10">
        <f t="shared" si="5"/>
        <v>2.5000000000000001E-2</v>
      </c>
      <c r="H76" s="8" t="s">
        <v>455</v>
      </c>
      <c r="I76" s="8" t="s">
        <v>628</v>
      </c>
      <c r="J76" s="5">
        <v>300</v>
      </c>
      <c r="K76" s="8" t="s">
        <v>121</v>
      </c>
    </row>
    <row r="77" spans="1:11" x14ac:dyDescent="0.25">
      <c r="A77" s="4" t="s">
        <v>263</v>
      </c>
      <c r="B77" s="4" t="s">
        <v>629</v>
      </c>
      <c r="C77" s="5">
        <v>5</v>
      </c>
      <c r="D77" s="5">
        <v>1</v>
      </c>
      <c r="E77" s="5"/>
      <c r="F77" s="6">
        <f t="shared" si="4"/>
        <v>1</v>
      </c>
      <c r="G77" s="7">
        <f t="shared" si="5"/>
        <v>0.2</v>
      </c>
      <c r="H77" s="4" t="s">
        <v>455</v>
      </c>
      <c r="I77" s="4" t="s">
        <v>630</v>
      </c>
      <c r="J77" s="5">
        <v>1000</v>
      </c>
      <c r="K77" s="4" t="s">
        <v>631</v>
      </c>
    </row>
    <row r="78" spans="1:11" x14ac:dyDescent="0.25">
      <c r="A78" s="8" t="s">
        <v>264</v>
      </c>
      <c r="B78" s="8" t="s">
        <v>629</v>
      </c>
      <c r="C78" s="5">
        <v>3.5</v>
      </c>
      <c r="D78" s="5">
        <v>1</v>
      </c>
      <c r="E78" s="5"/>
      <c r="F78" s="9">
        <f t="shared" si="4"/>
        <v>1</v>
      </c>
      <c r="G78" s="10">
        <f t="shared" si="5"/>
        <v>0.2857142857142857</v>
      </c>
      <c r="H78" s="8" t="s">
        <v>455</v>
      </c>
      <c r="I78" s="8" t="s">
        <v>632</v>
      </c>
      <c r="J78" s="5">
        <v>1000</v>
      </c>
      <c r="K78" s="8" t="s">
        <v>633</v>
      </c>
    </row>
    <row r="79" spans="1:11" x14ac:dyDescent="0.25">
      <c r="A79" s="4" t="s">
        <v>634</v>
      </c>
      <c r="B79" s="4" t="s">
        <v>462</v>
      </c>
      <c r="C79" s="5">
        <v>30</v>
      </c>
      <c r="D79" s="5">
        <v>1</v>
      </c>
      <c r="E79" s="5"/>
      <c r="F79" s="6">
        <f t="shared" si="4"/>
        <v>1</v>
      </c>
      <c r="G79" s="7">
        <f t="shared" si="5"/>
        <v>3.3333333333333333E-2</v>
      </c>
      <c r="H79" s="4" t="s">
        <v>455</v>
      </c>
      <c r="I79" s="4" t="s">
        <v>635</v>
      </c>
      <c r="J79" s="5">
        <v>400</v>
      </c>
      <c r="K79" s="4" t="s">
        <v>636</v>
      </c>
    </row>
    <row r="80" spans="1:11" x14ac:dyDescent="0.25">
      <c r="A80" s="55" t="s">
        <v>1249</v>
      </c>
      <c r="B80" s="55" t="s">
        <v>548</v>
      </c>
      <c r="C80" s="5">
        <v>40</v>
      </c>
      <c r="D80" s="5">
        <v>1</v>
      </c>
      <c r="E80" s="5"/>
      <c r="F80" s="6">
        <f t="shared" si="4"/>
        <v>1</v>
      </c>
      <c r="G80" s="7">
        <f t="shared" si="5"/>
        <v>2.5000000000000001E-2</v>
      </c>
      <c r="H80" s="4" t="s">
        <v>455</v>
      </c>
      <c r="I80" s="4"/>
      <c r="J80" s="5">
        <v>755</v>
      </c>
      <c r="K80" s="4"/>
    </row>
    <row r="81" spans="1:11" x14ac:dyDescent="0.25">
      <c r="A81" s="55" t="s">
        <v>1266</v>
      </c>
      <c r="B81" s="55" t="s">
        <v>1283</v>
      </c>
      <c r="C81" s="5">
        <v>180</v>
      </c>
      <c r="D81" s="5">
        <v>1</v>
      </c>
      <c r="E81" s="5"/>
      <c r="F81" s="6">
        <f t="shared" si="4"/>
        <v>1</v>
      </c>
      <c r="G81" s="7">
        <f t="shared" si="5"/>
        <v>5.5555555555555558E-3</v>
      </c>
      <c r="H81" s="4" t="s">
        <v>455</v>
      </c>
      <c r="I81" s="4"/>
      <c r="J81" s="5">
        <v>755</v>
      </c>
      <c r="K81" s="4"/>
    </row>
    <row r="82" spans="1:11" x14ac:dyDescent="0.25">
      <c r="A82" s="55" t="s">
        <v>1267</v>
      </c>
      <c r="B82" s="55" t="s">
        <v>1283</v>
      </c>
      <c r="C82" s="5">
        <v>100</v>
      </c>
      <c r="D82" s="5">
        <v>1</v>
      </c>
      <c r="E82" s="5"/>
      <c r="F82" s="6">
        <f t="shared" si="4"/>
        <v>1</v>
      </c>
      <c r="G82" s="7">
        <f t="shared" si="5"/>
        <v>0.01</v>
      </c>
      <c r="H82" s="4" t="s">
        <v>455</v>
      </c>
      <c r="I82" s="4"/>
      <c r="J82" s="5">
        <v>755</v>
      </c>
      <c r="K82" s="4"/>
    </row>
    <row r="83" spans="1:11" x14ac:dyDescent="0.25">
      <c r="A83" s="55" t="s">
        <v>1268</v>
      </c>
      <c r="B83" s="55" t="s">
        <v>1283</v>
      </c>
      <c r="C83" s="5">
        <v>40</v>
      </c>
      <c r="D83" s="5">
        <v>1</v>
      </c>
      <c r="E83" s="5"/>
      <c r="F83" s="6">
        <f t="shared" si="4"/>
        <v>1</v>
      </c>
      <c r="G83" s="7">
        <f t="shared" si="5"/>
        <v>2.5000000000000001E-2</v>
      </c>
      <c r="H83" s="4" t="s">
        <v>455</v>
      </c>
      <c r="I83" s="4"/>
      <c r="J83" s="5">
        <v>755</v>
      </c>
      <c r="K83" s="4"/>
    </row>
    <row r="84" spans="1:11" x14ac:dyDescent="0.25">
      <c r="A84" s="55" t="s">
        <v>1269</v>
      </c>
      <c r="B84" s="55" t="s">
        <v>1283</v>
      </c>
      <c r="C84" s="5">
        <v>50</v>
      </c>
      <c r="D84" s="5">
        <v>1</v>
      </c>
      <c r="E84" s="5"/>
      <c r="F84" s="6">
        <f t="shared" si="4"/>
        <v>1</v>
      </c>
      <c r="G84" s="7">
        <f t="shared" si="5"/>
        <v>0.02</v>
      </c>
      <c r="H84" s="4" t="s">
        <v>455</v>
      </c>
      <c r="I84" s="4"/>
      <c r="J84" s="5">
        <v>755</v>
      </c>
      <c r="K84" s="4"/>
    </row>
    <row r="85" spans="1:11" x14ac:dyDescent="0.25">
      <c r="A85" s="55" t="s">
        <v>1270</v>
      </c>
      <c r="B85" s="55" t="s">
        <v>1283</v>
      </c>
      <c r="C85" s="5">
        <v>40</v>
      </c>
      <c r="D85" s="5">
        <v>1</v>
      </c>
      <c r="E85" s="5"/>
      <c r="F85" s="6">
        <f t="shared" si="4"/>
        <v>1</v>
      </c>
      <c r="G85" s="7">
        <f t="shared" si="5"/>
        <v>2.5000000000000001E-2</v>
      </c>
      <c r="H85" s="4" t="s">
        <v>455</v>
      </c>
      <c r="I85" s="4"/>
      <c r="J85" s="5">
        <v>755</v>
      </c>
      <c r="K85" s="4"/>
    </row>
    <row r="86" spans="1:11" x14ac:dyDescent="0.25">
      <c r="A86" s="55" t="s">
        <v>1271</v>
      </c>
      <c r="B86" s="55" t="s">
        <v>1283</v>
      </c>
      <c r="C86" s="5">
        <v>40</v>
      </c>
      <c r="D86" s="5">
        <v>1</v>
      </c>
      <c r="E86" s="5"/>
      <c r="F86" s="6">
        <f t="shared" si="4"/>
        <v>1</v>
      </c>
      <c r="G86" s="7">
        <f t="shared" si="5"/>
        <v>2.5000000000000001E-2</v>
      </c>
      <c r="H86" s="4" t="s">
        <v>455</v>
      </c>
      <c r="I86" s="4"/>
      <c r="J86" s="5">
        <v>755</v>
      </c>
      <c r="K86" s="4"/>
    </row>
    <row r="87" spans="1:11" x14ac:dyDescent="0.25">
      <c r="A87" s="55" t="s">
        <v>1272</v>
      </c>
      <c r="B87" s="55" t="s">
        <v>1283</v>
      </c>
      <c r="C87" s="5">
        <v>40</v>
      </c>
      <c r="D87" s="5">
        <v>1</v>
      </c>
      <c r="E87" s="5"/>
      <c r="F87" s="6">
        <f t="shared" si="4"/>
        <v>1</v>
      </c>
      <c r="G87" s="7">
        <f t="shared" si="5"/>
        <v>2.5000000000000001E-2</v>
      </c>
      <c r="H87" s="4" t="s">
        <v>455</v>
      </c>
      <c r="I87" s="4"/>
      <c r="J87" s="5">
        <v>755</v>
      </c>
      <c r="K87" s="4"/>
    </row>
    <row r="88" spans="1:11" x14ac:dyDescent="0.25">
      <c r="A88" s="55" t="s">
        <v>821</v>
      </c>
      <c r="B88" s="55" t="s">
        <v>1283</v>
      </c>
      <c r="C88" s="5">
        <v>45</v>
      </c>
      <c r="D88" s="5">
        <v>1</v>
      </c>
      <c r="E88" s="5"/>
      <c r="F88" s="6">
        <f t="shared" si="4"/>
        <v>1</v>
      </c>
      <c r="G88" s="7">
        <f t="shared" si="5"/>
        <v>2.2222222222222223E-2</v>
      </c>
      <c r="H88" s="4" t="s">
        <v>455</v>
      </c>
      <c r="I88" s="4"/>
      <c r="J88" s="5">
        <v>755</v>
      </c>
      <c r="K88" s="4"/>
    </row>
    <row r="89" spans="1:11" x14ac:dyDescent="0.25">
      <c r="A89" s="55" t="s">
        <v>834</v>
      </c>
      <c r="B89" s="55" t="s">
        <v>1283</v>
      </c>
      <c r="C89" s="5">
        <v>60</v>
      </c>
      <c r="D89" s="5">
        <v>1</v>
      </c>
      <c r="E89" s="5"/>
      <c r="F89" s="6">
        <f t="shared" si="4"/>
        <v>1</v>
      </c>
      <c r="G89" s="7">
        <f t="shared" si="5"/>
        <v>1.6666666666666666E-2</v>
      </c>
      <c r="H89" s="4" t="s">
        <v>455</v>
      </c>
      <c r="I89" s="4"/>
      <c r="J89" s="5">
        <v>755</v>
      </c>
      <c r="K89" s="4"/>
    </row>
    <row r="90" spans="1:11" x14ac:dyDescent="0.25">
      <c r="A90" s="55" t="s">
        <v>830</v>
      </c>
      <c r="B90" s="55" t="s">
        <v>1283</v>
      </c>
      <c r="C90" s="5">
        <v>50</v>
      </c>
      <c r="D90" s="5">
        <v>1</v>
      </c>
      <c r="E90" s="5"/>
      <c r="F90" s="6">
        <f t="shared" si="4"/>
        <v>1</v>
      </c>
      <c r="G90" s="7">
        <f t="shared" si="5"/>
        <v>0.02</v>
      </c>
      <c r="H90" s="4" t="s">
        <v>455</v>
      </c>
      <c r="I90" s="4"/>
      <c r="J90" s="5">
        <v>755</v>
      </c>
      <c r="K90" s="4"/>
    </row>
    <row r="91" spans="1:11" x14ac:dyDescent="0.25">
      <c r="A91" s="5"/>
      <c r="B91" s="5"/>
      <c r="C91" s="5"/>
      <c r="D91" s="5"/>
      <c r="E91" s="5"/>
      <c r="F91" s="11">
        <f t="shared" si="4"/>
        <v>1</v>
      </c>
      <c r="G91" s="11" t="str">
        <f t="shared" si="5"/>
        <v/>
      </c>
      <c r="H91" s="5"/>
      <c r="I91" s="5"/>
      <c r="J91" s="5"/>
      <c r="K91" s="5"/>
    </row>
    <row r="92" spans="1:11" x14ac:dyDescent="0.25">
      <c r="A92" s="5"/>
      <c r="B92" s="5"/>
      <c r="C92" s="5"/>
      <c r="D92" s="5"/>
      <c r="E92" s="5"/>
      <c r="F92" s="11">
        <f t="shared" si="4"/>
        <v>1</v>
      </c>
      <c r="G92" s="11" t="str">
        <f t="shared" si="5"/>
        <v/>
      </c>
      <c r="H92" s="5"/>
      <c r="I92" s="5"/>
      <c r="J92" s="5"/>
      <c r="K92" s="5"/>
    </row>
    <row r="93" spans="1:11" x14ac:dyDescent="0.25">
      <c r="A93" s="5"/>
      <c r="B93" s="5"/>
      <c r="C93" s="5"/>
      <c r="D93" s="5"/>
      <c r="E93" s="5"/>
      <c r="F93" s="11">
        <f t="shared" si="4"/>
        <v>1</v>
      </c>
      <c r="G93" s="11" t="str">
        <f t="shared" si="5"/>
        <v/>
      </c>
      <c r="H93" s="5"/>
      <c r="I93" s="5"/>
      <c r="J93" s="5"/>
      <c r="K93" s="5"/>
    </row>
    <row r="94" spans="1:11" x14ac:dyDescent="0.25">
      <c r="A94" s="5"/>
      <c r="B94" s="5"/>
      <c r="C94" s="5"/>
      <c r="D94" s="5"/>
      <c r="E94" s="5"/>
      <c r="F94" s="11">
        <f t="shared" si="4"/>
        <v>1</v>
      </c>
      <c r="G94" s="11" t="str">
        <f t="shared" si="5"/>
        <v/>
      </c>
      <c r="H94" s="5"/>
      <c r="I94" s="5"/>
      <c r="J94" s="5"/>
      <c r="K94" s="5"/>
    </row>
    <row r="95" spans="1:11" x14ac:dyDescent="0.25">
      <c r="A95" s="5"/>
      <c r="B95" s="5"/>
      <c r="C95" s="5"/>
      <c r="D95" s="5"/>
      <c r="E95" s="5"/>
      <c r="F95" s="11">
        <f t="shared" si="4"/>
        <v>1</v>
      </c>
      <c r="G95" s="11" t="str">
        <f t="shared" si="5"/>
        <v/>
      </c>
      <c r="H95" s="5"/>
      <c r="I95" s="5"/>
      <c r="J95" s="5"/>
      <c r="K95" s="5"/>
    </row>
    <row r="96" spans="1:11" x14ac:dyDescent="0.25">
      <c r="A96" s="5"/>
      <c r="B96" s="5"/>
      <c r="C96" s="5"/>
      <c r="D96" s="5"/>
      <c r="E96" s="5"/>
      <c r="F96" s="11">
        <f t="shared" si="4"/>
        <v>1</v>
      </c>
      <c r="G96" s="11" t="str">
        <f t="shared" si="5"/>
        <v/>
      </c>
      <c r="H96" s="5"/>
      <c r="I96" s="5"/>
      <c r="J96" s="5"/>
      <c r="K96" s="5"/>
    </row>
    <row r="97" spans="1:11" x14ac:dyDescent="0.25">
      <c r="A97" s="5"/>
      <c r="B97" s="5"/>
      <c r="C97" s="5"/>
      <c r="D97" s="5"/>
      <c r="E97" s="5"/>
      <c r="F97" s="11">
        <f t="shared" si="4"/>
        <v>1</v>
      </c>
      <c r="G97" s="11" t="str">
        <f t="shared" si="5"/>
        <v/>
      </c>
      <c r="H97" s="5"/>
      <c r="I97" s="5"/>
      <c r="J97" s="5"/>
      <c r="K97" s="5"/>
    </row>
    <row r="98" spans="1:11" x14ac:dyDescent="0.25">
      <c r="A98" s="5"/>
      <c r="B98" s="5"/>
      <c r="C98" s="5"/>
      <c r="D98" s="5"/>
      <c r="E98" s="5"/>
      <c r="F98" s="11">
        <f t="shared" si="4"/>
        <v>1</v>
      </c>
      <c r="G98" s="11" t="str">
        <f t="shared" si="5"/>
        <v/>
      </c>
      <c r="H98" s="5"/>
      <c r="I98" s="5"/>
      <c r="J98" s="5"/>
      <c r="K98" s="5"/>
    </row>
    <row r="99" spans="1:11" x14ac:dyDescent="0.25">
      <c r="A99" s="5"/>
      <c r="B99" s="5"/>
      <c r="C99" s="5"/>
      <c r="D99" s="5"/>
      <c r="E99" s="5"/>
      <c r="F99" s="11">
        <f t="shared" si="4"/>
        <v>1</v>
      </c>
      <c r="G99" s="11" t="str">
        <f t="shared" si="5"/>
        <v/>
      </c>
      <c r="H99" s="5"/>
      <c r="I99" s="5"/>
      <c r="J99" s="5"/>
      <c r="K99" s="5"/>
    </row>
    <row r="100" spans="1:11" x14ac:dyDescent="0.25">
      <c r="A100" s="5"/>
      <c r="B100" s="5"/>
      <c r="C100" s="5"/>
      <c r="D100" s="5"/>
      <c r="E100" s="5"/>
      <c r="F100" s="11">
        <f t="shared" si="4"/>
        <v>1</v>
      </c>
      <c r="G100" s="11" t="str">
        <f t="shared" si="5"/>
        <v/>
      </c>
      <c r="H100" s="5"/>
      <c r="I100" s="5"/>
      <c r="J100" s="5"/>
      <c r="K100" s="5"/>
    </row>
    <row r="101" spans="1:11" x14ac:dyDescent="0.25">
      <c r="A101" s="5"/>
      <c r="B101" s="5"/>
      <c r="C101" s="5"/>
      <c r="D101" s="5"/>
      <c r="E101" s="5"/>
      <c r="F101" s="11">
        <f t="shared" ref="F101:F109" si="6">IF(OR($E101="",$E101=0),1,1/$E101)</f>
        <v>1</v>
      </c>
      <c r="G101" s="11" t="str">
        <f t="shared" ref="G101:G109" si="7">IF(OR($C101="",$C101=0),"",($D101/$C101)/$F101)</f>
        <v/>
      </c>
      <c r="H101" s="5"/>
      <c r="I101" s="5"/>
      <c r="J101" s="5"/>
      <c r="K101" s="5"/>
    </row>
    <row r="102" spans="1:11" x14ac:dyDescent="0.25">
      <c r="A102" s="5"/>
      <c r="B102" s="5"/>
      <c r="C102" s="5"/>
      <c r="D102" s="5"/>
      <c r="E102" s="5"/>
      <c r="F102" s="11">
        <f t="shared" si="6"/>
        <v>1</v>
      </c>
      <c r="G102" s="11" t="str">
        <f t="shared" si="7"/>
        <v/>
      </c>
      <c r="H102" s="5"/>
      <c r="I102" s="5"/>
      <c r="J102" s="5"/>
      <c r="K102" s="5"/>
    </row>
    <row r="103" spans="1:11" x14ac:dyDescent="0.25">
      <c r="A103" s="5"/>
      <c r="B103" s="5"/>
      <c r="C103" s="5"/>
      <c r="D103" s="5"/>
      <c r="E103" s="5"/>
      <c r="F103" s="11">
        <f t="shared" si="6"/>
        <v>1</v>
      </c>
      <c r="G103" s="11" t="str">
        <f t="shared" si="7"/>
        <v/>
      </c>
      <c r="H103" s="5"/>
      <c r="I103" s="5"/>
      <c r="J103" s="5"/>
      <c r="K103" s="5"/>
    </row>
    <row r="104" spans="1:11" x14ac:dyDescent="0.25">
      <c r="A104" s="5"/>
      <c r="B104" s="5"/>
      <c r="C104" s="5"/>
      <c r="D104" s="5"/>
      <c r="E104" s="5"/>
      <c r="F104" s="11">
        <f t="shared" si="6"/>
        <v>1</v>
      </c>
      <c r="G104" s="11" t="str">
        <f t="shared" si="7"/>
        <v/>
      </c>
      <c r="H104" s="5"/>
      <c r="I104" s="5"/>
      <c r="J104" s="5"/>
      <c r="K104" s="5"/>
    </row>
    <row r="105" spans="1:11" x14ac:dyDescent="0.25">
      <c r="A105" s="5"/>
      <c r="B105" s="5"/>
      <c r="C105" s="5"/>
      <c r="D105" s="5"/>
      <c r="E105" s="5"/>
      <c r="F105" s="11">
        <f t="shared" si="6"/>
        <v>1</v>
      </c>
      <c r="G105" s="11" t="str">
        <f t="shared" si="7"/>
        <v/>
      </c>
      <c r="H105" s="5"/>
      <c r="I105" s="5"/>
      <c r="J105" s="5"/>
      <c r="K105" s="5"/>
    </row>
    <row r="106" spans="1:11" x14ac:dyDescent="0.25">
      <c r="A106" s="5"/>
      <c r="B106" s="5"/>
      <c r="C106" s="5"/>
      <c r="D106" s="5"/>
      <c r="E106" s="5"/>
      <c r="F106" s="11">
        <f t="shared" si="6"/>
        <v>1</v>
      </c>
      <c r="G106" s="11" t="str">
        <f t="shared" si="7"/>
        <v/>
      </c>
      <c r="H106" s="5"/>
      <c r="I106" s="5"/>
      <c r="J106" s="5"/>
      <c r="K106" s="5"/>
    </row>
    <row r="107" spans="1:11" x14ac:dyDescent="0.25">
      <c r="A107" s="5"/>
      <c r="B107" s="5"/>
      <c r="C107" s="5"/>
      <c r="D107" s="5"/>
      <c r="E107" s="5"/>
      <c r="F107" s="11">
        <f t="shared" si="6"/>
        <v>1</v>
      </c>
      <c r="G107" s="11" t="str">
        <f t="shared" si="7"/>
        <v/>
      </c>
      <c r="H107" s="5"/>
      <c r="I107" s="5"/>
      <c r="J107" s="5"/>
      <c r="K107" s="5"/>
    </row>
    <row r="108" spans="1:11" x14ac:dyDescent="0.25">
      <c r="A108" s="5"/>
      <c r="B108" s="5"/>
      <c r="C108" s="5"/>
      <c r="D108" s="5"/>
      <c r="E108" s="5"/>
      <c r="F108" s="11">
        <f t="shared" si="6"/>
        <v>1</v>
      </c>
      <c r="G108" s="11" t="str">
        <f t="shared" si="7"/>
        <v/>
      </c>
      <c r="H108" s="5"/>
      <c r="I108" s="5"/>
      <c r="J108" s="5"/>
      <c r="K108" s="5"/>
    </row>
    <row r="109" spans="1:11" x14ac:dyDescent="0.25">
      <c r="A109" s="5"/>
      <c r="B109" s="5"/>
      <c r="C109" s="5"/>
      <c r="D109" s="5"/>
      <c r="E109" s="5"/>
      <c r="F109" s="11">
        <f t="shared" si="6"/>
        <v>1</v>
      </c>
      <c r="G109" s="11" t="str">
        <f t="shared" si="7"/>
        <v/>
      </c>
      <c r="H109" s="5"/>
      <c r="I109" s="5"/>
      <c r="J109" s="5"/>
      <c r="K109" s="5"/>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548235"/>
  </sheetPr>
  <dimension ref="A1:L109"/>
  <sheetViews>
    <sheetView workbookViewId="0">
      <pane xSplit="1" ySplit="4" topLeftCell="B50" activePane="bottomRight" state="frozen"/>
      <selection pane="topRight"/>
      <selection pane="bottomLeft"/>
      <selection pane="bottomRight" activeCell="J80" sqref="J80"/>
    </sheetView>
  </sheetViews>
  <sheetFormatPr defaultRowHeight="15" x14ac:dyDescent="0.25"/>
  <cols>
    <col min="1" max="1" width="40" customWidth="1"/>
    <col min="2" max="2" width="24" customWidth="1"/>
    <col min="3" max="3" width="15" customWidth="1"/>
    <col min="4" max="4" width="10" customWidth="1"/>
    <col min="5" max="5" width="14" customWidth="1"/>
    <col min="6" max="6" width="13" customWidth="1"/>
    <col min="7" max="7" width="15" customWidth="1"/>
    <col min="8" max="8" width="11" customWidth="1"/>
    <col min="9" max="9" width="46" customWidth="1"/>
    <col min="10" max="10" width="20" customWidth="1"/>
    <col min="11" max="11" width="22" customWidth="1"/>
    <col min="12" max="12" width="46" customWidth="1"/>
  </cols>
  <sheetData>
    <row r="1" spans="1:12" ht="19.5" x14ac:dyDescent="0.3">
      <c r="A1" s="1" t="s">
        <v>637</v>
      </c>
    </row>
    <row r="2" spans="1:12" x14ac:dyDescent="0.25">
      <c r="A2" s="2" t="s">
        <v>638</v>
      </c>
    </row>
    <row r="4" spans="1:12" ht="30" customHeight="1" x14ac:dyDescent="0.25">
      <c r="A4" s="3" t="s">
        <v>434</v>
      </c>
      <c r="B4" s="3" t="s">
        <v>435</v>
      </c>
      <c r="C4" s="3" t="s">
        <v>436</v>
      </c>
      <c r="D4" s="3" t="s">
        <v>437</v>
      </c>
      <c r="E4" s="3" t="s">
        <v>438</v>
      </c>
      <c r="F4" s="3" t="s">
        <v>439</v>
      </c>
      <c r="G4" s="3" t="s">
        <v>440</v>
      </c>
      <c r="H4" s="3" t="s">
        <v>441</v>
      </c>
      <c r="I4" s="3" t="s">
        <v>423</v>
      </c>
      <c r="J4" s="3" t="s">
        <v>639</v>
      </c>
      <c r="K4" s="3" t="s">
        <v>640</v>
      </c>
      <c r="L4" s="3" t="s">
        <v>443</v>
      </c>
    </row>
    <row r="5" spans="1:12" x14ac:dyDescent="0.25">
      <c r="A5" s="4" t="s">
        <v>334</v>
      </c>
      <c r="B5" s="4" t="s">
        <v>444</v>
      </c>
      <c r="C5" s="12">
        <f t="shared" ref="C5:C36" si="0">$J5*$K5</f>
        <v>6885</v>
      </c>
      <c r="D5" s="5">
        <v>1</v>
      </c>
      <c r="E5" s="5"/>
      <c r="F5" s="6">
        <f t="shared" ref="F5:F36" si="1">IF(OR($E5="",$E5=0),1,1/$E5)</f>
        <v>1</v>
      </c>
      <c r="G5" s="7">
        <f t="shared" ref="G5:G36" si="2">IF(OR($C5="",$C5=0),"",($D5/$C5)/$F5)</f>
        <v>1.4524328249818446E-4</v>
      </c>
      <c r="H5" s="4" t="s">
        <v>445</v>
      </c>
      <c r="I5" s="4" t="s">
        <v>446</v>
      </c>
      <c r="J5" s="13">
        <f>npc_kill!$C$5</f>
        <v>27</v>
      </c>
      <c r="K5" s="13">
        <f>npc_kill!$J$5</f>
        <v>255</v>
      </c>
      <c r="L5" s="4" t="s">
        <v>447</v>
      </c>
    </row>
    <row r="6" spans="1:12" x14ac:dyDescent="0.25">
      <c r="A6" s="8" t="s">
        <v>335</v>
      </c>
      <c r="B6" s="8" t="s">
        <v>448</v>
      </c>
      <c r="C6" s="12">
        <f t="shared" si="0"/>
        <v>6630</v>
      </c>
      <c r="D6" s="5">
        <v>1</v>
      </c>
      <c r="E6" s="5"/>
      <c r="F6" s="9">
        <f t="shared" si="1"/>
        <v>1</v>
      </c>
      <c r="G6" s="10">
        <f t="shared" si="2"/>
        <v>1.5082956259426848E-4</v>
      </c>
      <c r="H6" s="8" t="s">
        <v>445</v>
      </c>
      <c r="I6" s="8" t="s">
        <v>449</v>
      </c>
      <c r="J6" s="14">
        <f>npc_kill!$C$6</f>
        <v>26</v>
      </c>
      <c r="K6" s="14">
        <f>npc_kill!$J$6</f>
        <v>255</v>
      </c>
      <c r="L6" s="8" t="s">
        <v>450</v>
      </c>
    </row>
    <row r="7" spans="1:12" x14ac:dyDescent="0.25">
      <c r="A7" s="4" t="s">
        <v>337</v>
      </c>
      <c r="B7" s="4" t="s">
        <v>451</v>
      </c>
      <c r="C7" s="12">
        <f t="shared" si="0"/>
        <v>6885</v>
      </c>
      <c r="D7" s="5">
        <v>1</v>
      </c>
      <c r="E7" s="5"/>
      <c r="F7" s="6">
        <f t="shared" si="1"/>
        <v>1</v>
      </c>
      <c r="G7" s="7">
        <f t="shared" si="2"/>
        <v>1.4524328249818446E-4</v>
      </c>
      <c r="H7" s="4" t="s">
        <v>445</v>
      </c>
      <c r="I7" s="4" t="s">
        <v>452</v>
      </c>
      <c r="J7" s="13">
        <f>npc_kill!$C$7</f>
        <v>27</v>
      </c>
      <c r="K7" s="13">
        <f>npc_kill!$J$7</f>
        <v>255</v>
      </c>
      <c r="L7" s="4" t="s">
        <v>453</v>
      </c>
    </row>
    <row r="8" spans="1:12" x14ac:dyDescent="0.25">
      <c r="A8" s="8" t="s">
        <v>336</v>
      </c>
      <c r="B8" s="8" t="s">
        <v>454</v>
      </c>
      <c r="C8" s="12">
        <f t="shared" si="0"/>
        <v>5760</v>
      </c>
      <c r="D8" s="5">
        <v>1</v>
      </c>
      <c r="E8" s="5"/>
      <c r="F8" s="9">
        <f t="shared" si="1"/>
        <v>1</v>
      </c>
      <c r="G8" s="10">
        <f t="shared" si="2"/>
        <v>1.7361111111111112E-4</v>
      </c>
      <c r="H8" s="8" t="s">
        <v>455</v>
      </c>
      <c r="I8" s="8" t="s">
        <v>456</v>
      </c>
      <c r="J8" s="14">
        <f>npc_kill!$C$8</f>
        <v>24</v>
      </c>
      <c r="K8" s="14">
        <f>npc_kill!$J$8</f>
        <v>240</v>
      </c>
      <c r="L8" s="8" t="s">
        <v>457</v>
      </c>
    </row>
    <row r="9" spans="1:12" x14ac:dyDescent="0.25">
      <c r="A9" s="4" t="s">
        <v>289</v>
      </c>
      <c r="B9" s="4" t="s">
        <v>458</v>
      </c>
      <c r="C9" s="12">
        <f t="shared" si="0"/>
        <v>34000</v>
      </c>
      <c r="D9" s="5">
        <v>5</v>
      </c>
      <c r="E9" s="5"/>
      <c r="F9" s="6">
        <f t="shared" si="1"/>
        <v>1</v>
      </c>
      <c r="G9" s="7">
        <f t="shared" si="2"/>
        <v>1.4705882352941175E-4</v>
      </c>
      <c r="H9" s="4" t="s">
        <v>445</v>
      </c>
      <c r="I9" s="4" t="s">
        <v>459</v>
      </c>
      <c r="J9" s="13">
        <f>npc_kill!$C$9</f>
        <v>10</v>
      </c>
      <c r="K9" s="13">
        <f>npc_kill!$J$9</f>
        <v>3400</v>
      </c>
      <c r="L9" s="4" t="s">
        <v>460</v>
      </c>
    </row>
    <row r="10" spans="1:12" x14ac:dyDescent="0.25">
      <c r="A10" s="8" t="s">
        <v>461</v>
      </c>
      <c r="B10" s="8" t="s">
        <v>462</v>
      </c>
      <c r="C10" s="12">
        <f t="shared" si="0"/>
        <v>15600</v>
      </c>
      <c r="D10" s="5">
        <v>1</v>
      </c>
      <c r="E10" s="5"/>
      <c r="F10" s="9">
        <f t="shared" si="1"/>
        <v>1</v>
      </c>
      <c r="G10" s="10">
        <f t="shared" si="2"/>
        <v>6.4102564102564103E-5</v>
      </c>
      <c r="H10" s="8" t="s">
        <v>445</v>
      </c>
      <c r="I10" s="8" t="s">
        <v>463</v>
      </c>
      <c r="J10" s="14">
        <f>npc_kill!$C$10</f>
        <v>39</v>
      </c>
      <c r="K10" s="14">
        <f>npc_kill!$J$10</f>
        <v>400</v>
      </c>
      <c r="L10" s="8" t="s">
        <v>464</v>
      </c>
    </row>
    <row r="11" spans="1:12" x14ac:dyDescent="0.25">
      <c r="A11" s="4" t="s">
        <v>262</v>
      </c>
      <c r="B11" s="4" t="s">
        <v>462</v>
      </c>
      <c r="C11" s="12">
        <f t="shared" si="0"/>
        <v>27500</v>
      </c>
      <c r="D11" s="5">
        <v>1</v>
      </c>
      <c r="E11" s="5"/>
      <c r="F11" s="6">
        <f t="shared" si="1"/>
        <v>1</v>
      </c>
      <c r="G11" s="7">
        <f t="shared" si="2"/>
        <v>3.6363636363636364E-5</v>
      </c>
      <c r="H11" s="4" t="s">
        <v>445</v>
      </c>
      <c r="I11" s="4" t="s">
        <v>465</v>
      </c>
      <c r="J11" s="13">
        <f>npc_kill!$C$11</f>
        <v>25</v>
      </c>
      <c r="K11" s="13">
        <f>npc_kill!$J$11</f>
        <v>1100</v>
      </c>
      <c r="L11" s="4" t="s">
        <v>466</v>
      </c>
    </row>
    <row r="12" spans="1:12" x14ac:dyDescent="0.25">
      <c r="A12" s="8" t="s">
        <v>467</v>
      </c>
      <c r="B12" s="8" t="s">
        <v>462</v>
      </c>
      <c r="C12" s="12">
        <f t="shared" si="0"/>
        <v>30000</v>
      </c>
      <c r="D12" s="5">
        <v>1</v>
      </c>
      <c r="E12" s="5"/>
      <c r="F12" s="9">
        <f t="shared" si="1"/>
        <v>1</v>
      </c>
      <c r="G12" s="10">
        <f t="shared" si="2"/>
        <v>3.3333333333333335E-5</v>
      </c>
      <c r="H12" s="8" t="s">
        <v>445</v>
      </c>
      <c r="I12" s="8" t="s">
        <v>468</v>
      </c>
      <c r="J12" s="14">
        <f>npc_kill!$C$12</f>
        <v>50</v>
      </c>
      <c r="K12" s="14">
        <f>npc_kill!$J$12</f>
        <v>600</v>
      </c>
      <c r="L12" s="8" t="s">
        <v>469</v>
      </c>
    </row>
    <row r="13" spans="1:12" x14ac:dyDescent="0.25">
      <c r="A13" s="4" t="s">
        <v>275</v>
      </c>
      <c r="B13" s="4" t="s">
        <v>462</v>
      </c>
      <c r="C13" s="12">
        <f t="shared" si="0"/>
        <v>15300</v>
      </c>
      <c r="D13" s="5">
        <v>1</v>
      </c>
      <c r="E13" s="5"/>
      <c r="F13" s="6">
        <f t="shared" si="1"/>
        <v>1</v>
      </c>
      <c r="G13" s="7">
        <f t="shared" si="2"/>
        <v>6.5359477124183013E-5</v>
      </c>
      <c r="H13" s="4" t="s">
        <v>445</v>
      </c>
      <c r="I13" s="4" t="s">
        <v>470</v>
      </c>
      <c r="J13" s="13">
        <f>npc_kill!$C$13</f>
        <v>60</v>
      </c>
      <c r="K13" s="13">
        <f>npc_kill!$J$13</f>
        <v>255</v>
      </c>
      <c r="L13" s="4" t="s">
        <v>471</v>
      </c>
    </row>
    <row r="14" spans="1:12" x14ac:dyDescent="0.25">
      <c r="A14" s="8" t="s">
        <v>472</v>
      </c>
      <c r="B14" s="8" t="s">
        <v>462</v>
      </c>
      <c r="C14" s="12">
        <f t="shared" si="0"/>
        <v>76800</v>
      </c>
      <c r="D14" s="5">
        <v>1</v>
      </c>
      <c r="E14" s="5"/>
      <c r="F14" s="9">
        <f t="shared" si="1"/>
        <v>1</v>
      </c>
      <c r="G14" s="10">
        <f t="shared" si="2"/>
        <v>1.3020833333333334E-5</v>
      </c>
      <c r="H14" s="8" t="s">
        <v>445</v>
      </c>
      <c r="I14" s="8" t="s">
        <v>473</v>
      </c>
      <c r="J14" s="14">
        <f>npc_kill!$C$14</f>
        <v>24</v>
      </c>
      <c r="K14" s="14">
        <f>npc_kill!$J$14</f>
        <v>3200</v>
      </c>
      <c r="L14" s="8" t="s">
        <v>474</v>
      </c>
    </row>
    <row r="15" spans="1:12" x14ac:dyDescent="0.25">
      <c r="A15" s="4" t="s">
        <v>475</v>
      </c>
      <c r="B15" s="4" t="s">
        <v>462</v>
      </c>
      <c r="C15" s="12">
        <f t="shared" si="0"/>
        <v>38400</v>
      </c>
      <c r="D15" s="5">
        <v>1</v>
      </c>
      <c r="E15" s="5"/>
      <c r="F15" s="6">
        <f t="shared" si="1"/>
        <v>1</v>
      </c>
      <c r="G15" s="7">
        <f t="shared" si="2"/>
        <v>2.6041666666666668E-5</v>
      </c>
      <c r="H15" s="4" t="s">
        <v>445</v>
      </c>
      <c r="I15" s="4" t="s">
        <v>476</v>
      </c>
      <c r="J15" s="13">
        <f>npc_kill!$C$15</f>
        <v>24</v>
      </c>
      <c r="K15" s="13">
        <f>npc_kill!$J$15</f>
        <v>1600</v>
      </c>
      <c r="L15" s="4" t="s">
        <v>474</v>
      </c>
    </row>
    <row r="16" spans="1:12" x14ac:dyDescent="0.25">
      <c r="A16" s="8" t="s">
        <v>276</v>
      </c>
      <c r="B16" s="8" t="s">
        <v>462</v>
      </c>
      <c r="C16" s="12">
        <f t="shared" si="0"/>
        <v>10800</v>
      </c>
      <c r="D16" s="5">
        <v>1</v>
      </c>
      <c r="E16" s="5"/>
      <c r="F16" s="9">
        <f t="shared" si="1"/>
        <v>1</v>
      </c>
      <c r="G16" s="10">
        <f t="shared" si="2"/>
        <v>9.2592592592592588E-5</v>
      </c>
      <c r="H16" s="8" t="s">
        <v>455</v>
      </c>
      <c r="I16" s="8" t="s">
        <v>477</v>
      </c>
      <c r="J16" s="14">
        <f>npc_kill!$C$16</f>
        <v>45</v>
      </c>
      <c r="K16" s="14">
        <f>npc_kill!$J$16</f>
        <v>240</v>
      </c>
      <c r="L16" s="8" t="s">
        <v>478</v>
      </c>
    </row>
    <row r="17" spans="1:12" x14ac:dyDescent="0.25">
      <c r="A17" s="4" t="s">
        <v>378</v>
      </c>
      <c r="B17" s="4" t="s">
        <v>479</v>
      </c>
      <c r="C17" s="12">
        <f t="shared" si="0"/>
        <v>14960</v>
      </c>
      <c r="D17" s="5">
        <v>1</v>
      </c>
      <c r="E17" s="5"/>
      <c r="F17" s="6">
        <f t="shared" si="1"/>
        <v>1</v>
      </c>
      <c r="G17" s="7">
        <f t="shared" si="2"/>
        <v>6.6844919786096258E-5</v>
      </c>
      <c r="H17" s="4" t="s">
        <v>445</v>
      </c>
      <c r="I17" s="4" t="s">
        <v>480</v>
      </c>
      <c r="J17" s="13">
        <f>npc_kill!$C$17</f>
        <v>34</v>
      </c>
      <c r="K17" s="13">
        <f>npc_kill!$J$17</f>
        <v>440</v>
      </c>
      <c r="L17" s="4" t="s">
        <v>481</v>
      </c>
    </row>
    <row r="18" spans="1:12" x14ac:dyDescent="0.25">
      <c r="A18" s="8" t="s">
        <v>379</v>
      </c>
      <c r="B18" s="8" t="s">
        <v>479</v>
      </c>
      <c r="C18" s="12">
        <f t="shared" si="0"/>
        <v>7200</v>
      </c>
      <c r="D18" s="5">
        <v>1</v>
      </c>
      <c r="E18" s="5"/>
      <c r="F18" s="9">
        <f t="shared" si="1"/>
        <v>1</v>
      </c>
      <c r="G18" s="10">
        <f t="shared" si="2"/>
        <v>1.3888888888888889E-4</v>
      </c>
      <c r="H18" s="8" t="s">
        <v>445</v>
      </c>
      <c r="I18" s="8" t="s">
        <v>482</v>
      </c>
      <c r="J18" s="14">
        <f>npc_kill!$C$18</f>
        <v>24</v>
      </c>
      <c r="K18" s="14">
        <f>npc_kill!$J$18</f>
        <v>300</v>
      </c>
      <c r="L18" s="8" t="s">
        <v>483</v>
      </c>
    </row>
    <row r="19" spans="1:12" x14ac:dyDescent="0.25">
      <c r="A19" s="4" t="s">
        <v>380</v>
      </c>
      <c r="B19" s="4" t="s">
        <v>479</v>
      </c>
      <c r="C19" s="12">
        <f t="shared" si="0"/>
        <v>8000</v>
      </c>
      <c r="D19" s="5">
        <v>1</v>
      </c>
      <c r="E19" s="5"/>
      <c r="F19" s="6">
        <f t="shared" si="1"/>
        <v>1</v>
      </c>
      <c r="G19" s="7">
        <f t="shared" si="2"/>
        <v>1.25E-4</v>
      </c>
      <c r="H19" s="4" t="s">
        <v>445</v>
      </c>
      <c r="I19" s="4" t="s">
        <v>484</v>
      </c>
      <c r="J19" s="13">
        <f>npc_kill!$C$19</f>
        <v>20</v>
      </c>
      <c r="K19" s="13">
        <f>npc_kill!$J$19</f>
        <v>400</v>
      </c>
      <c r="L19" s="4" t="s">
        <v>485</v>
      </c>
    </row>
    <row r="20" spans="1:12" x14ac:dyDescent="0.25">
      <c r="A20" s="8" t="s">
        <v>282</v>
      </c>
      <c r="B20" s="8" t="s">
        <v>479</v>
      </c>
      <c r="C20" s="12">
        <f t="shared" si="0"/>
        <v>22400</v>
      </c>
      <c r="D20" s="5">
        <v>1</v>
      </c>
      <c r="E20" s="5"/>
      <c r="F20" s="9">
        <f t="shared" si="1"/>
        <v>1</v>
      </c>
      <c r="G20" s="10">
        <f t="shared" si="2"/>
        <v>4.4642857142857143E-5</v>
      </c>
      <c r="H20" s="8" t="s">
        <v>445</v>
      </c>
      <c r="I20" s="8" t="s">
        <v>486</v>
      </c>
      <c r="J20" s="14">
        <f>npc_kill!$C$20</f>
        <v>32</v>
      </c>
      <c r="K20" s="14">
        <f>npc_kill!$J$20</f>
        <v>700</v>
      </c>
      <c r="L20" s="8" t="s">
        <v>487</v>
      </c>
    </row>
    <row r="21" spans="1:12" x14ac:dyDescent="0.25">
      <c r="A21" s="4" t="s">
        <v>488</v>
      </c>
      <c r="B21" s="4" t="s">
        <v>489</v>
      </c>
      <c r="C21" s="12">
        <f t="shared" si="0"/>
        <v>12750</v>
      </c>
      <c r="D21" s="5">
        <v>1</v>
      </c>
      <c r="E21" s="5"/>
      <c r="F21" s="6">
        <f t="shared" si="1"/>
        <v>1</v>
      </c>
      <c r="G21" s="7">
        <f t="shared" si="2"/>
        <v>7.843137254901961E-5</v>
      </c>
      <c r="H21" s="4" t="s">
        <v>445</v>
      </c>
      <c r="I21" s="4" t="s">
        <v>490</v>
      </c>
      <c r="J21" s="13">
        <f>npc_kill!$C$21</f>
        <v>25</v>
      </c>
      <c r="K21" s="13">
        <f>npc_kill!$J$21</f>
        <v>510</v>
      </c>
      <c r="L21" s="4" t="s">
        <v>491</v>
      </c>
    </row>
    <row r="22" spans="1:12" x14ac:dyDescent="0.25">
      <c r="A22" s="8" t="s">
        <v>342</v>
      </c>
      <c r="B22" s="8" t="s">
        <v>489</v>
      </c>
      <c r="C22" s="12">
        <f t="shared" si="0"/>
        <v>26520</v>
      </c>
      <c r="D22" s="5">
        <v>1</v>
      </c>
      <c r="E22" s="5"/>
      <c r="F22" s="9">
        <f t="shared" si="1"/>
        <v>1</v>
      </c>
      <c r="G22" s="10">
        <f t="shared" si="2"/>
        <v>3.7707390648567121E-5</v>
      </c>
      <c r="H22" s="8" t="s">
        <v>445</v>
      </c>
      <c r="I22" s="8" t="s">
        <v>492</v>
      </c>
      <c r="J22" s="14">
        <f>npc_kill!$C$22</f>
        <v>52</v>
      </c>
      <c r="K22" s="14">
        <f>npc_kill!$J$22</f>
        <v>510</v>
      </c>
      <c r="L22" s="8" t="s">
        <v>493</v>
      </c>
    </row>
    <row r="23" spans="1:12" x14ac:dyDescent="0.25">
      <c r="A23" s="4" t="s">
        <v>494</v>
      </c>
      <c r="B23" s="4" t="s">
        <v>489</v>
      </c>
      <c r="C23" s="12">
        <f t="shared" si="0"/>
        <v>13260</v>
      </c>
      <c r="D23" s="5">
        <v>1</v>
      </c>
      <c r="E23" s="5"/>
      <c r="F23" s="6">
        <f t="shared" si="1"/>
        <v>1</v>
      </c>
      <c r="G23" s="7">
        <f t="shared" si="2"/>
        <v>7.5414781297134241E-5</v>
      </c>
      <c r="H23" s="4" t="s">
        <v>445</v>
      </c>
      <c r="I23" s="4" t="s">
        <v>495</v>
      </c>
      <c r="J23" s="13">
        <f>npc_kill!$C$23</f>
        <v>26</v>
      </c>
      <c r="K23" s="13">
        <f>npc_kill!$J$23</f>
        <v>510</v>
      </c>
      <c r="L23" s="4" t="s">
        <v>496</v>
      </c>
    </row>
    <row r="24" spans="1:12" x14ac:dyDescent="0.25">
      <c r="A24" s="8" t="s">
        <v>497</v>
      </c>
      <c r="B24" s="8" t="s">
        <v>489</v>
      </c>
      <c r="C24" s="12">
        <f t="shared" si="0"/>
        <v>17340</v>
      </c>
      <c r="D24" s="5">
        <v>1</v>
      </c>
      <c r="E24" s="5"/>
      <c r="F24" s="9">
        <f t="shared" si="1"/>
        <v>1</v>
      </c>
      <c r="G24" s="10">
        <f t="shared" si="2"/>
        <v>5.7670126874279124E-5</v>
      </c>
      <c r="H24" s="8" t="s">
        <v>445</v>
      </c>
      <c r="I24" s="8" t="s">
        <v>498</v>
      </c>
      <c r="J24" s="14">
        <f>npc_kill!$C$24</f>
        <v>34</v>
      </c>
      <c r="K24" s="14">
        <f>npc_kill!$J$24</f>
        <v>510</v>
      </c>
      <c r="L24" s="8" t="s">
        <v>499</v>
      </c>
    </row>
    <row r="25" spans="1:12" x14ac:dyDescent="0.25">
      <c r="A25" s="4" t="s">
        <v>344</v>
      </c>
      <c r="B25" s="4" t="s">
        <v>489</v>
      </c>
      <c r="C25" s="12">
        <f t="shared" si="0"/>
        <v>26520</v>
      </c>
      <c r="D25" s="5">
        <v>1</v>
      </c>
      <c r="E25" s="5"/>
      <c r="F25" s="6">
        <f t="shared" si="1"/>
        <v>1</v>
      </c>
      <c r="G25" s="7">
        <f t="shared" si="2"/>
        <v>3.7707390648567121E-5</v>
      </c>
      <c r="H25" s="4" t="s">
        <v>445</v>
      </c>
      <c r="I25" s="4" t="s">
        <v>500</v>
      </c>
      <c r="J25" s="13">
        <f>npc_kill!$C$25</f>
        <v>52</v>
      </c>
      <c r="K25" s="13">
        <f>npc_kill!$J$25</f>
        <v>510</v>
      </c>
      <c r="L25" s="4" t="s">
        <v>501</v>
      </c>
    </row>
    <row r="26" spans="1:12" x14ac:dyDescent="0.25">
      <c r="A26" s="8" t="s">
        <v>288</v>
      </c>
      <c r="B26" s="8" t="s">
        <v>489</v>
      </c>
      <c r="C26" s="12">
        <f t="shared" si="0"/>
        <v>7200</v>
      </c>
      <c r="D26" s="5">
        <v>1</v>
      </c>
      <c r="E26" s="5"/>
      <c r="F26" s="9">
        <f t="shared" si="1"/>
        <v>1</v>
      </c>
      <c r="G26" s="10">
        <f t="shared" si="2"/>
        <v>1.3888888888888889E-4</v>
      </c>
      <c r="H26" s="8" t="s">
        <v>445</v>
      </c>
      <c r="I26" s="8" t="s">
        <v>502</v>
      </c>
      <c r="J26" s="14">
        <f>npc_kill!$C$26</f>
        <v>30</v>
      </c>
      <c r="K26" s="14">
        <f>npc_kill!$J$26</f>
        <v>240</v>
      </c>
      <c r="L26" s="8" t="s">
        <v>503</v>
      </c>
    </row>
    <row r="27" spans="1:12" x14ac:dyDescent="0.25">
      <c r="A27" s="4" t="s">
        <v>409</v>
      </c>
      <c r="B27" s="4" t="s">
        <v>504</v>
      </c>
      <c r="C27" s="12">
        <f t="shared" si="0"/>
        <v>22500</v>
      </c>
      <c r="D27" s="5">
        <v>1</v>
      </c>
      <c r="E27" s="5"/>
      <c r="F27" s="6">
        <f t="shared" si="1"/>
        <v>1</v>
      </c>
      <c r="G27" s="7">
        <f t="shared" si="2"/>
        <v>4.4444444444444447E-5</v>
      </c>
      <c r="H27" s="4" t="s">
        <v>445</v>
      </c>
      <c r="I27" s="4" t="s">
        <v>505</v>
      </c>
      <c r="J27" s="13">
        <f>npc_kill!$C$27</f>
        <v>30</v>
      </c>
      <c r="K27" s="13">
        <f>npc_kill!$J$27</f>
        <v>750</v>
      </c>
      <c r="L27" s="4" t="s">
        <v>506</v>
      </c>
    </row>
    <row r="28" spans="1:12" x14ac:dyDescent="0.25">
      <c r="A28" s="8" t="s">
        <v>351</v>
      </c>
      <c r="B28" s="8" t="s">
        <v>504</v>
      </c>
      <c r="C28" s="12">
        <f t="shared" si="0"/>
        <v>24000</v>
      </c>
      <c r="D28" s="5">
        <v>1</v>
      </c>
      <c r="E28" s="5"/>
      <c r="F28" s="9">
        <f t="shared" si="1"/>
        <v>1</v>
      </c>
      <c r="G28" s="10">
        <f t="shared" si="2"/>
        <v>4.1666666666666665E-5</v>
      </c>
      <c r="H28" s="8" t="s">
        <v>445</v>
      </c>
      <c r="I28" s="8" t="s">
        <v>507</v>
      </c>
      <c r="J28" s="14">
        <f>npc_kill!$C$28</f>
        <v>24</v>
      </c>
      <c r="K28" s="14">
        <f>npc_kill!$J$28</f>
        <v>1000</v>
      </c>
      <c r="L28" s="8" t="s">
        <v>508</v>
      </c>
    </row>
    <row r="29" spans="1:12" x14ac:dyDescent="0.25">
      <c r="A29" s="4" t="s">
        <v>340</v>
      </c>
      <c r="B29" s="4" t="s">
        <v>509</v>
      </c>
      <c r="C29" s="12">
        <f t="shared" si="0"/>
        <v>20000</v>
      </c>
      <c r="D29" s="5">
        <v>1</v>
      </c>
      <c r="E29" s="5"/>
      <c r="F29" s="6">
        <f t="shared" si="1"/>
        <v>1</v>
      </c>
      <c r="G29" s="7">
        <f t="shared" si="2"/>
        <v>5.0000000000000002E-5</v>
      </c>
      <c r="H29" s="4" t="s">
        <v>445</v>
      </c>
      <c r="I29" s="4" t="s">
        <v>510</v>
      </c>
      <c r="J29" s="13">
        <f>npc_kill!$C$29</f>
        <v>10</v>
      </c>
      <c r="K29" s="13">
        <f>npc_kill!$J$29</f>
        <v>2000</v>
      </c>
      <c r="L29" s="4" t="s">
        <v>511</v>
      </c>
    </row>
    <row r="30" spans="1:12" x14ac:dyDescent="0.25">
      <c r="A30" s="8" t="s">
        <v>260</v>
      </c>
      <c r="B30" s="8" t="s">
        <v>509</v>
      </c>
      <c r="C30" s="12">
        <f t="shared" si="0"/>
        <v>28800</v>
      </c>
      <c r="D30" s="5">
        <v>5</v>
      </c>
      <c r="E30" s="5"/>
      <c r="F30" s="9">
        <f t="shared" si="1"/>
        <v>1</v>
      </c>
      <c r="G30" s="10">
        <f t="shared" si="2"/>
        <v>1.7361111111111112E-4</v>
      </c>
      <c r="H30" s="8" t="s">
        <v>445</v>
      </c>
      <c r="I30" s="8" t="s">
        <v>512</v>
      </c>
      <c r="J30" s="14">
        <f>npc_kill!$C$30</f>
        <v>12</v>
      </c>
      <c r="K30" s="14">
        <f>npc_kill!$J$30</f>
        <v>2400</v>
      </c>
      <c r="L30" s="8" t="s">
        <v>513</v>
      </c>
    </row>
    <row r="31" spans="1:12" x14ac:dyDescent="0.25">
      <c r="A31" s="4" t="s">
        <v>514</v>
      </c>
      <c r="B31" s="4" t="s">
        <v>515</v>
      </c>
      <c r="C31" s="12">
        <f t="shared" si="0"/>
        <v>33000</v>
      </c>
      <c r="D31" s="5">
        <v>1</v>
      </c>
      <c r="E31" s="5"/>
      <c r="F31" s="6">
        <f t="shared" si="1"/>
        <v>1</v>
      </c>
      <c r="G31" s="7">
        <f t="shared" si="2"/>
        <v>3.0303030303030302E-5</v>
      </c>
      <c r="H31" s="4" t="s">
        <v>445</v>
      </c>
      <c r="I31" s="4" t="s">
        <v>516</v>
      </c>
      <c r="J31" s="13">
        <f>npc_kill!$C$31</f>
        <v>55</v>
      </c>
      <c r="K31" s="13">
        <f>npc_kill!$J$31</f>
        <v>600</v>
      </c>
      <c r="L31" s="4" t="s">
        <v>517</v>
      </c>
    </row>
    <row r="32" spans="1:12" x14ac:dyDescent="0.25">
      <c r="A32" s="8" t="s">
        <v>246</v>
      </c>
      <c r="B32" s="8" t="s">
        <v>518</v>
      </c>
      <c r="C32" s="12">
        <f t="shared" si="0"/>
        <v>45000</v>
      </c>
      <c r="D32" s="5">
        <v>1</v>
      </c>
      <c r="E32" s="5"/>
      <c r="F32" s="9">
        <f t="shared" si="1"/>
        <v>1</v>
      </c>
      <c r="G32" s="10">
        <f t="shared" si="2"/>
        <v>2.2222222222222223E-5</v>
      </c>
      <c r="H32" s="8" t="s">
        <v>445</v>
      </c>
      <c r="I32" s="8" t="s">
        <v>519</v>
      </c>
      <c r="J32" s="14">
        <f>npc_kill!$C$32</f>
        <v>25</v>
      </c>
      <c r="K32" s="14">
        <f>npc_kill!$J$32</f>
        <v>1800</v>
      </c>
      <c r="L32" s="8" t="s">
        <v>520</v>
      </c>
    </row>
    <row r="33" spans="1:12" x14ac:dyDescent="0.25">
      <c r="A33" s="4" t="s">
        <v>521</v>
      </c>
      <c r="B33" s="4" t="s">
        <v>522</v>
      </c>
      <c r="C33" s="12">
        <f t="shared" si="0"/>
        <v>20800</v>
      </c>
      <c r="D33" s="5">
        <v>1</v>
      </c>
      <c r="E33" s="5"/>
      <c r="F33" s="6">
        <f t="shared" si="1"/>
        <v>1</v>
      </c>
      <c r="G33" s="7">
        <f t="shared" si="2"/>
        <v>4.8076923076923077E-5</v>
      </c>
      <c r="H33" s="4" t="s">
        <v>445</v>
      </c>
      <c r="I33" s="4" t="s">
        <v>523</v>
      </c>
      <c r="J33" s="13">
        <f>npc_kill!$C$33</f>
        <v>80</v>
      </c>
      <c r="K33" s="13">
        <f>npc_kill!$J$33</f>
        <v>260</v>
      </c>
      <c r="L33" s="4" t="s">
        <v>524</v>
      </c>
    </row>
    <row r="34" spans="1:12" x14ac:dyDescent="0.25">
      <c r="A34" s="8" t="s">
        <v>525</v>
      </c>
      <c r="B34" s="8" t="s">
        <v>522</v>
      </c>
      <c r="C34" s="12">
        <f t="shared" si="0"/>
        <v>24000</v>
      </c>
      <c r="D34" s="5">
        <v>1</v>
      </c>
      <c r="E34" s="5"/>
      <c r="F34" s="9">
        <f t="shared" si="1"/>
        <v>1</v>
      </c>
      <c r="G34" s="10">
        <f t="shared" si="2"/>
        <v>4.1666666666666665E-5</v>
      </c>
      <c r="H34" s="8" t="s">
        <v>445</v>
      </c>
      <c r="I34" s="8" t="s">
        <v>526</v>
      </c>
      <c r="J34" s="14">
        <f>npc_kill!$C$34</f>
        <v>80</v>
      </c>
      <c r="K34" s="14">
        <f>npc_kill!$J$34</f>
        <v>300</v>
      </c>
      <c r="L34" s="8" t="s">
        <v>527</v>
      </c>
    </row>
    <row r="35" spans="1:12" x14ac:dyDescent="0.25">
      <c r="A35" s="4" t="s">
        <v>528</v>
      </c>
      <c r="B35" s="4" t="s">
        <v>522</v>
      </c>
      <c r="C35" s="12">
        <f t="shared" si="0"/>
        <v>17000</v>
      </c>
      <c r="D35" s="5">
        <v>1</v>
      </c>
      <c r="E35" s="5"/>
      <c r="F35" s="6">
        <f t="shared" si="1"/>
        <v>1</v>
      </c>
      <c r="G35" s="7">
        <f t="shared" si="2"/>
        <v>5.8823529411764708E-5</v>
      </c>
      <c r="H35" s="4" t="s">
        <v>445</v>
      </c>
      <c r="I35" s="4" t="s">
        <v>529</v>
      </c>
      <c r="J35" s="13">
        <f>npc_kill!$C$35</f>
        <v>85</v>
      </c>
      <c r="K35" s="13">
        <f>npc_kill!$J$35</f>
        <v>200</v>
      </c>
      <c r="L35" s="4" t="s">
        <v>530</v>
      </c>
    </row>
    <row r="36" spans="1:12" x14ac:dyDescent="0.25">
      <c r="A36" s="8" t="s">
        <v>531</v>
      </c>
      <c r="B36" s="8" t="s">
        <v>522</v>
      </c>
      <c r="C36" s="12">
        <f t="shared" si="0"/>
        <v>25500</v>
      </c>
      <c r="D36" s="5">
        <v>1</v>
      </c>
      <c r="E36" s="5"/>
      <c r="F36" s="9">
        <f t="shared" si="1"/>
        <v>1</v>
      </c>
      <c r="G36" s="10">
        <f t="shared" si="2"/>
        <v>3.9215686274509805E-5</v>
      </c>
      <c r="H36" s="8" t="s">
        <v>445</v>
      </c>
      <c r="I36" s="8" t="s">
        <v>532</v>
      </c>
      <c r="J36" s="14">
        <f>npc_kill!$C$36</f>
        <v>85</v>
      </c>
      <c r="K36" s="14">
        <f>npc_kill!$J$36</f>
        <v>300</v>
      </c>
      <c r="L36" s="8" t="s">
        <v>533</v>
      </c>
    </row>
    <row r="37" spans="1:12" x14ac:dyDescent="0.25">
      <c r="A37" s="4" t="s">
        <v>534</v>
      </c>
      <c r="B37" s="4" t="s">
        <v>522</v>
      </c>
      <c r="C37" s="12">
        <f t="shared" ref="C37:C68" si="3">$J37*$K37</f>
        <v>24150</v>
      </c>
      <c r="D37" s="5">
        <v>1</v>
      </c>
      <c r="E37" s="5"/>
      <c r="F37" s="6">
        <f t="shared" ref="F37:F68" si="4">IF(OR($E37="",$E37=0),1,1/$E37)</f>
        <v>1</v>
      </c>
      <c r="G37" s="7">
        <f t="shared" ref="G37:G68" si="5">IF(OR($C37="",$C37=0),"",($D37/$C37)/$F37)</f>
        <v>4.1407867494824014E-5</v>
      </c>
      <c r="H37" s="4" t="s">
        <v>445</v>
      </c>
      <c r="I37" s="4" t="s">
        <v>535</v>
      </c>
      <c r="J37" s="13">
        <f>npc_kill!$C$37</f>
        <v>230</v>
      </c>
      <c r="K37" s="13">
        <f>npc_kill!$J$37</f>
        <v>105</v>
      </c>
      <c r="L37" s="4" t="s">
        <v>536</v>
      </c>
    </row>
    <row r="38" spans="1:12" x14ac:dyDescent="0.25">
      <c r="A38" s="8" t="s">
        <v>537</v>
      </c>
      <c r="B38" s="8" t="s">
        <v>522</v>
      </c>
      <c r="C38" s="12">
        <f t="shared" si="3"/>
        <v>16500</v>
      </c>
      <c r="D38" s="5">
        <v>1</v>
      </c>
      <c r="E38" s="5"/>
      <c r="F38" s="9">
        <f t="shared" si="4"/>
        <v>1</v>
      </c>
      <c r="G38" s="10">
        <f t="shared" si="5"/>
        <v>6.0606060606060605E-5</v>
      </c>
      <c r="H38" s="8" t="s">
        <v>445</v>
      </c>
      <c r="I38" s="8" t="s">
        <v>538</v>
      </c>
      <c r="J38" s="14">
        <f>npc_kill!$C$38</f>
        <v>300</v>
      </c>
      <c r="K38" s="14">
        <f>npc_kill!$J$38</f>
        <v>55</v>
      </c>
      <c r="L38" s="8" t="s">
        <v>539</v>
      </c>
    </row>
    <row r="39" spans="1:12" x14ac:dyDescent="0.25">
      <c r="A39" s="4" t="s">
        <v>540</v>
      </c>
      <c r="B39" s="4" t="s">
        <v>522</v>
      </c>
      <c r="C39" s="12">
        <f t="shared" si="3"/>
        <v>16000</v>
      </c>
      <c r="D39" s="5">
        <v>1</v>
      </c>
      <c r="E39" s="5"/>
      <c r="F39" s="6">
        <f t="shared" si="4"/>
        <v>1</v>
      </c>
      <c r="G39" s="7">
        <f t="shared" si="5"/>
        <v>6.2500000000000001E-5</v>
      </c>
      <c r="H39" s="4" t="s">
        <v>445</v>
      </c>
      <c r="I39" s="4" t="s">
        <v>541</v>
      </c>
      <c r="J39" s="13">
        <f>npc_kill!$C$39</f>
        <v>400</v>
      </c>
      <c r="K39" s="13">
        <f>npc_kill!$J$39</f>
        <v>40</v>
      </c>
      <c r="L39" s="4" t="s">
        <v>542</v>
      </c>
    </row>
    <row r="40" spans="1:12" x14ac:dyDescent="0.25">
      <c r="A40" s="8" t="s">
        <v>543</v>
      </c>
      <c r="B40" s="8" t="s">
        <v>544</v>
      </c>
      <c r="C40" s="12">
        <f t="shared" si="3"/>
        <v>4100</v>
      </c>
      <c r="D40" s="5">
        <v>1</v>
      </c>
      <c r="E40" s="5"/>
      <c r="F40" s="9">
        <f t="shared" si="4"/>
        <v>1</v>
      </c>
      <c r="G40" s="10">
        <f t="shared" si="5"/>
        <v>2.4390243902439024E-4</v>
      </c>
      <c r="H40" s="8" t="s">
        <v>445</v>
      </c>
      <c r="I40" s="8" t="s">
        <v>545</v>
      </c>
      <c r="J40" s="14">
        <f>npc_kill!$C$40</f>
        <v>50</v>
      </c>
      <c r="K40" s="14">
        <f>npc_kill!$J$40</f>
        <v>82</v>
      </c>
      <c r="L40" s="8" t="s">
        <v>546</v>
      </c>
    </row>
    <row r="41" spans="1:12" x14ac:dyDescent="0.25">
      <c r="A41" s="4" t="s">
        <v>547</v>
      </c>
      <c r="B41" s="4" t="s">
        <v>548</v>
      </c>
      <c r="C41" s="12">
        <f t="shared" si="3"/>
        <v>24000</v>
      </c>
      <c r="D41" s="5">
        <v>1</v>
      </c>
      <c r="E41" s="5"/>
      <c r="F41" s="6">
        <f t="shared" si="4"/>
        <v>1</v>
      </c>
      <c r="G41" s="7">
        <f t="shared" si="5"/>
        <v>4.1666666666666665E-5</v>
      </c>
      <c r="H41" s="4" t="s">
        <v>455</v>
      </c>
      <c r="I41" s="4" t="s">
        <v>549</v>
      </c>
      <c r="J41" s="13">
        <f>npc_kill!$C$41</f>
        <v>60</v>
      </c>
      <c r="K41" s="13">
        <f>npc_kill!$J$41</f>
        <v>400</v>
      </c>
      <c r="L41" s="4" t="s">
        <v>121</v>
      </c>
    </row>
    <row r="42" spans="1:12" x14ac:dyDescent="0.25">
      <c r="A42" s="8" t="s">
        <v>408</v>
      </c>
      <c r="B42" s="8" t="s">
        <v>548</v>
      </c>
      <c r="C42" s="12">
        <f t="shared" si="3"/>
        <v>10000</v>
      </c>
      <c r="D42" s="5">
        <v>1</v>
      </c>
      <c r="E42" s="5"/>
      <c r="F42" s="9">
        <f t="shared" si="4"/>
        <v>1</v>
      </c>
      <c r="G42" s="10">
        <f t="shared" si="5"/>
        <v>1E-4</v>
      </c>
      <c r="H42" s="8" t="s">
        <v>455</v>
      </c>
      <c r="I42" s="8" t="s">
        <v>550</v>
      </c>
      <c r="J42" s="14">
        <f>npc_kill!$C$42</f>
        <v>50</v>
      </c>
      <c r="K42" s="14">
        <f>npc_kill!$J$42</f>
        <v>200</v>
      </c>
      <c r="L42" s="8" t="s">
        <v>551</v>
      </c>
    </row>
    <row r="43" spans="1:12" x14ac:dyDescent="0.25">
      <c r="A43" s="4" t="s">
        <v>552</v>
      </c>
      <c r="B43" s="4" t="s">
        <v>553</v>
      </c>
      <c r="C43" s="12">
        <f t="shared" si="3"/>
        <v>15300</v>
      </c>
      <c r="D43" s="5">
        <v>1</v>
      </c>
      <c r="E43" s="5"/>
      <c r="F43" s="6">
        <f t="shared" si="4"/>
        <v>1</v>
      </c>
      <c r="G43" s="7">
        <f t="shared" si="5"/>
        <v>6.5359477124183013E-5</v>
      </c>
      <c r="H43" s="4" t="s">
        <v>455</v>
      </c>
      <c r="I43" s="4" t="s">
        <v>554</v>
      </c>
      <c r="J43" s="13">
        <f>npc_kill!$C$43</f>
        <v>60</v>
      </c>
      <c r="K43" s="13">
        <f>npc_kill!$J$43</f>
        <v>255</v>
      </c>
      <c r="L43" s="4" t="s">
        <v>555</v>
      </c>
    </row>
    <row r="44" spans="1:12" x14ac:dyDescent="0.25">
      <c r="A44" s="8" t="s">
        <v>556</v>
      </c>
      <c r="B44" s="8" t="s">
        <v>553</v>
      </c>
      <c r="C44" s="12">
        <f t="shared" si="3"/>
        <v>15300</v>
      </c>
      <c r="D44" s="5">
        <v>1</v>
      </c>
      <c r="E44" s="5"/>
      <c r="F44" s="9">
        <f t="shared" si="4"/>
        <v>1</v>
      </c>
      <c r="G44" s="10">
        <f t="shared" si="5"/>
        <v>6.5359477124183013E-5</v>
      </c>
      <c r="H44" s="8" t="s">
        <v>455</v>
      </c>
      <c r="I44" s="8" t="s">
        <v>557</v>
      </c>
      <c r="J44" s="14">
        <f>npc_kill!$C$44</f>
        <v>60</v>
      </c>
      <c r="K44" s="14">
        <f>npc_kill!$J$44</f>
        <v>255</v>
      </c>
      <c r="L44" s="8" t="s">
        <v>555</v>
      </c>
    </row>
    <row r="45" spans="1:12" x14ac:dyDescent="0.25">
      <c r="A45" s="4" t="s">
        <v>558</v>
      </c>
      <c r="B45" s="4" t="s">
        <v>553</v>
      </c>
      <c r="C45" s="12">
        <f t="shared" si="3"/>
        <v>15300</v>
      </c>
      <c r="D45" s="5">
        <v>1</v>
      </c>
      <c r="E45" s="5"/>
      <c r="F45" s="6">
        <f t="shared" si="4"/>
        <v>1</v>
      </c>
      <c r="G45" s="7">
        <f t="shared" si="5"/>
        <v>6.5359477124183013E-5</v>
      </c>
      <c r="H45" s="4" t="s">
        <v>455</v>
      </c>
      <c r="I45" s="4" t="s">
        <v>557</v>
      </c>
      <c r="J45" s="13">
        <f>npc_kill!$C$45</f>
        <v>60</v>
      </c>
      <c r="K45" s="13">
        <f>npc_kill!$J$45</f>
        <v>255</v>
      </c>
      <c r="L45" s="4" t="s">
        <v>555</v>
      </c>
    </row>
    <row r="46" spans="1:12" x14ac:dyDescent="0.25">
      <c r="A46" s="8" t="s">
        <v>559</v>
      </c>
      <c r="B46" s="8" t="s">
        <v>504</v>
      </c>
      <c r="C46" s="12">
        <f t="shared" si="3"/>
        <v>7800</v>
      </c>
      <c r="D46" s="5">
        <v>1</v>
      </c>
      <c r="E46" s="5"/>
      <c r="F46" s="9">
        <f t="shared" si="4"/>
        <v>1</v>
      </c>
      <c r="G46" s="10">
        <f t="shared" si="5"/>
        <v>1.2820512820512821E-4</v>
      </c>
      <c r="H46" s="8" t="s">
        <v>455</v>
      </c>
      <c r="I46" s="8" t="s">
        <v>560</v>
      </c>
      <c r="J46" s="14">
        <f>npc_kill!$C$46</f>
        <v>26</v>
      </c>
      <c r="K46" s="14">
        <f>npc_kill!$J$46</f>
        <v>300</v>
      </c>
      <c r="L46" s="8" t="s">
        <v>561</v>
      </c>
    </row>
    <row r="47" spans="1:12" x14ac:dyDescent="0.25">
      <c r="A47" s="4" t="s">
        <v>562</v>
      </c>
      <c r="B47" s="4" t="s">
        <v>462</v>
      </c>
      <c r="C47" s="12">
        <f t="shared" si="3"/>
        <v>23800</v>
      </c>
      <c r="D47" s="5">
        <v>1</v>
      </c>
      <c r="E47" s="5"/>
      <c r="F47" s="6">
        <f t="shared" si="4"/>
        <v>1</v>
      </c>
      <c r="G47" s="7">
        <f t="shared" si="5"/>
        <v>4.2016806722689077E-5</v>
      </c>
      <c r="H47" s="4" t="s">
        <v>455</v>
      </c>
      <c r="I47" s="4" t="s">
        <v>563</v>
      </c>
      <c r="J47" s="13">
        <f>npc_kill!$C$47</f>
        <v>28</v>
      </c>
      <c r="K47" s="13">
        <f>npc_kill!$J$47</f>
        <v>850</v>
      </c>
      <c r="L47" s="4" t="s">
        <v>564</v>
      </c>
    </row>
    <row r="48" spans="1:12" x14ac:dyDescent="0.25">
      <c r="A48" s="8" t="s">
        <v>212</v>
      </c>
      <c r="B48" s="8" t="s">
        <v>544</v>
      </c>
      <c r="C48" s="12">
        <f t="shared" si="3"/>
        <v>30000</v>
      </c>
      <c r="D48" s="5">
        <v>1</v>
      </c>
      <c r="E48" s="5"/>
      <c r="F48" s="9">
        <f t="shared" si="4"/>
        <v>1</v>
      </c>
      <c r="G48" s="10">
        <f t="shared" si="5"/>
        <v>3.3333333333333335E-5</v>
      </c>
      <c r="H48" s="8" t="s">
        <v>455</v>
      </c>
      <c r="I48" s="8" t="s">
        <v>565</v>
      </c>
      <c r="J48" s="14">
        <f>npc_kill!$C$48</f>
        <v>60</v>
      </c>
      <c r="K48" s="14">
        <f>npc_kill!$J$48</f>
        <v>500</v>
      </c>
      <c r="L48" s="8" t="s">
        <v>121</v>
      </c>
    </row>
    <row r="49" spans="1:12" x14ac:dyDescent="0.25">
      <c r="A49" s="4" t="s">
        <v>284</v>
      </c>
      <c r="B49" s="4" t="s">
        <v>489</v>
      </c>
      <c r="C49" s="12">
        <f t="shared" si="3"/>
        <v>8800</v>
      </c>
      <c r="D49" s="5">
        <v>1</v>
      </c>
      <c r="E49" s="5"/>
      <c r="F49" s="6">
        <f t="shared" si="4"/>
        <v>1</v>
      </c>
      <c r="G49" s="7">
        <f t="shared" si="5"/>
        <v>1.1363636363636364E-4</v>
      </c>
      <c r="H49" s="4" t="s">
        <v>455</v>
      </c>
      <c r="I49" s="4" t="s">
        <v>566</v>
      </c>
      <c r="J49" s="13">
        <f>npc_kill!$C$49</f>
        <v>40</v>
      </c>
      <c r="K49" s="13">
        <f>npc_kill!$J$49</f>
        <v>220</v>
      </c>
      <c r="L49" s="4" t="s">
        <v>567</v>
      </c>
    </row>
    <row r="50" spans="1:12" x14ac:dyDescent="0.25">
      <c r="A50" s="8" t="s">
        <v>283</v>
      </c>
      <c r="B50" s="8" t="s">
        <v>489</v>
      </c>
      <c r="C50" s="12">
        <f t="shared" si="3"/>
        <v>7000</v>
      </c>
      <c r="D50" s="5">
        <v>1</v>
      </c>
      <c r="E50" s="5"/>
      <c r="F50" s="9">
        <f t="shared" si="4"/>
        <v>1</v>
      </c>
      <c r="G50" s="10">
        <f t="shared" si="5"/>
        <v>1.4285714285714287E-4</v>
      </c>
      <c r="H50" s="8" t="s">
        <v>455</v>
      </c>
      <c r="I50" s="8" t="s">
        <v>566</v>
      </c>
      <c r="J50" s="14">
        <f>npc_kill!$C$50</f>
        <v>28</v>
      </c>
      <c r="K50" s="14">
        <f>npc_kill!$J$50</f>
        <v>250</v>
      </c>
      <c r="L50" s="8" t="s">
        <v>568</v>
      </c>
    </row>
    <row r="51" spans="1:12" x14ac:dyDescent="0.25">
      <c r="A51" s="4" t="s">
        <v>339</v>
      </c>
      <c r="B51" s="4" t="s">
        <v>489</v>
      </c>
      <c r="C51" s="12">
        <f t="shared" si="3"/>
        <v>9000</v>
      </c>
      <c r="D51" s="5">
        <v>1</v>
      </c>
      <c r="E51" s="5"/>
      <c r="F51" s="6">
        <f t="shared" si="4"/>
        <v>1</v>
      </c>
      <c r="G51" s="7">
        <f t="shared" si="5"/>
        <v>1.1111111111111112E-4</v>
      </c>
      <c r="H51" s="4" t="s">
        <v>455</v>
      </c>
      <c r="I51" s="4" t="s">
        <v>566</v>
      </c>
      <c r="J51" s="13">
        <f>npc_kill!$C$51</f>
        <v>45</v>
      </c>
      <c r="K51" s="13">
        <f>npc_kill!$J$51</f>
        <v>200</v>
      </c>
      <c r="L51" s="4" t="s">
        <v>569</v>
      </c>
    </row>
    <row r="52" spans="1:12" x14ac:dyDescent="0.25">
      <c r="A52" s="8" t="s">
        <v>285</v>
      </c>
      <c r="B52" s="8" t="s">
        <v>489</v>
      </c>
      <c r="C52" s="12">
        <f t="shared" si="3"/>
        <v>6000</v>
      </c>
      <c r="D52" s="5">
        <v>1</v>
      </c>
      <c r="E52" s="5"/>
      <c r="F52" s="9">
        <f t="shared" si="4"/>
        <v>1</v>
      </c>
      <c r="G52" s="10">
        <f t="shared" si="5"/>
        <v>1.6666666666666666E-4</v>
      </c>
      <c r="H52" s="8" t="s">
        <v>455</v>
      </c>
      <c r="I52" s="8" t="s">
        <v>566</v>
      </c>
      <c r="J52" s="14">
        <f>npc_kill!$C$52</f>
        <v>30</v>
      </c>
      <c r="K52" s="14">
        <f>npc_kill!$J$52</f>
        <v>200</v>
      </c>
      <c r="L52" s="8" t="s">
        <v>570</v>
      </c>
    </row>
    <row r="53" spans="1:12" x14ac:dyDescent="0.25">
      <c r="A53" s="4" t="s">
        <v>343</v>
      </c>
      <c r="B53" s="4" t="s">
        <v>489</v>
      </c>
      <c r="C53" s="12">
        <f t="shared" si="3"/>
        <v>20400</v>
      </c>
      <c r="D53" s="5">
        <v>1</v>
      </c>
      <c r="E53" s="5"/>
      <c r="F53" s="6">
        <f t="shared" si="4"/>
        <v>1</v>
      </c>
      <c r="G53" s="7">
        <f t="shared" si="5"/>
        <v>4.9019607843137253E-5</v>
      </c>
      <c r="H53" s="4" t="s">
        <v>455</v>
      </c>
      <c r="I53" s="4" t="s">
        <v>571</v>
      </c>
      <c r="J53" s="13">
        <f>npc_kill!$C$53</f>
        <v>40</v>
      </c>
      <c r="K53" s="13">
        <f>npc_kill!$J$53</f>
        <v>510</v>
      </c>
      <c r="L53" s="4" t="s">
        <v>572</v>
      </c>
    </row>
    <row r="54" spans="1:12" x14ac:dyDescent="0.25">
      <c r="A54" s="8" t="s">
        <v>573</v>
      </c>
      <c r="B54" s="8" t="s">
        <v>522</v>
      </c>
      <c r="C54" s="12">
        <f t="shared" si="3"/>
        <v>10000</v>
      </c>
      <c r="D54" s="5">
        <v>1</v>
      </c>
      <c r="E54" s="5"/>
      <c r="F54" s="9">
        <f t="shared" si="4"/>
        <v>1</v>
      </c>
      <c r="G54" s="10">
        <f t="shared" si="5"/>
        <v>1E-4</v>
      </c>
      <c r="H54" s="8" t="s">
        <v>455</v>
      </c>
      <c r="I54" s="8" t="s">
        <v>574</v>
      </c>
      <c r="J54" s="14">
        <f>npc_kill!$C$54</f>
        <v>50</v>
      </c>
      <c r="K54" s="14">
        <f>npc_kill!$J$54</f>
        <v>200</v>
      </c>
      <c r="L54" s="8" t="s">
        <v>575</v>
      </c>
    </row>
    <row r="55" spans="1:12" x14ac:dyDescent="0.25">
      <c r="A55" s="4" t="s">
        <v>576</v>
      </c>
      <c r="B55" s="4" t="s">
        <v>522</v>
      </c>
      <c r="C55" s="12">
        <f t="shared" si="3"/>
        <v>17325</v>
      </c>
      <c r="D55" s="5">
        <v>1</v>
      </c>
      <c r="E55" s="5"/>
      <c r="F55" s="6">
        <f t="shared" si="4"/>
        <v>1</v>
      </c>
      <c r="G55" s="7">
        <f t="shared" si="5"/>
        <v>5.772005772005772E-5</v>
      </c>
      <c r="H55" s="4" t="s">
        <v>455</v>
      </c>
      <c r="I55" s="4" t="s">
        <v>577</v>
      </c>
      <c r="J55" s="13">
        <f>npc_kill!$C$55</f>
        <v>55</v>
      </c>
      <c r="K55" s="13">
        <f>npc_kill!$J$55</f>
        <v>315</v>
      </c>
      <c r="L55" s="4" t="s">
        <v>578</v>
      </c>
    </row>
    <row r="56" spans="1:12" x14ac:dyDescent="0.25">
      <c r="A56" s="8" t="s">
        <v>579</v>
      </c>
      <c r="B56" s="8" t="s">
        <v>522</v>
      </c>
      <c r="C56" s="12">
        <f t="shared" si="3"/>
        <v>9000</v>
      </c>
      <c r="D56" s="5">
        <v>1</v>
      </c>
      <c r="E56" s="5"/>
      <c r="F56" s="9">
        <f t="shared" si="4"/>
        <v>1</v>
      </c>
      <c r="G56" s="10">
        <f t="shared" si="5"/>
        <v>1.1111111111111112E-4</v>
      </c>
      <c r="H56" s="8" t="s">
        <v>455</v>
      </c>
      <c r="I56" s="8" t="s">
        <v>566</v>
      </c>
      <c r="J56" s="14">
        <f>npc_kill!$C$56</f>
        <v>60</v>
      </c>
      <c r="K56" s="14">
        <f>npc_kill!$J$56</f>
        <v>150</v>
      </c>
      <c r="L56" s="8" t="s">
        <v>580</v>
      </c>
    </row>
    <row r="57" spans="1:12" x14ac:dyDescent="0.25">
      <c r="A57" s="4" t="s">
        <v>581</v>
      </c>
      <c r="B57" s="4" t="s">
        <v>522</v>
      </c>
      <c r="C57" s="12">
        <f t="shared" si="3"/>
        <v>14000</v>
      </c>
      <c r="D57" s="5">
        <v>1</v>
      </c>
      <c r="E57" s="5"/>
      <c r="F57" s="6">
        <f t="shared" si="4"/>
        <v>1</v>
      </c>
      <c r="G57" s="7">
        <f t="shared" si="5"/>
        <v>7.1428571428571434E-5</v>
      </c>
      <c r="H57" s="4" t="s">
        <v>455</v>
      </c>
      <c r="I57" s="4" t="s">
        <v>566</v>
      </c>
      <c r="J57" s="13">
        <f>npc_kill!$C$57</f>
        <v>70</v>
      </c>
      <c r="K57" s="13">
        <f>npc_kill!$J$57</f>
        <v>200</v>
      </c>
      <c r="L57" s="4" t="s">
        <v>582</v>
      </c>
    </row>
    <row r="58" spans="1:12" x14ac:dyDescent="0.25">
      <c r="A58" s="8" t="s">
        <v>583</v>
      </c>
      <c r="B58" s="8" t="s">
        <v>584</v>
      </c>
      <c r="C58" s="12">
        <f t="shared" si="3"/>
        <v>9600</v>
      </c>
      <c r="D58" s="5">
        <v>1</v>
      </c>
      <c r="E58" s="5"/>
      <c r="F58" s="9">
        <f t="shared" si="4"/>
        <v>1</v>
      </c>
      <c r="G58" s="10">
        <f t="shared" si="5"/>
        <v>1.0416666666666667E-4</v>
      </c>
      <c r="H58" s="8" t="s">
        <v>455</v>
      </c>
      <c r="I58" s="8" t="s">
        <v>585</v>
      </c>
      <c r="J58" s="14">
        <f>npc_kill!$C$58</f>
        <v>120</v>
      </c>
      <c r="K58" s="14">
        <f>npc_kill!$J$58</f>
        <v>80</v>
      </c>
      <c r="L58" s="8" t="s">
        <v>586</v>
      </c>
    </row>
    <row r="59" spans="1:12" x14ac:dyDescent="0.25">
      <c r="A59" s="4" t="s">
        <v>280</v>
      </c>
      <c r="B59" s="4" t="s">
        <v>515</v>
      </c>
      <c r="C59" s="12">
        <f t="shared" si="3"/>
        <v>14000</v>
      </c>
      <c r="D59" s="5">
        <v>1</v>
      </c>
      <c r="E59" s="5"/>
      <c r="F59" s="6">
        <f t="shared" si="4"/>
        <v>1</v>
      </c>
      <c r="G59" s="7">
        <f t="shared" si="5"/>
        <v>7.1428571428571434E-5</v>
      </c>
      <c r="H59" s="4" t="s">
        <v>455</v>
      </c>
      <c r="I59" s="4" t="s">
        <v>587</v>
      </c>
      <c r="J59" s="13">
        <f>npc_kill!$C$59</f>
        <v>70</v>
      </c>
      <c r="K59" s="13">
        <f>npc_kill!$J$59</f>
        <v>200</v>
      </c>
      <c r="L59" s="4" t="s">
        <v>588</v>
      </c>
    </row>
    <row r="60" spans="1:12" x14ac:dyDescent="0.25">
      <c r="A60" s="8" t="s">
        <v>341</v>
      </c>
      <c r="B60" s="8" t="s">
        <v>509</v>
      </c>
      <c r="C60" s="12">
        <f t="shared" si="3"/>
        <v>17500</v>
      </c>
      <c r="D60" s="5">
        <v>1</v>
      </c>
      <c r="E60" s="5"/>
      <c r="F60" s="9">
        <f t="shared" si="4"/>
        <v>1</v>
      </c>
      <c r="G60" s="10">
        <f t="shared" si="5"/>
        <v>5.7142857142857142E-5</v>
      </c>
      <c r="H60" s="8" t="s">
        <v>445</v>
      </c>
      <c r="I60" s="8" t="s">
        <v>589</v>
      </c>
      <c r="J60" s="14">
        <f>npc_kill!$C$60</f>
        <v>7</v>
      </c>
      <c r="K60" s="14">
        <f>npc_kill!$J$60</f>
        <v>2500</v>
      </c>
      <c r="L60" s="8" t="s">
        <v>590</v>
      </c>
    </row>
    <row r="61" spans="1:12" x14ac:dyDescent="0.25">
      <c r="A61" s="4" t="s">
        <v>591</v>
      </c>
      <c r="B61" s="4" t="s">
        <v>592</v>
      </c>
      <c r="C61" s="12">
        <f t="shared" si="3"/>
        <v>16000</v>
      </c>
      <c r="D61" s="5">
        <v>1</v>
      </c>
      <c r="E61" s="5"/>
      <c r="F61" s="6">
        <f t="shared" si="4"/>
        <v>1</v>
      </c>
      <c r="G61" s="7">
        <f t="shared" si="5"/>
        <v>6.2500000000000001E-5</v>
      </c>
      <c r="H61" s="4" t="s">
        <v>455</v>
      </c>
      <c r="I61" s="4" t="s">
        <v>566</v>
      </c>
      <c r="J61" s="13">
        <f>npc_kill!$C$61</f>
        <v>20</v>
      </c>
      <c r="K61" s="13">
        <f>npc_kill!$J$61</f>
        <v>800</v>
      </c>
      <c r="L61" s="4" t="s">
        <v>593</v>
      </c>
    </row>
    <row r="62" spans="1:12" x14ac:dyDescent="0.25">
      <c r="A62" s="8" t="s">
        <v>594</v>
      </c>
      <c r="B62" s="8" t="s">
        <v>592</v>
      </c>
      <c r="C62" s="12">
        <f t="shared" si="3"/>
        <v>16000</v>
      </c>
      <c r="D62" s="5">
        <v>1</v>
      </c>
      <c r="E62" s="5"/>
      <c r="F62" s="9">
        <f t="shared" si="4"/>
        <v>1</v>
      </c>
      <c r="G62" s="10">
        <f t="shared" si="5"/>
        <v>6.2500000000000001E-5</v>
      </c>
      <c r="H62" s="8" t="s">
        <v>455</v>
      </c>
      <c r="I62" s="8" t="s">
        <v>595</v>
      </c>
      <c r="J62" s="14">
        <f>npc_kill!$C$62</f>
        <v>20</v>
      </c>
      <c r="K62" s="14">
        <f>npc_kill!$J$62</f>
        <v>800</v>
      </c>
      <c r="L62" s="8" t="s">
        <v>596</v>
      </c>
    </row>
    <row r="63" spans="1:12" x14ac:dyDescent="0.25">
      <c r="A63" s="4" t="s">
        <v>597</v>
      </c>
      <c r="B63" s="4" t="s">
        <v>592</v>
      </c>
      <c r="C63" s="12">
        <f t="shared" si="3"/>
        <v>16000</v>
      </c>
      <c r="D63" s="5">
        <v>1</v>
      </c>
      <c r="E63" s="5"/>
      <c r="F63" s="6">
        <f t="shared" si="4"/>
        <v>1</v>
      </c>
      <c r="G63" s="7">
        <f t="shared" si="5"/>
        <v>6.2500000000000001E-5</v>
      </c>
      <c r="H63" s="4" t="s">
        <v>455</v>
      </c>
      <c r="I63" s="4" t="s">
        <v>595</v>
      </c>
      <c r="J63" s="13">
        <f>npc_kill!$C$63</f>
        <v>20</v>
      </c>
      <c r="K63" s="13">
        <f>npc_kill!$J$63</f>
        <v>800</v>
      </c>
      <c r="L63" s="4" t="s">
        <v>596</v>
      </c>
    </row>
    <row r="64" spans="1:12" x14ac:dyDescent="0.25">
      <c r="A64" s="8" t="s">
        <v>291</v>
      </c>
      <c r="B64" s="8" t="s">
        <v>598</v>
      </c>
      <c r="C64" s="12">
        <f t="shared" si="3"/>
        <v>20400</v>
      </c>
      <c r="D64" s="5">
        <v>1</v>
      </c>
      <c r="E64" s="5"/>
      <c r="F64" s="9">
        <f t="shared" si="4"/>
        <v>1</v>
      </c>
      <c r="G64" s="10">
        <f t="shared" si="5"/>
        <v>4.9019607843137253E-5</v>
      </c>
      <c r="H64" s="8" t="s">
        <v>455</v>
      </c>
      <c r="I64" s="8" t="s">
        <v>599</v>
      </c>
      <c r="J64" s="14">
        <f>npc_kill!$C$64</f>
        <v>40</v>
      </c>
      <c r="K64" s="14">
        <f>npc_kill!$J$64</f>
        <v>510</v>
      </c>
      <c r="L64" s="8" t="s">
        <v>121</v>
      </c>
    </row>
    <row r="65" spans="1:12" x14ac:dyDescent="0.25">
      <c r="A65" s="4" t="s">
        <v>261</v>
      </c>
      <c r="B65" s="4" t="s">
        <v>509</v>
      </c>
      <c r="C65" s="12">
        <f t="shared" si="3"/>
        <v>19200</v>
      </c>
      <c r="D65" s="5">
        <v>1</v>
      </c>
      <c r="E65" s="5"/>
      <c r="F65" s="6">
        <f t="shared" si="4"/>
        <v>1</v>
      </c>
      <c r="G65" s="7">
        <f t="shared" si="5"/>
        <v>5.2083333333333337E-5</v>
      </c>
      <c r="H65" s="4" t="s">
        <v>455</v>
      </c>
      <c r="I65" s="4" t="s">
        <v>600</v>
      </c>
      <c r="J65" s="13">
        <f>npc_kill!$C$65</f>
        <v>8</v>
      </c>
      <c r="K65" s="13">
        <f>npc_kill!$J$65</f>
        <v>2400</v>
      </c>
      <c r="L65" s="4" t="s">
        <v>601</v>
      </c>
    </row>
    <row r="66" spans="1:12" x14ac:dyDescent="0.25">
      <c r="A66" s="8" t="s">
        <v>269</v>
      </c>
      <c r="B66" s="8" t="s">
        <v>602</v>
      </c>
      <c r="C66" s="12">
        <f t="shared" si="3"/>
        <v>3600</v>
      </c>
      <c r="D66" s="5">
        <v>1</v>
      </c>
      <c r="E66" s="5"/>
      <c r="F66" s="9">
        <f t="shared" si="4"/>
        <v>1</v>
      </c>
      <c r="G66" s="10">
        <f t="shared" si="5"/>
        <v>2.7777777777777778E-4</v>
      </c>
      <c r="H66" s="8" t="s">
        <v>455</v>
      </c>
      <c r="I66" s="8" t="s">
        <v>603</v>
      </c>
      <c r="J66" s="14">
        <f>npc_kill!$C$66</f>
        <v>12</v>
      </c>
      <c r="K66" s="14">
        <f>npc_kill!$J$66</f>
        <v>300</v>
      </c>
      <c r="L66" s="8" t="s">
        <v>604</v>
      </c>
    </row>
    <row r="67" spans="1:12" x14ac:dyDescent="0.25">
      <c r="A67" s="4" t="s">
        <v>605</v>
      </c>
      <c r="B67" s="4" t="s">
        <v>606</v>
      </c>
      <c r="C67" s="12">
        <f t="shared" si="3"/>
        <v>30000</v>
      </c>
      <c r="D67" s="5">
        <v>1</v>
      </c>
      <c r="E67" s="5"/>
      <c r="F67" s="6">
        <f t="shared" si="4"/>
        <v>1</v>
      </c>
      <c r="G67" s="7">
        <f t="shared" si="5"/>
        <v>3.3333333333333335E-5</v>
      </c>
      <c r="H67" s="4" t="s">
        <v>445</v>
      </c>
      <c r="I67" s="4" t="s">
        <v>607</v>
      </c>
      <c r="J67" s="13">
        <f>npc_kill!$C$67</f>
        <v>12</v>
      </c>
      <c r="K67" s="13">
        <f>npc_kill!$J$67</f>
        <v>2500</v>
      </c>
      <c r="L67" s="4" t="s">
        <v>608</v>
      </c>
    </row>
    <row r="68" spans="1:12" x14ac:dyDescent="0.25">
      <c r="A68" s="8" t="s">
        <v>609</v>
      </c>
      <c r="B68" s="8" t="s">
        <v>606</v>
      </c>
      <c r="C68" s="12">
        <f t="shared" si="3"/>
        <v>12000</v>
      </c>
      <c r="D68" s="5">
        <v>1</v>
      </c>
      <c r="E68" s="5"/>
      <c r="F68" s="9">
        <f t="shared" si="4"/>
        <v>1</v>
      </c>
      <c r="G68" s="10">
        <f t="shared" si="5"/>
        <v>8.3333333333333331E-5</v>
      </c>
      <c r="H68" s="8" t="s">
        <v>445</v>
      </c>
      <c r="I68" s="8" t="s">
        <v>610</v>
      </c>
      <c r="J68" s="14">
        <f>npc_kill!$C$68</f>
        <v>6</v>
      </c>
      <c r="K68" s="14">
        <f>npc_kill!$J$68</f>
        <v>2000</v>
      </c>
      <c r="L68" s="8" t="s">
        <v>611</v>
      </c>
    </row>
    <row r="69" spans="1:12" x14ac:dyDescent="0.25">
      <c r="A69" s="4" t="s">
        <v>612</v>
      </c>
      <c r="B69" s="4" t="s">
        <v>613</v>
      </c>
      <c r="C69" s="12">
        <f t="shared" ref="C69:C79" si="6">$J69*$K69</f>
        <v>16000</v>
      </c>
      <c r="D69" s="5">
        <v>2</v>
      </c>
      <c r="E69" s="5"/>
      <c r="F69" s="6">
        <f t="shared" ref="F69:F100" si="7">IF(OR($E69="",$E69=0),1,1/$E69)</f>
        <v>1</v>
      </c>
      <c r="G69" s="7">
        <f t="shared" ref="G69:G100" si="8">IF(OR($C69="",$C69=0),"",($D69/$C69)/$F69)</f>
        <v>1.25E-4</v>
      </c>
      <c r="H69" s="4" t="s">
        <v>455</v>
      </c>
      <c r="I69" s="4" t="s">
        <v>614</v>
      </c>
      <c r="J69" s="13">
        <f>npc_kill!$C$69</f>
        <v>20</v>
      </c>
      <c r="K69" s="13">
        <f>npc_kill!$J$69</f>
        <v>800</v>
      </c>
      <c r="L69" s="4" t="s">
        <v>615</v>
      </c>
    </row>
    <row r="70" spans="1:12" x14ac:dyDescent="0.25">
      <c r="A70" s="8" t="s">
        <v>616</v>
      </c>
      <c r="B70" s="8" t="s">
        <v>613</v>
      </c>
      <c r="C70" s="12">
        <f t="shared" si="6"/>
        <v>16000</v>
      </c>
      <c r="D70" s="5">
        <v>2</v>
      </c>
      <c r="E70" s="5"/>
      <c r="F70" s="9">
        <f t="shared" si="7"/>
        <v>1</v>
      </c>
      <c r="G70" s="10">
        <f t="shared" si="8"/>
        <v>1.25E-4</v>
      </c>
      <c r="H70" s="8" t="s">
        <v>455</v>
      </c>
      <c r="I70" s="8" t="s">
        <v>617</v>
      </c>
      <c r="J70" s="14">
        <f>npc_kill!$C$70</f>
        <v>20</v>
      </c>
      <c r="K70" s="14">
        <f>npc_kill!$J$70</f>
        <v>800</v>
      </c>
      <c r="L70" s="8" t="s">
        <v>618</v>
      </c>
    </row>
    <row r="71" spans="1:12" x14ac:dyDescent="0.25">
      <c r="A71" s="4" t="s">
        <v>619</v>
      </c>
      <c r="B71" s="4" t="s">
        <v>620</v>
      </c>
      <c r="C71" s="12">
        <f t="shared" si="6"/>
        <v>7650</v>
      </c>
      <c r="D71" s="5">
        <v>1</v>
      </c>
      <c r="E71" s="5"/>
      <c r="F71" s="6">
        <f t="shared" si="7"/>
        <v>1</v>
      </c>
      <c r="G71" s="7">
        <f t="shared" si="8"/>
        <v>1.3071895424836603E-4</v>
      </c>
      <c r="H71" s="4" t="s">
        <v>455</v>
      </c>
      <c r="I71" s="4" t="s">
        <v>621</v>
      </c>
      <c r="J71" s="13">
        <f>npc_kill!$C$71</f>
        <v>30</v>
      </c>
      <c r="K71" s="13">
        <f>npc_kill!$J$71</f>
        <v>255</v>
      </c>
      <c r="L71" s="4" t="s">
        <v>121</v>
      </c>
    </row>
    <row r="72" spans="1:12" x14ac:dyDescent="0.25">
      <c r="A72" s="8" t="s">
        <v>622</v>
      </c>
      <c r="B72" s="8" t="s">
        <v>620</v>
      </c>
      <c r="C72" s="12">
        <f t="shared" si="6"/>
        <v>7650</v>
      </c>
      <c r="D72" s="5">
        <v>1</v>
      </c>
      <c r="E72" s="5"/>
      <c r="F72" s="9">
        <f t="shared" si="7"/>
        <v>1</v>
      </c>
      <c r="G72" s="10">
        <f t="shared" si="8"/>
        <v>1.3071895424836603E-4</v>
      </c>
      <c r="H72" s="8" t="s">
        <v>455</v>
      </c>
      <c r="I72" s="8" t="s">
        <v>623</v>
      </c>
      <c r="J72" s="14">
        <f>npc_kill!$C$72</f>
        <v>30</v>
      </c>
      <c r="K72" s="14">
        <f>npc_kill!$J$72</f>
        <v>255</v>
      </c>
      <c r="L72" s="8" t="s">
        <v>121</v>
      </c>
    </row>
    <row r="73" spans="1:12" x14ac:dyDescent="0.25">
      <c r="A73" s="4" t="s">
        <v>214</v>
      </c>
      <c r="B73" s="4" t="s">
        <v>620</v>
      </c>
      <c r="C73" s="12">
        <f t="shared" si="6"/>
        <v>6000</v>
      </c>
      <c r="D73" s="5">
        <v>1</v>
      </c>
      <c r="E73" s="5"/>
      <c r="F73" s="6">
        <f t="shared" si="7"/>
        <v>1</v>
      </c>
      <c r="G73" s="7">
        <f t="shared" si="8"/>
        <v>1.6666666666666666E-4</v>
      </c>
      <c r="H73" s="4" t="s">
        <v>455</v>
      </c>
      <c r="I73" s="4" t="s">
        <v>624</v>
      </c>
      <c r="J73" s="13">
        <f>npc_kill!$C$73</f>
        <v>40</v>
      </c>
      <c r="K73" s="13">
        <f>npc_kill!$J$73</f>
        <v>150</v>
      </c>
      <c r="L73" s="4" t="s">
        <v>121</v>
      </c>
    </row>
    <row r="74" spans="1:12" x14ac:dyDescent="0.25">
      <c r="A74" s="8" t="s">
        <v>352</v>
      </c>
      <c r="B74" s="8" t="s">
        <v>548</v>
      </c>
      <c r="C74" s="12">
        <f t="shared" si="6"/>
        <v>16000</v>
      </c>
      <c r="D74" s="5">
        <v>1</v>
      </c>
      <c r="E74" s="5"/>
      <c r="F74" s="9">
        <f t="shared" si="7"/>
        <v>1</v>
      </c>
      <c r="G74" s="10">
        <f t="shared" si="8"/>
        <v>6.2500000000000001E-5</v>
      </c>
      <c r="H74" s="8" t="s">
        <v>455</v>
      </c>
      <c r="I74" s="8" t="s">
        <v>625</v>
      </c>
      <c r="J74" s="14">
        <f>npc_kill!$C$74</f>
        <v>20</v>
      </c>
      <c r="K74" s="14">
        <f>npc_kill!$J$74</f>
        <v>800</v>
      </c>
      <c r="L74" s="8" t="s">
        <v>121</v>
      </c>
    </row>
    <row r="75" spans="1:12" x14ac:dyDescent="0.25">
      <c r="A75" s="4" t="s">
        <v>338</v>
      </c>
      <c r="B75" s="4" t="s">
        <v>548</v>
      </c>
      <c r="C75" s="12">
        <f t="shared" si="6"/>
        <v>9000</v>
      </c>
      <c r="D75" s="5">
        <v>1</v>
      </c>
      <c r="E75" s="5"/>
      <c r="F75" s="6">
        <f t="shared" si="7"/>
        <v>1</v>
      </c>
      <c r="G75" s="7">
        <f t="shared" si="8"/>
        <v>1.1111111111111112E-4</v>
      </c>
      <c r="H75" s="4" t="s">
        <v>455</v>
      </c>
      <c r="I75" s="4" t="s">
        <v>626</v>
      </c>
      <c r="J75" s="13">
        <f>npc_kill!$C$75</f>
        <v>45</v>
      </c>
      <c r="K75" s="13">
        <f>npc_kill!$J$75</f>
        <v>200</v>
      </c>
      <c r="L75" s="4" t="s">
        <v>121</v>
      </c>
    </row>
    <row r="76" spans="1:12" x14ac:dyDescent="0.25">
      <c r="A76" s="8" t="s">
        <v>627</v>
      </c>
      <c r="B76" s="8" t="s">
        <v>584</v>
      </c>
      <c r="C76" s="12">
        <f t="shared" si="6"/>
        <v>12000</v>
      </c>
      <c r="D76" s="5">
        <v>1</v>
      </c>
      <c r="E76" s="5"/>
      <c r="F76" s="9">
        <f t="shared" si="7"/>
        <v>1</v>
      </c>
      <c r="G76" s="10">
        <f t="shared" si="8"/>
        <v>8.3333333333333331E-5</v>
      </c>
      <c r="H76" s="8" t="s">
        <v>455</v>
      </c>
      <c r="I76" s="8" t="s">
        <v>628</v>
      </c>
      <c r="J76" s="14">
        <f>npc_kill!$C$76</f>
        <v>40</v>
      </c>
      <c r="K76" s="14">
        <f>npc_kill!$J$76</f>
        <v>300</v>
      </c>
      <c r="L76" s="8" t="s">
        <v>121</v>
      </c>
    </row>
    <row r="77" spans="1:12" x14ac:dyDescent="0.25">
      <c r="A77" s="4" t="s">
        <v>263</v>
      </c>
      <c r="B77" s="4" t="s">
        <v>629</v>
      </c>
      <c r="C77" s="12">
        <f t="shared" si="6"/>
        <v>5000</v>
      </c>
      <c r="D77" s="5">
        <v>1</v>
      </c>
      <c r="E77" s="5"/>
      <c r="F77" s="6">
        <f t="shared" si="7"/>
        <v>1</v>
      </c>
      <c r="G77" s="7">
        <f t="shared" si="8"/>
        <v>2.0000000000000001E-4</v>
      </c>
      <c r="H77" s="4" t="s">
        <v>455</v>
      </c>
      <c r="I77" s="4" t="s">
        <v>630</v>
      </c>
      <c r="J77" s="13">
        <f>npc_kill!$C$77</f>
        <v>5</v>
      </c>
      <c r="K77" s="13">
        <f>npc_kill!$J$77</f>
        <v>1000</v>
      </c>
      <c r="L77" s="4" t="s">
        <v>631</v>
      </c>
    </row>
    <row r="78" spans="1:12" x14ac:dyDescent="0.25">
      <c r="A78" s="8" t="s">
        <v>264</v>
      </c>
      <c r="B78" s="8" t="s">
        <v>629</v>
      </c>
      <c r="C78" s="12">
        <f t="shared" si="6"/>
        <v>3500</v>
      </c>
      <c r="D78" s="5">
        <v>1</v>
      </c>
      <c r="E78" s="5"/>
      <c r="F78" s="9">
        <f t="shared" si="7"/>
        <v>1</v>
      </c>
      <c r="G78" s="10">
        <f t="shared" si="8"/>
        <v>2.8571428571428574E-4</v>
      </c>
      <c r="H78" s="8" t="s">
        <v>455</v>
      </c>
      <c r="I78" s="8" t="s">
        <v>632</v>
      </c>
      <c r="J78" s="14">
        <f>npc_kill!$C$78</f>
        <v>3.5</v>
      </c>
      <c r="K78" s="14">
        <f>npc_kill!$J$78</f>
        <v>1000</v>
      </c>
      <c r="L78" s="8" t="s">
        <v>633</v>
      </c>
    </row>
    <row r="79" spans="1:12" x14ac:dyDescent="0.25">
      <c r="A79" s="4" t="s">
        <v>634</v>
      </c>
      <c r="B79" s="4" t="s">
        <v>462</v>
      </c>
      <c r="C79" s="12">
        <f t="shared" si="6"/>
        <v>12000</v>
      </c>
      <c r="D79" s="5">
        <v>1</v>
      </c>
      <c r="E79" s="5"/>
      <c r="F79" s="6">
        <f t="shared" si="7"/>
        <v>1</v>
      </c>
      <c r="G79" s="7">
        <f t="shared" si="8"/>
        <v>8.3333333333333331E-5</v>
      </c>
      <c r="H79" s="4" t="s">
        <v>455</v>
      </c>
      <c r="I79" s="4" t="s">
        <v>635</v>
      </c>
      <c r="J79" s="13">
        <f>npc_kill!$C$79</f>
        <v>30</v>
      </c>
      <c r="K79" s="13">
        <f>npc_kill!$J$79</f>
        <v>400</v>
      </c>
      <c r="L79" s="4" t="s">
        <v>636</v>
      </c>
    </row>
    <row r="80" spans="1:12" x14ac:dyDescent="0.25">
      <c r="A80" s="4" t="s">
        <v>1248</v>
      </c>
      <c r="B80" s="55" t="s">
        <v>544</v>
      </c>
      <c r="C80" s="12">
        <v>20000</v>
      </c>
      <c r="D80" s="5">
        <v>1</v>
      </c>
      <c r="E80" s="5"/>
      <c r="F80" s="6">
        <f t="shared" si="7"/>
        <v>1</v>
      </c>
      <c r="G80" s="7">
        <f t="shared" si="8"/>
        <v>5.0000000000000002E-5</v>
      </c>
      <c r="H80" s="4" t="s">
        <v>455</v>
      </c>
      <c r="I80" s="4"/>
      <c r="J80" s="13">
        <f>npc_kill!$C$79</f>
        <v>30</v>
      </c>
      <c r="K80" s="13">
        <f>npc_kill!$J$79</f>
        <v>400</v>
      </c>
      <c r="L80" s="4" t="s">
        <v>636</v>
      </c>
    </row>
    <row r="81" spans="1:12" x14ac:dyDescent="0.25">
      <c r="A81" s="5"/>
      <c r="B81" s="5"/>
      <c r="C81" s="5"/>
      <c r="D81" s="5"/>
      <c r="E81" s="5"/>
      <c r="F81" s="11">
        <f t="shared" si="7"/>
        <v>1</v>
      </c>
      <c r="G81" s="11" t="str">
        <f t="shared" si="8"/>
        <v/>
      </c>
      <c r="H81" s="5"/>
      <c r="I81" s="5"/>
      <c r="J81" s="5"/>
      <c r="K81" s="5"/>
      <c r="L81" s="5"/>
    </row>
    <row r="82" spans="1:12" x14ac:dyDescent="0.25">
      <c r="A82" s="5"/>
      <c r="B82" s="5"/>
      <c r="C82" s="5"/>
      <c r="D82" s="5"/>
      <c r="E82" s="5"/>
      <c r="F82" s="11">
        <f t="shared" si="7"/>
        <v>1</v>
      </c>
      <c r="G82" s="11" t="str">
        <f t="shared" si="8"/>
        <v/>
      </c>
      <c r="H82" s="5"/>
      <c r="I82" s="5"/>
      <c r="J82" s="5"/>
      <c r="K82" s="5"/>
      <c r="L82" s="5"/>
    </row>
    <row r="83" spans="1:12" x14ac:dyDescent="0.25">
      <c r="A83" s="5"/>
      <c r="B83" s="5"/>
      <c r="C83" s="5"/>
      <c r="D83" s="5"/>
      <c r="E83" s="5"/>
      <c r="F83" s="11">
        <f t="shared" si="7"/>
        <v>1</v>
      </c>
      <c r="G83" s="11" t="str">
        <f t="shared" si="8"/>
        <v/>
      </c>
      <c r="H83" s="5"/>
      <c r="I83" s="5"/>
      <c r="J83" s="5"/>
      <c r="K83" s="5"/>
      <c r="L83" s="5"/>
    </row>
    <row r="84" spans="1:12" x14ac:dyDescent="0.25">
      <c r="A84" s="5"/>
      <c r="B84" s="5"/>
      <c r="C84" s="5"/>
      <c r="D84" s="5"/>
      <c r="E84" s="5"/>
      <c r="F84" s="11">
        <f t="shared" si="7"/>
        <v>1</v>
      </c>
      <c r="G84" s="11" t="str">
        <f t="shared" si="8"/>
        <v/>
      </c>
      <c r="H84" s="5"/>
      <c r="I84" s="5"/>
      <c r="J84" s="5"/>
      <c r="K84" s="5"/>
      <c r="L84" s="5"/>
    </row>
    <row r="85" spans="1:12" x14ac:dyDescent="0.25">
      <c r="A85" s="5"/>
      <c r="B85" s="5"/>
      <c r="C85" s="5"/>
      <c r="D85" s="5"/>
      <c r="E85" s="5"/>
      <c r="F85" s="11">
        <f t="shared" si="7"/>
        <v>1</v>
      </c>
      <c r="G85" s="11" t="str">
        <f t="shared" si="8"/>
        <v/>
      </c>
      <c r="H85" s="5"/>
      <c r="I85" s="5"/>
      <c r="J85" s="5"/>
      <c r="K85" s="5"/>
      <c r="L85" s="5"/>
    </row>
    <row r="86" spans="1:12" x14ac:dyDescent="0.25">
      <c r="A86" s="5"/>
      <c r="B86" s="5"/>
      <c r="C86" s="5"/>
      <c r="D86" s="5"/>
      <c r="E86" s="5"/>
      <c r="F86" s="11">
        <f t="shared" si="7"/>
        <v>1</v>
      </c>
      <c r="G86" s="11" t="str">
        <f t="shared" si="8"/>
        <v/>
      </c>
      <c r="H86" s="5"/>
      <c r="I86" s="5"/>
      <c r="J86" s="5"/>
      <c r="K86" s="5"/>
      <c r="L86" s="5"/>
    </row>
    <row r="87" spans="1:12" x14ac:dyDescent="0.25">
      <c r="A87" s="5"/>
      <c r="B87" s="5"/>
      <c r="C87" s="5"/>
      <c r="D87" s="5"/>
      <c r="E87" s="5"/>
      <c r="F87" s="11">
        <f t="shared" si="7"/>
        <v>1</v>
      </c>
      <c r="G87" s="11" t="str">
        <f t="shared" si="8"/>
        <v/>
      </c>
      <c r="H87" s="5"/>
      <c r="I87" s="5"/>
      <c r="J87" s="5"/>
      <c r="K87" s="5"/>
      <c r="L87" s="5"/>
    </row>
    <row r="88" spans="1:12" x14ac:dyDescent="0.25">
      <c r="A88" s="5"/>
      <c r="B88" s="5"/>
      <c r="C88" s="5"/>
      <c r="D88" s="5"/>
      <c r="E88" s="5"/>
      <c r="F88" s="11">
        <f t="shared" si="7"/>
        <v>1</v>
      </c>
      <c r="G88" s="11" t="str">
        <f t="shared" si="8"/>
        <v/>
      </c>
      <c r="H88" s="5"/>
      <c r="I88" s="5"/>
      <c r="J88" s="5"/>
      <c r="K88" s="5"/>
      <c r="L88" s="5"/>
    </row>
    <row r="89" spans="1:12" x14ac:dyDescent="0.25">
      <c r="A89" s="5"/>
      <c r="B89" s="5"/>
      <c r="C89" s="5"/>
      <c r="D89" s="5"/>
      <c r="E89" s="5"/>
      <c r="F89" s="11">
        <f t="shared" si="7"/>
        <v>1</v>
      </c>
      <c r="G89" s="11" t="str">
        <f t="shared" si="8"/>
        <v/>
      </c>
      <c r="H89" s="5"/>
      <c r="I89" s="5"/>
      <c r="J89" s="5"/>
      <c r="K89" s="5"/>
      <c r="L89" s="5"/>
    </row>
    <row r="90" spans="1:12" x14ac:dyDescent="0.25">
      <c r="A90" s="5"/>
      <c r="B90" s="5"/>
      <c r="C90" s="5"/>
      <c r="D90" s="5"/>
      <c r="E90" s="5"/>
      <c r="F90" s="11">
        <f t="shared" si="7"/>
        <v>1</v>
      </c>
      <c r="G90" s="11" t="str">
        <f t="shared" si="8"/>
        <v/>
      </c>
      <c r="H90" s="5"/>
      <c r="I90" s="5"/>
      <c r="J90" s="5"/>
      <c r="K90" s="5"/>
      <c r="L90" s="5"/>
    </row>
    <row r="91" spans="1:12" x14ac:dyDescent="0.25">
      <c r="A91" s="5"/>
      <c r="B91" s="5"/>
      <c r="C91" s="5"/>
      <c r="D91" s="5"/>
      <c r="E91" s="5"/>
      <c r="F91" s="11">
        <f t="shared" si="7"/>
        <v>1</v>
      </c>
      <c r="G91" s="11" t="str">
        <f t="shared" si="8"/>
        <v/>
      </c>
      <c r="H91" s="5"/>
      <c r="I91" s="5"/>
      <c r="J91" s="5"/>
      <c r="K91" s="5"/>
      <c r="L91" s="5"/>
    </row>
    <row r="92" spans="1:12" x14ac:dyDescent="0.25">
      <c r="A92" s="5"/>
      <c r="B92" s="5"/>
      <c r="C92" s="5"/>
      <c r="D92" s="5"/>
      <c r="E92" s="5"/>
      <c r="F92" s="11">
        <f t="shared" si="7"/>
        <v>1</v>
      </c>
      <c r="G92" s="11" t="str">
        <f t="shared" si="8"/>
        <v/>
      </c>
      <c r="H92" s="5"/>
      <c r="I92" s="5"/>
      <c r="J92" s="5"/>
      <c r="K92" s="5"/>
      <c r="L92" s="5"/>
    </row>
    <row r="93" spans="1:12" x14ac:dyDescent="0.25">
      <c r="A93" s="5"/>
      <c r="B93" s="5"/>
      <c r="C93" s="5"/>
      <c r="D93" s="5"/>
      <c r="E93" s="5"/>
      <c r="F93" s="11">
        <f t="shared" si="7"/>
        <v>1</v>
      </c>
      <c r="G93" s="11" t="str">
        <f t="shared" si="8"/>
        <v/>
      </c>
      <c r="H93" s="5"/>
      <c r="I93" s="5"/>
      <c r="J93" s="5"/>
      <c r="K93" s="5"/>
      <c r="L93" s="5"/>
    </row>
    <row r="94" spans="1:12" x14ac:dyDescent="0.25">
      <c r="A94" s="5"/>
      <c r="B94" s="5"/>
      <c r="C94" s="5"/>
      <c r="D94" s="5"/>
      <c r="E94" s="5"/>
      <c r="F94" s="11">
        <f t="shared" si="7"/>
        <v>1</v>
      </c>
      <c r="G94" s="11" t="str">
        <f t="shared" si="8"/>
        <v/>
      </c>
      <c r="H94" s="5"/>
      <c r="I94" s="5"/>
      <c r="J94" s="5"/>
      <c r="K94" s="5"/>
      <c r="L94" s="5"/>
    </row>
    <row r="95" spans="1:12" x14ac:dyDescent="0.25">
      <c r="A95" s="5"/>
      <c r="B95" s="5"/>
      <c r="C95" s="5"/>
      <c r="D95" s="5"/>
      <c r="E95" s="5"/>
      <c r="F95" s="11">
        <f t="shared" si="7"/>
        <v>1</v>
      </c>
      <c r="G95" s="11" t="str">
        <f t="shared" si="8"/>
        <v/>
      </c>
      <c r="H95" s="5"/>
      <c r="I95" s="5"/>
      <c r="J95" s="5"/>
      <c r="K95" s="5"/>
      <c r="L95" s="5"/>
    </row>
    <row r="96" spans="1:12" x14ac:dyDescent="0.25">
      <c r="A96" s="5"/>
      <c r="B96" s="5"/>
      <c r="C96" s="5"/>
      <c r="D96" s="5"/>
      <c r="E96" s="5"/>
      <c r="F96" s="11">
        <f t="shared" si="7"/>
        <v>1</v>
      </c>
      <c r="G96" s="11" t="str">
        <f t="shared" si="8"/>
        <v/>
      </c>
      <c r="H96" s="5"/>
      <c r="I96" s="5"/>
      <c r="J96" s="5"/>
      <c r="K96" s="5"/>
      <c r="L96" s="5"/>
    </row>
    <row r="97" spans="1:12" x14ac:dyDescent="0.25">
      <c r="A97" s="5"/>
      <c r="B97" s="5"/>
      <c r="C97" s="5"/>
      <c r="D97" s="5"/>
      <c r="E97" s="5"/>
      <c r="F97" s="11">
        <f t="shared" si="7"/>
        <v>1</v>
      </c>
      <c r="G97" s="11" t="str">
        <f t="shared" si="8"/>
        <v/>
      </c>
      <c r="H97" s="5"/>
      <c r="I97" s="5"/>
      <c r="J97" s="5"/>
      <c r="K97" s="5"/>
      <c r="L97" s="5"/>
    </row>
    <row r="98" spans="1:12" x14ac:dyDescent="0.25">
      <c r="A98" s="5"/>
      <c r="B98" s="5"/>
      <c r="C98" s="5"/>
      <c r="D98" s="5"/>
      <c r="E98" s="5"/>
      <c r="F98" s="11">
        <f t="shared" si="7"/>
        <v>1</v>
      </c>
      <c r="G98" s="11" t="str">
        <f t="shared" si="8"/>
        <v/>
      </c>
      <c r="H98" s="5"/>
      <c r="I98" s="5"/>
      <c r="J98" s="5"/>
      <c r="K98" s="5"/>
      <c r="L98" s="5"/>
    </row>
    <row r="99" spans="1:12" x14ac:dyDescent="0.25">
      <c r="A99" s="5"/>
      <c r="B99" s="5"/>
      <c r="C99" s="5"/>
      <c r="D99" s="5"/>
      <c r="E99" s="5"/>
      <c r="F99" s="11">
        <f t="shared" si="7"/>
        <v>1</v>
      </c>
      <c r="G99" s="11" t="str">
        <f t="shared" si="8"/>
        <v/>
      </c>
      <c r="H99" s="5"/>
      <c r="I99" s="5"/>
      <c r="J99" s="5"/>
      <c r="K99" s="5"/>
      <c r="L99" s="5"/>
    </row>
    <row r="100" spans="1:12" x14ac:dyDescent="0.25">
      <c r="A100" s="5"/>
      <c r="B100" s="5"/>
      <c r="C100" s="5"/>
      <c r="D100" s="5"/>
      <c r="E100" s="5"/>
      <c r="F100" s="11">
        <f t="shared" si="7"/>
        <v>1</v>
      </c>
      <c r="G100" s="11" t="str">
        <f t="shared" si="8"/>
        <v/>
      </c>
      <c r="H100" s="5"/>
      <c r="I100" s="5"/>
      <c r="J100" s="5"/>
      <c r="K100" s="5"/>
      <c r="L100" s="5"/>
    </row>
    <row r="101" spans="1:12" x14ac:dyDescent="0.25">
      <c r="A101" s="5"/>
      <c r="B101" s="5"/>
      <c r="C101" s="5"/>
      <c r="D101" s="5"/>
      <c r="E101" s="5"/>
      <c r="F101" s="11">
        <f t="shared" ref="F101:F109" si="9">IF(OR($E101="",$E101=0),1,1/$E101)</f>
        <v>1</v>
      </c>
      <c r="G101" s="11" t="str">
        <f t="shared" ref="G101:G109" si="10">IF(OR($C101="",$C101=0),"",($D101/$C101)/$F101)</f>
        <v/>
      </c>
      <c r="H101" s="5"/>
      <c r="I101" s="5"/>
      <c r="J101" s="5"/>
      <c r="K101" s="5"/>
      <c r="L101" s="5"/>
    </row>
    <row r="102" spans="1:12" x14ac:dyDescent="0.25">
      <c r="A102" s="5"/>
      <c r="B102" s="5"/>
      <c r="C102" s="5"/>
      <c r="D102" s="5"/>
      <c r="E102" s="5"/>
      <c r="F102" s="11">
        <f t="shared" si="9"/>
        <v>1</v>
      </c>
      <c r="G102" s="11" t="str">
        <f t="shared" si="10"/>
        <v/>
      </c>
      <c r="H102" s="5"/>
      <c r="I102" s="5"/>
      <c r="J102" s="5"/>
      <c r="K102" s="5"/>
      <c r="L102" s="5"/>
    </row>
    <row r="103" spans="1:12" x14ac:dyDescent="0.25">
      <c r="A103" s="5"/>
      <c r="B103" s="5"/>
      <c r="C103" s="5"/>
      <c r="D103" s="5"/>
      <c r="E103" s="5"/>
      <c r="F103" s="11">
        <f t="shared" si="9"/>
        <v>1</v>
      </c>
      <c r="G103" s="11" t="str">
        <f t="shared" si="10"/>
        <v/>
      </c>
      <c r="H103" s="5"/>
      <c r="I103" s="5"/>
      <c r="J103" s="5"/>
      <c r="K103" s="5"/>
      <c r="L103" s="5"/>
    </row>
    <row r="104" spans="1:12" x14ac:dyDescent="0.25">
      <c r="A104" s="5"/>
      <c r="B104" s="5"/>
      <c r="C104" s="5"/>
      <c r="D104" s="5"/>
      <c r="E104" s="5"/>
      <c r="F104" s="11">
        <f t="shared" si="9"/>
        <v>1</v>
      </c>
      <c r="G104" s="11" t="str">
        <f t="shared" si="10"/>
        <v/>
      </c>
      <c r="H104" s="5"/>
      <c r="I104" s="5"/>
      <c r="J104" s="5"/>
      <c r="K104" s="5"/>
      <c r="L104" s="5"/>
    </row>
    <row r="105" spans="1:12" x14ac:dyDescent="0.25">
      <c r="A105" s="5"/>
      <c r="B105" s="5"/>
      <c r="C105" s="5"/>
      <c r="D105" s="5"/>
      <c r="E105" s="5"/>
      <c r="F105" s="11">
        <f t="shared" si="9"/>
        <v>1</v>
      </c>
      <c r="G105" s="11" t="str">
        <f t="shared" si="10"/>
        <v/>
      </c>
      <c r="H105" s="5"/>
      <c r="I105" s="5"/>
      <c r="J105" s="5"/>
      <c r="K105" s="5"/>
      <c r="L105" s="5"/>
    </row>
    <row r="106" spans="1:12" x14ac:dyDescent="0.25">
      <c r="A106" s="5"/>
      <c r="B106" s="5"/>
      <c r="C106" s="5"/>
      <c r="D106" s="5"/>
      <c r="E106" s="5"/>
      <c r="F106" s="11">
        <f t="shared" si="9"/>
        <v>1</v>
      </c>
      <c r="G106" s="11" t="str">
        <f t="shared" si="10"/>
        <v/>
      </c>
      <c r="H106" s="5"/>
      <c r="I106" s="5"/>
      <c r="J106" s="5"/>
      <c r="K106" s="5"/>
      <c r="L106" s="5"/>
    </row>
    <row r="107" spans="1:12" x14ac:dyDescent="0.25">
      <c r="A107" s="5"/>
      <c r="B107" s="5"/>
      <c r="C107" s="5"/>
      <c r="D107" s="5"/>
      <c r="E107" s="5"/>
      <c r="F107" s="11">
        <f t="shared" si="9"/>
        <v>1</v>
      </c>
      <c r="G107" s="11" t="str">
        <f t="shared" si="10"/>
        <v/>
      </c>
      <c r="H107" s="5"/>
      <c r="I107" s="5"/>
      <c r="J107" s="5"/>
      <c r="K107" s="5"/>
      <c r="L107" s="5"/>
    </row>
    <row r="108" spans="1:12" x14ac:dyDescent="0.25">
      <c r="A108" s="5"/>
      <c r="B108" s="5"/>
      <c r="C108" s="5"/>
      <c r="D108" s="5"/>
      <c r="E108" s="5"/>
      <c r="F108" s="11">
        <f t="shared" si="9"/>
        <v>1</v>
      </c>
      <c r="G108" s="11" t="str">
        <f t="shared" si="10"/>
        <v/>
      </c>
      <c r="H108" s="5"/>
      <c r="I108" s="5"/>
      <c r="J108" s="5"/>
      <c r="K108" s="5"/>
      <c r="L108" s="5"/>
    </row>
    <row r="109" spans="1:12" x14ac:dyDescent="0.25">
      <c r="A109" s="5"/>
      <c r="B109" s="5"/>
      <c r="C109" s="5"/>
      <c r="D109" s="5"/>
      <c r="E109" s="5"/>
      <c r="F109" s="11">
        <f t="shared" si="9"/>
        <v>1</v>
      </c>
      <c r="G109" s="11" t="str">
        <f t="shared" si="10"/>
        <v/>
      </c>
      <c r="H109" s="5"/>
      <c r="I109" s="5"/>
      <c r="J109" s="5"/>
      <c r="K109" s="5"/>
      <c r="L109" s="5"/>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548235"/>
  </sheetPr>
  <dimension ref="A1:J58"/>
  <sheetViews>
    <sheetView workbookViewId="0">
      <pane xSplit="1" ySplit="4" topLeftCell="B5" activePane="bottomRight" state="frozen"/>
      <selection pane="topRight"/>
      <selection pane="bottomLeft"/>
      <selection pane="bottomRight"/>
    </sheetView>
  </sheetViews>
  <sheetFormatPr defaultRowHeight="15" x14ac:dyDescent="0.25"/>
  <cols>
    <col min="1" max="1" width="40" customWidth="1"/>
    <col min="2" max="2" width="24" customWidth="1"/>
    <col min="3" max="3" width="15" customWidth="1"/>
    <col min="4" max="4" width="10" customWidth="1"/>
    <col min="5" max="5" width="14" customWidth="1"/>
    <col min="6" max="6" width="13" customWidth="1"/>
    <col min="7" max="7" width="15" customWidth="1"/>
    <col min="8" max="8" width="11" customWidth="1"/>
    <col min="9" max="10" width="46" customWidth="1"/>
  </cols>
  <sheetData>
    <row r="1" spans="1:10" ht="19.5" x14ac:dyDescent="0.3">
      <c r="A1" s="1" t="s">
        <v>641</v>
      </c>
    </row>
    <row r="2" spans="1:10" x14ac:dyDescent="0.25">
      <c r="A2" s="2" t="s">
        <v>642</v>
      </c>
    </row>
    <row r="4" spans="1:10" ht="30" customHeight="1" x14ac:dyDescent="0.25">
      <c r="A4" s="3" t="s">
        <v>434</v>
      </c>
      <c r="B4" s="3" t="s">
        <v>435</v>
      </c>
      <c r="C4" s="3" t="s">
        <v>436</v>
      </c>
      <c r="D4" s="3" t="s">
        <v>437</v>
      </c>
      <c r="E4" s="3" t="s">
        <v>438</v>
      </c>
      <c r="F4" s="3" t="s">
        <v>439</v>
      </c>
      <c r="G4" s="3" t="s">
        <v>440</v>
      </c>
      <c r="H4" s="3" t="s">
        <v>441</v>
      </c>
      <c r="I4" s="3" t="s">
        <v>423</v>
      </c>
      <c r="J4" s="3" t="s">
        <v>443</v>
      </c>
    </row>
    <row r="5" spans="1:10" x14ac:dyDescent="0.25">
      <c r="A5" s="4" t="s">
        <v>222</v>
      </c>
      <c r="B5" s="4" t="s">
        <v>643</v>
      </c>
      <c r="C5" s="5">
        <v>90000</v>
      </c>
      <c r="D5" s="5">
        <v>1</v>
      </c>
      <c r="E5" s="5"/>
      <c r="F5" s="6">
        <f t="shared" ref="F5:F36" si="0">IF(OR($E5="",$E5=0),1,1/$E5)</f>
        <v>1</v>
      </c>
      <c r="G5" s="7">
        <f t="shared" ref="G5:G36" si="1">IF(OR($C5="",$C5=0),"",($D5/$C5)/$F5)</f>
        <v>1.1111111111111112E-5</v>
      </c>
      <c r="H5" s="4" t="s">
        <v>455</v>
      </c>
      <c r="I5" s="4" t="s">
        <v>644</v>
      </c>
      <c r="J5" s="4" t="s">
        <v>121</v>
      </c>
    </row>
    <row r="6" spans="1:10" x14ac:dyDescent="0.25">
      <c r="A6" s="8" t="s">
        <v>223</v>
      </c>
      <c r="B6" s="8" t="s">
        <v>645</v>
      </c>
      <c r="C6" s="5">
        <v>100000</v>
      </c>
      <c r="D6" s="5">
        <v>1</v>
      </c>
      <c r="E6" s="5"/>
      <c r="F6" s="9">
        <f t="shared" si="0"/>
        <v>1</v>
      </c>
      <c r="G6" s="10">
        <f t="shared" si="1"/>
        <v>1.0000000000000001E-5</v>
      </c>
      <c r="H6" s="8" t="s">
        <v>455</v>
      </c>
      <c r="I6" s="8"/>
      <c r="J6" s="4" t="s">
        <v>121</v>
      </c>
    </row>
    <row r="7" spans="1:10" x14ac:dyDescent="0.25">
      <c r="A7" s="4" t="s">
        <v>224</v>
      </c>
      <c r="B7" s="4" t="s">
        <v>646</v>
      </c>
      <c r="C7" s="5">
        <v>80000</v>
      </c>
      <c r="D7" s="5">
        <v>1</v>
      </c>
      <c r="E7" s="5"/>
      <c r="F7" s="6">
        <f t="shared" si="0"/>
        <v>1</v>
      </c>
      <c r="G7" s="7">
        <f t="shared" si="1"/>
        <v>1.2500000000000001E-5</v>
      </c>
      <c r="H7" s="4" t="s">
        <v>455</v>
      </c>
      <c r="I7" s="4"/>
      <c r="J7" s="4" t="s">
        <v>121</v>
      </c>
    </row>
    <row r="8" spans="1:10" x14ac:dyDescent="0.25">
      <c r="A8" s="8" t="s">
        <v>225</v>
      </c>
      <c r="B8" s="8" t="s">
        <v>647</v>
      </c>
      <c r="C8" s="5">
        <v>45000</v>
      </c>
      <c r="D8" s="5">
        <v>1</v>
      </c>
      <c r="E8" s="5"/>
      <c r="F8" s="9">
        <f t="shared" si="0"/>
        <v>1</v>
      </c>
      <c r="G8" s="10">
        <f t="shared" si="1"/>
        <v>2.2222222222222223E-5</v>
      </c>
      <c r="H8" s="8" t="s">
        <v>455</v>
      </c>
      <c r="I8" s="8" t="s">
        <v>648</v>
      </c>
      <c r="J8" s="4" t="s">
        <v>121</v>
      </c>
    </row>
    <row r="9" spans="1:10" x14ac:dyDescent="0.25">
      <c r="A9" s="4" t="s">
        <v>226</v>
      </c>
      <c r="B9" s="4" t="s">
        <v>649</v>
      </c>
      <c r="C9" s="5">
        <v>250000</v>
      </c>
      <c r="D9" s="5">
        <v>1</v>
      </c>
      <c r="E9" s="5"/>
      <c r="F9" s="6">
        <f t="shared" si="0"/>
        <v>1</v>
      </c>
      <c r="G9" s="7">
        <f t="shared" si="1"/>
        <v>3.9999999999999998E-6</v>
      </c>
      <c r="H9" s="4" t="s">
        <v>455</v>
      </c>
      <c r="I9" s="4" t="s">
        <v>650</v>
      </c>
      <c r="J9" s="4" t="s">
        <v>651</v>
      </c>
    </row>
    <row r="10" spans="1:10" x14ac:dyDescent="0.25">
      <c r="A10" s="8" t="s">
        <v>227</v>
      </c>
      <c r="B10" s="8" t="s">
        <v>652</v>
      </c>
      <c r="C10" s="5">
        <v>200000</v>
      </c>
      <c r="D10" s="5">
        <v>1</v>
      </c>
      <c r="E10" s="5"/>
      <c r="F10" s="9">
        <f t="shared" si="0"/>
        <v>1</v>
      </c>
      <c r="G10" s="10">
        <f t="shared" si="1"/>
        <v>5.0000000000000004E-6</v>
      </c>
      <c r="H10" s="8" t="s">
        <v>455</v>
      </c>
      <c r="I10" s="8"/>
      <c r="J10" s="4" t="s">
        <v>651</v>
      </c>
    </row>
    <row r="11" spans="1:10" x14ac:dyDescent="0.25">
      <c r="A11" s="4" t="s">
        <v>228</v>
      </c>
      <c r="B11" s="4" t="s">
        <v>653</v>
      </c>
      <c r="C11" s="5">
        <v>350000</v>
      </c>
      <c r="D11" s="5">
        <v>1</v>
      </c>
      <c r="E11" s="5"/>
      <c r="F11" s="6">
        <f t="shared" si="0"/>
        <v>1</v>
      </c>
      <c r="G11" s="7">
        <f t="shared" si="1"/>
        <v>2.8571428571428573E-6</v>
      </c>
      <c r="H11" s="4" t="s">
        <v>455</v>
      </c>
      <c r="I11" s="4" t="s">
        <v>654</v>
      </c>
      <c r="J11" s="4" t="s">
        <v>121</v>
      </c>
    </row>
    <row r="12" spans="1:10" x14ac:dyDescent="0.25">
      <c r="A12" s="8" t="s">
        <v>229</v>
      </c>
      <c r="B12" s="8" t="s">
        <v>655</v>
      </c>
      <c r="C12" s="5">
        <v>60000</v>
      </c>
      <c r="D12" s="5">
        <v>1</v>
      </c>
      <c r="E12" s="5"/>
      <c r="F12" s="9">
        <f t="shared" si="0"/>
        <v>1</v>
      </c>
      <c r="G12" s="10">
        <f t="shared" si="1"/>
        <v>1.6666666666666667E-5</v>
      </c>
      <c r="H12" s="8" t="s">
        <v>445</v>
      </c>
      <c r="I12" s="8" t="s">
        <v>656</v>
      </c>
      <c r="J12" s="4" t="s">
        <v>651</v>
      </c>
    </row>
    <row r="13" spans="1:10" x14ac:dyDescent="0.25">
      <c r="A13" s="4" t="s">
        <v>230</v>
      </c>
      <c r="B13" s="4" t="s">
        <v>657</v>
      </c>
      <c r="C13" s="5">
        <v>45000</v>
      </c>
      <c r="D13" s="5">
        <v>1</v>
      </c>
      <c r="E13" s="5"/>
      <c r="F13" s="6">
        <f t="shared" si="0"/>
        <v>1</v>
      </c>
      <c r="G13" s="7">
        <f t="shared" si="1"/>
        <v>2.2222222222222223E-5</v>
      </c>
      <c r="H13" s="4" t="s">
        <v>445</v>
      </c>
      <c r="I13" s="4" t="s">
        <v>658</v>
      </c>
      <c r="J13" s="4" t="s">
        <v>651</v>
      </c>
    </row>
    <row r="14" spans="1:10" x14ac:dyDescent="0.25">
      <c r="A14" s="8" t="s">
        <v>231</v>
      </c>
      <c r="B14" s="8" t="s">
        <v>659</v>
      </c>
      <c r="C14" s="5">
        <v>700000</v>
      </c>
      <c r="D14" s="5">
        <v>1</v>
      </c>
      <c r="E14" s="5"/>
      <c r="F14" s="9">
        <f t="shared" si="0"/>
        <v>1</v>
      </c>
      <c r="G14" s="10">
        <f t="shared" si="1"/>
        <v>1.4285714285714286E-6</v>
      </c>
      <c r="H14" s="8" t="s">
        <v>455</v>
      </c>
      <c r="I14" s="8" t="s">
        <v>660</v>
      </c>
      <c r="J14" s="4" t="s">
        <v>121</v>
      </c>
    </row>
    <row r="15" spans="1:10" x14ac:dyDescent="0.25">
      <c r="A15" s="4" t="s">
        <v>232</v>
      </c>
      <c r="B15" s="4" t="s">
        <v>661</v>
      </c>
      <c r="C15" s="5">
        <v>70000</v>
      </c>
      <c r="D15" s="5">
        <v>1</v>
      </c>
      <c r="E15" s="5"/>
      <c r="F15" s="6">
        <f t="shared" si="0"/>
        <v>1</v>
      </c>
      <c r="G15" s="7">
        <f t="shared" si="1"/>
        <v>1.4285714285714285E-5</v>
      </c>
      <c r="H15" s="4" t="s">
        <v>445</v>
      </c>
      <c r="I15" s="4" t="s">
        <v>662</v>
      </c>
      <c r="J15" s="4" t="s">
        <v>663</v>
      </c>
    </row>
    <row r="16" spans="1:10" x14ac:dyDescent="0.25">
      <c r="A16" s="8" t="s">
        <v>233</v>
      </c>
      <c r="B16" s="8" t="s">
        <v>664</v>
      </c>
      <c r="C16" s="5">
        <v>400000</v>
      </c>
      <c r="D16" s="5">
        <v>1</v>
      </c>
      <c r="E16" s="5"/>
      <c r="F16" s="9">
        <f t="shared" si="0"/>
        <v>1</v>
      </c>
      <c r="G16" s="10">
        <f t="shared" si="1"/>
        <v>2.5000000000000002E-6</v>
      </c>
      <c r="H16" s="8" t="s">
        <v>455</v>
      </c>
      <c r="I16" s="8" t="s">
        <v>665</v>
      </c>
      <c r="J16" s="4" t="s">
        <v>121</v>
      </c>
    </row>
    <row r="17" spans="1:10" x14ac:dyDescent="0.25">
      <c r="A17" s="4" t="s">
        <v>234</v>
      </c>
      <c r="B17" s="4" t="s">
        <v>666</v>
      </c>
      <c r="C17" s="5">
        <v>95000</v>
      </c>
      <c r="D17" s="5">
        <v>1</v>
      </c>
      <c r="E17" s="5"/>
      <c r="F17" s="6">
        <f t="shared" si="0"/>
        <v>1</v>
      </c>
      <c r="G17" s="7">
        <f t="shared" si="1"/>
        <v>1.0526315789473684E-5</v>
      </c>
      <c r="H17" s="4" t="s">
        <v>455</v>
      </c>
      <c r="I17" s="4" t="s">
        <v>667</v>
      </c>
      <c r="J17" s="4" t="s">
        <v>668</v>
      </c>
    </row>
    <row r="18" spans="1:10" x14ac:dyDescent="0.25">
      <c r="A18" s="8" t="s">
        <v>235</v>
      </c>
      <c r="B18" s="8" t="s">
        <v>669</v>
      </c>
      <c r="C18" s="5">
        <v>300000</v>
      </c>
      <c r="D18" s="5">
        <v>1</v>
      </c>
      <c r="E18" s="5"/>
      <c r="F18" s="9">
        <f t="shared" si="0"/>
        <v>1</v>
      </c>
      <c r="G18" s="10">
        <f t="shared" si="1"/>
        <v>3.3333333333333333E-6</v>
      </c>
      <c r="H18" s="8" t="s">
        <v>455</v>
      </c>
      <c r="I18" s="8" t="s">
        <v>670</v>
      </c>
      <c r="J18" s="4" t="s">
        <v>121</v>
      </c>
    </row>
    <row r="19" spans="1:10" x14ac:dyDescent="0.25">
      <c r="A19" s="4" t="s">
        <v>236</v>
      </c>
      <c r="B19" s="4" t="s">
        <v>671</v>
      </c>
      <c r="C19" s="5">
        <v>600000</v>
      </c>
      <c r="D19" s="5">
        <v>1</v>
      </c>
      <c r="E19" s="5"/>
      <c r="F19" s="6">
        <f t="shared" si="0"/>
        <v>1</v>
      </c>
      <c r="G19" s="7">
        <f t="shared" si="1"/>
        <v>1.6666666666666667E-6</v>
      </c>
      <c r="H19" s="4" t="s">
        <v>445</v>
      </c>
      <c r="I19" s="4" t="s">
        <v>672</v>
      </c>
      <c r="J19" s="4" t="s">
        <v>651</v>
      </c>
    </row>
    <row r="20" spans="1:10" x14ac:dyDescent="0.25">
      <c r="A20" s="8" t="s">
        <v>237</v>
      </c>
      <c r="B20" s="8" t="s">
        <v>673</v>
      </c>
      <c r="C20" s="5">
        <v>45000</v>
      </c>
      <c r="D20" s="5">
        <v>1</v>
      </c>
      <c r="E20" s="5"/>
      <c r="F20" s="9">
        <f t="shared" si="0"/>
        <v>1</v>
      </c>
      <c r="G20" s="10">
        <f t="shared" si="1"/>
        <v>2.2222222222222223E-5</v>
      </c>
      <c r="H20" s="8" t="s">
        <v>445</v>
      </c>
      <c r="I20" s="8" t="s">
        <v>674</v>
      </c>
      <c r="J20" s="4" t="s">
        <v>675</v>
      </c>
    </row>
    <row r="21" spans="1:10" x14ac:dyDescent="0.25">
      <c r="A21" s="4" t="s">
        <v>238</v>
      </c>
      <c r="B21" s="4" t="s">
        <v>676</v>
      </c>
      <c r="C21" s="5">
        <v>250000</v>
      </c>
      <c r="D21" s="5">
        <v>1</v>
      </c>
      <c r="E21" s="5"/>
      <c r="F21" s="6">
        <f t="shared" si="0"/>
        <v>1</v>
      </c>
      <c r="G21" s="7">
        <f t="shared" si="1"/>
        <v>3.9999999999999998E-6</v>
      </c>
      <c r="H21" s="4" t="s">
        <v>455</v>
      </c>
      <c r="I21" s="4"/>
      <c r="J21" s="4" t="s">
        <v>121</v>
      </c>
    </row>
    <row r="22" spans="1:10" x14ac:dyDescent="0.25">
      <c r="A22" s="8" t="s">
        <v>239</v>
      </c>
      <c r="B22" s="8" t="s">
        <v>677</v>
      </c>
      <c r="C22" s="5">
        <v>55000</v>
      </c>
      <c r="D22" s="5">
        <v>1</v>
      </c>
      <c r="E22" s="5"/>
      <c r="F22" s="9">
        <f t="shared" si="0"/>
        <v>1</v>
      </c>
      <c r="G22" s="10">
        <f t="shared" si="1"/>
        <v>1.8181818181818182E-5</v>
      </c>
      <c r="H22" s="8" t="s">
        <v>455</v>
      </c>
      <c r="I22" s="8"/>
      <c r="J22" s="4" t="s">
        <v>121</v>
      </c>
    </row>
    <row r="23" spans="1:10" x14ac:dyDescent="0.25">
      <c r="A23" s="4" t="s">
        <v>240</v>
      </c>
      <c r="B23" s="4" t="s">
        <v>678</v>
      </c>
      <c r="C23" s="5">
        <v>400000</v>
      </c>
      <c r="D23" s="5">
        <v>1</v>
      </c>
      <c r="E23" s="5"/>
      <c r="F23" s="6">
        <f t="shared" si="0"/>
        <v>1</v>
      </c>
      <c r="G23" s="7">
        <f t="shared" si="1"/>
        <v>2.5000000000000002E-6</v>
      </c>
      <c r="H23" s="4" t="s">
        <v>445</v>
      </c>
      <c r="I23" s="4" t="s">
        <v>679</v>
      </c>
      <c r="J23" s="4" t="s">
        <v>651</v>
      </c>
    </row>
    <row r="24" spans="1:10" x14ac:dyDescent="0.25">
      <c r="A24" s="8" t="s">
        <v>241</v>
      </c>
      <c r="B24" s="8" t="s">
        <v>680</v>
      </c>
      <c r="C24" s="5">
        <v>200000</v>
      </c>
      <c r="D24" s="5">
        <v>1</v>
      </c>
      <c r="E24" s="5"/>
      <c r="F24" s="9">
        <f t="shared" si="0"/>
        <v>1</v>
      </c>
      <c r="G24" s="10">
        <f t="shared" si="1"/>
        <v>5.0000000000000004E-6</v>
      </c>
      <c r="H24" s="8" t="s">
        <v>455</v>
      </c>
      <c r="I24" s="8" t="s">
        <v>681</v>
      </c>
      <c r="J24" s="4" t="s">
        <v>682</v>
      </c>
    </row>
    <row r="25" spans="1:10" x14ac:dyDescent="0.25">
      <c r="A25" s="4" t="s">
        <v>242</v>
      </c>
      <c r="B25" s="4" t="s">
        <v>683</v>
      </c>
      <c r="C25" s="5">
        <v>70000</v>
      </c>
      <c r="D25" s="5">
        <v>1</v>
      </c>
      <c r="E25" s="5"/>
      <c r="F25" s="6">
        <f t="shared" si="0"/>
        <v>1</v>
      </c>
      <c r="G25" s="7">
        <f t="shared" si="1"/>
        <v>1.4285714285714285E-5</v>
      </c>
      <c r="H25" s="4" t="s">
        <v>455</v>
      </c>
      <c r="I25" s="4"/>
      <c r="J25" s="4" t="s">
        <v>121</v>
      </c>
    </row>
    <row r="26" spans="1:10" x14ac:dyDescent="0.25">
      <c r="A26" s="8" t="s">
        <v>243</v>
      </c>
      <c r="B26" s="8" t="s">
        <v>684</v>
      </c>
      <c r="C26" s="5">
        <v>80000</v>
      </c>
      <c r="D26" s="5">
        <v>1</v>
      </c>
      <c r="E26" s="5"/>
      <c r="F26" s="9">
        <f t="shared" si="0"/>
        <v>1</v>
      </c>
      <c r="G26" s="10">
        <f t="shared" si="1"/>
        <v>1.2500000000000001E-5</v>
      </c>
      <c r="H26" s="8" t="s">
        <v>455</v>
      </c>
      <c r="I26" s="8" t="s">
        <v>685</v>
      </c>
      <c r="J26" s="4" t="s">
        <v>121</v>
      </c>
    </row>
    <row r="27" spans="1:10" x14ac:dyDescent="0.25">
      <c r="A27" s="4" t="s">
        <v>244</v>
      </c>
      <c r="B27" s="4" t="s">
        <v>686</v>
      </c>
      <c r="C27" s="5">
        <v>130000</v>
      </c>
      <c r="D27" s="5">
        <v>1</v>
      </c>
      <c r="E27" s="5"/>
      <c r="F27" s="6">
        <f t="shared" si="0"/>
        <v>1</v>
      </c>
      <c r="G27" s="7">
        <f t="shared" si="1"/>
        <v>7.6923076923076919E-6</v>
      </c>
      <c r="H27" s="4" t="s">
        <v>455</v>
      </c>
      <c r="I27" s="4"/>
      <c r="J27" s="4" t="s">
        <v>121</v>
      </c>
    </row>
    <row r="28" spans="1:10" x14ac:dyDescent="0.25">
      <c r="A28" s="8" t="s">
        <v>213</v>
      </c>
      <c r="B28" s="8" t="s">
        <v>687</v>
      </c>
      <c r="C28" s="5">
        <v>65000</v>
      </c>
      <c r="D28" s="5">
        <v>1</v>
      </c>
      <c r="E28" s="5"/>
      <c r="F28" s="9">
        <f t="shared" si="0"/>
        <v>1</v>
      </c>
      <c r="G28" s="10">
        <f t="shared" si="1"/>
        <v>1.5384615384615384E-5</v>
      </c>
      <c r="H28" s="8" t="s">
        <v>445</v>
      </c>
      <c r="I28" s="8" t="s">
        <v>688</v>
      </c>
      <c r="J28" s="4" t="s">
        <v>689</v>
      </c>
    </row>
    <row r="29" spans="1:10" x14ac:dyDescent="0.25">
      <c r="A29" s="5"/>
      <c r="B29" s="5"/>
      <c r="C29" s="5"/>
      <c r="D29" s="5"/>
      <c r="E29" s="5"/>
      <c r="F29" s="11">
        <f t="shared" si="0"/>
        <v>1</v>
      </c>
      <c r="G29" s="11" t="str">
        <f t="shared" si="1"/>
        <v/>
      </c>
      <c r="H29" s="5"/>
      <c r="I29" s="5"/>
    </row>
    <row r="30" spans="1:10" x14ac:dyDescent="0.25">
      <c r="A30" s="5"/>
      <c r="B30" s="5"/>
      <c r="C30" s="5"/>
      <c r="D30" s="5"/>
      <c r="E30" s="5"/>
      <c r="F30" s="11">
        <f t="shared" si="0"/>
        <v>1</v>
      </c>
      <c r="G30" s="11" t="str">
        <f t="shared" si="1"/>
        <v/>
      </c>
      <c r="H30" s="5"/>
      <c r="I30" s="5"/>
    </row>
    <row r="31" spans="1:10" x14ac:dyDescent="0.25">
      <c r="A31" s="5"/>
      <c r="B31" s="5"/>
      <c r="C31" s="5"/>
      <c r="D31" s="5"/>
      <c r="E31" s="5"/>
      <c r="F31" s="11">
        <f t="shared" si="0"/>
        <v>1</v>
      </c>
      <c r="G31" s="11" t="str">
        <f t="shared" si="1"/>
        <v/>
      </c>
      <c r="H31" s="5"/>
      <c r="I31" s="5"/>
    </row>
    <row r="32" spans="1:10" x14ac:dyDescent="0.25">
      <c r="A32" s="5"/>
      <c r="B32" s="5"/>
      <c r="C32" s="5"/>
      <c r="D32" s="5"/>
      <c r="E32" s="5"/>
      <c r="F32" s="11">
        <f t="shared" si="0"/>
        <v>1</v>
      </c>
      <c r="G32" s="11" t="str">
        <f t="shared" si="1"/>
        <v/>
      </c>
      <c r="H32" s="5"/>
      <c r="I32" s="5"/>
    </row>
    <row r="33" spans="1:9" x14ac:dyDescent="0.25">
      <c r="A33" s="5"/>
      <c r="B33" s="5"/>
      <c r="C33" s="5"/>
      <c r="D33" s="5"/>
      <c r="E33" s="5"/>
      <c r="F33" s="11">
        <f t="shared" si="0"/>
        <v>1</v>
      </c>
      <c r="G33" s="11" t="str">
        <f t="shared" si="1"/>
        <v/>
      </c>
      <c r="H33" s="5"/>
      <c r="I33" s="5"/>
    </row>
    <row r="34" spans="1:9" x14ac:dyDescent="0.25">
      <c r="A34" s="5"/>
      <c r="B34" s="5"/>
      <c r="C34" s="5"/>
      <c r="D34" s="5"/>
      <c r="E34" s="5"/>
      <c r="F34" s="11">
        <f t="shared" si="0"/>
        <v>1</v>
      </c>
      <c r="G34" s="11" t="str">
        <f t="shared" si="1"/>
        <v/>
      </c>
      <c r="H34" s="5"/>
      <c r="I34" s="5"/>
    </row>
    <row r="35" spans="1:9" x14ac:dyDescent="0.25">
      <c r="A35" s="5"/>
      <c r="B35" s="5"/>
      <c r="C35" s="5"/>
      <c r="D35" s="5"/>
      <c r="E35" s="5"/>
      <c r="F35" s="11">
        <f t="shared" si="0"/>
        <v>1</v>
      </c>
      <c r="G35" s="11" t="str">
        <f t="shared" si="1"/>
        <v/>
      </c>
      <c r="H35" s="5"/>
      <c r="I35" s="5"/>
    </row>
    <row r="36" spans="1:9" x14ac:dyDescent="0.25">
      <c r="A36" s="5"/>
      <c r="B36" s="5"/>
      <c r="C36" s="5"/>
      <c r="D36" s="5"/>
      <c r="E36" s="5"/>
      <c r="F36" s="11">
        <f t="shared" si="0"/>
        <v>1</v>
      </c>
      <c r="G36" s="11" t="str">
        <f t="shared" si="1"/>
        <v/>
      </c>
      <c r="H36" s="5"/>
      <c r="I36" s="5"/>
    </row>
    <row r="37" spans="1:9" x14ac:dyDescent="0.25">
      <c r="A37" s="5"/>
      <c r="B37" s="5"/>
      <c r="C37" s="5"/>
      <c r="D37" s="5"/>
      <c r="E37" s="5"/>
      <c r="F37" s="11">
        <f t="shared" ref="F37:F58" si="2">IF(OR($E37="",$E37=0),1,1/$E37)</f>
        <v>1</v>
      </c>
      <c r="G37" s="11" t="str">
        <f t="shared" ref="G37:G58" si="3">IF(OR($C37="",$C37=0),"",($D37/$C37)/$F37)</f>
        <v/>
      </c>
      <c r="H37" s="5"/>
      <c r="I37" s="5"/>
    </row>
    <row r="38" spans="1:9" x14ac:dyDescent="0.25">
      <c r="A38" s="5"/>
      <c r="B38" s="5"/>
      <c r="C38" s="5"/>
      <c r="D38" s="5"/>
      <c r="E38" s="5"/>
      <c r="F38" s="11">
        <f t="shared" si="2"/>
        <v>1</v>
      </c>
      <c r="G38" s="11" t="str">
        <f t="shared" si="3"/>
        <v/>
      </c>
      <c r="H38" s="5"/>
      <c r="I38" s="5"/>
    </row>
    <row r="39" spans="1:9" x14ac:dyDescent="0.25">
      <c r="A39" s="5"/>
      <c r="B39" s="5"/>
      <c r="C39" s="5"/>
      <c r="D39" s="5"/>
      <c r="E39" s="5"/>
      <c r="F39" s="11">
        <f t="shared" si="2"/>
        <v>1</v>
      </c>
      <c r="G39" s="11" t="str">
        <f t="shared" si="3"/>
        <v/>
      </c>
      <c r="H39" s="5"/>
      <c r="I39" s="5"/>
    </row>
    <row r="40" spans="1:9" x14ac:dyDescent="0.25">
      <c r="A40" s="5"/>
      <c r="B40" s="5"/>
      <c r="C40" s="5"/>
      <c r="D40" s="5"/>
      <c r="E40" s="5"/>
      <c r="F40" s="11">
        <f t="shared" si="2"/>
        <v>1</v>
      </c>
      <c r="G40" s="11" t="str">
        <f t="shared" si="3"/>
        <v/>
      </c>
      <c r="H40" s="5"/>
      <c r="I40" s="5"/>
    </row>
    <row r="41" spans="1:9" x14ac:dyDescent="0.25">
      <c r="A41" s="5"/>
      <c r="B41" s="5"/>
      <c r="C41" s="5"/>
      <c r="D41" s="5"/>
      <c r="E41" s="5"/>
      <c r="F41" s="11">
        <f t="shared" si="2"/>
        <v>1</v>
      </c>
      <c r="G41" s="11" t="str">
        <f t="shared" si="3"/>
        <v/>
      </c>
      <c r="H41" s="5"/>
      <c r="I41" s="5"/>
    </row>
    <row r="42" spans="1:9" x14ac:dyDescent="0.25">
      <c r="A42" s="5"/>
      <c r="B42" s="5"/>
      <c r="C42" s="5"/>
      <c r="D42" s="5"/>
      <c r="E42" s="5"/>
      <c r="F42" s="11">
        <f t="shared" si="2"/>
        <v>1</v>
      </c>
      <c r="G42" s="11" t="str">
        <f t="shared" si="3"/>
        <v/>
      </c>
      <c r="H42" s="5"/>
      <c r="I42" s="5"/>
    </row>
    <row r="43" spans="1:9" x14ac:dyDescent="0.25">
      <c r="A43" s="5"/>
      <c r="B43" s="5"/>
      <c r="C43" s="5"/>
      <c r="D43" s="5"/>
      <c r="E43" s="5"/>
      <c r="F43" s="11">
        <f t="shared" si="2"/>
        <v>1</v>
      </c>
      <c r="G43" s="11" t="str">
        <f t="shared" si="3"/>
        <v/>
      </c>
      <c r="H43" s="5"/>
      <c r="I43" s="5"/>
    </row>
    <row r="44" spans="1:9" x14ac:dyDescent="0.25">
      <c r="A44" s="5"/>
      <c r="B44" s="5"/>
      <c r="C44" s="5"/>
      <c r="D44" s="5"/>
      <c r="E44" s="5"/>
      <c r="F44" s="11">
        <f t="shared" si="2"/>
        <v>1</v>
      </c>
      <c r="G44" s="11" t="str">
        <f t="shared" si="3"/>
        <v/>
      </c>
      <c r="H44" s="5"/>
      <c r="I44" s="5"/>
    </row>
    <row r="45" spans="1:9" x14ac:dyDescent="0.25">
      <c r="A45" s="5"/>
      <c r="B45" s="5"/>
      <c r="C45" s="5"/>
      <c r="D45" s="5"/>
      <c r="E45" s="5"/>
      <c r="F45" s="11">
        <f t="shared" si="2"/>
        <v>1</v>
      </c>
      <c r="G45" s="11" t="str">
        <f t="shared" si="3"/>
        <v/>
      </c>
      <c r="H45" s="5"/>
      <c r="I45" s="5"/>
    </row>
    <row r="46" spans="1:9" x14ac:dyDescent="0.25">
      <c r="A46" s="5"/>
      <c r="B46" s="5"/>
      <c r="C46" s="5"/>
      <c r="D46" s="5"/>
      <c r="E46" s="5"/>
      <c r="F46" s="11">
        <f t="shared" si="2"/>
        <v>1</v>
      </c>
      <c r="G46" s="11" t="str">
        <f t="shared" si="3"/>
        <v/>
      </c>
      <c r="H46" s="5"/>
      <c r="I46" s="5"/>
    </row>
    <row r="47" spans="1:9" x14ac:dyDescent="0.25">
      <c r="A47" s="5"/>
      <c r="B47" s="5"/>
      <c r="C47" s="5"/>
      <c r="D47" s="5"/>
      <c r="E47" s="5"/>
      <c r="F47" s="11">
        <f t="shared" si="2"/>
        <v>1</v>
      </c>
      <c r="G47" s="11" t="str">
        <f t="shared" si="3"/>
        <v/>
      </c>
      <c r="H47" s="5"/>
      <c r="I47" s="5"/>
    </row>
    <row r="48" spans="1:9" x14ac:dyDescent="0.25">
      <c r="A48" s="5"/>
      <c r="B48" s="5"/>
      <c r="C48" s="5"/>
      <c r="D48" s="5"/>
      <c r="E48" s="5"/>
      <c r="F48" s="11">
        <f t="shared" si="2"/>
        <v>1</v>
      </c>
      <c r="G48" s="11" t="str">
        <f t="shared" si="3"/>
        <v/>
      </c>
      <c r="H48" s="5"/>
      <c r="I48" s="5"/>
    </row>
    <row r="49" spans="1:9" x14ac:dyDescent="0.25">
      <c r="A49" s="5"/>
      <c r="B49" s="5"/>
      <c r="C49" s="5"/>
      <c r="D49" s="5"/>
      <c r="E49" s="5"/>
      <c r="F49" s="11">
        <f t="shared" si="2"/>
        <v>1</v>
      </c>
      <c r="G49" s="11" t="str">
        <f t="shared" si="3"/>
        <v/>
      </c>
      <c r="H49" s="5"/>
      <c r="I49" s="5"/>
    </row>
    <row r="50" spans="1:9" x14ac:dyDescent="0.25">
      <c r="A50" s="5"/>
      <c r="B50" s="5"/>
      <c r="C50" s="5"/>
      <c r="D50" s="5"/>
      <c r="E50" s="5"/>
      <c r="F50" s="11">
        <f t="shared" si="2"/>
        <v>1</v>
      </c>
      <c r="G50" s="11" t="str">
        <f t="shared" si="3"/>
        <v/>
      </c>
      <c r="H50" s="5"/>
      <c r="I50" s="5"/>
    </row>
    <row r="51" spans="1:9" x14ac:dyDescent="0.25">
      <c r="A51" s="5"/>
      <c r="B51" s="5"/>
      <c r="C51" s="5"/>
      <c r="D51" s="5"/>
      <c r="E51" s="5"/>
      <c r="F51" s="11">
        <f t="shared" si="2"/>
        <v>1</v>
      </c>
      <c r="G51" s="11" t="str">
        <f t="shared" si="3"/>
        <v/>
      </c>
      <c r="H51" s="5"/>
      <c r="I51" s="5"/>
    </row>
    <row r="52" spans="1:9" x14ac:dyDescent="0.25">
      <c r="A52" s="5"/>
      <c r="B52" s="5"/>
      <c r="C52" s="5"/>
      <c r="D52" s="5"/>
      <c r="E52" s="5"/>
      <c r="F52" s="11">
        <f t="shared" si="2"/>
        <v>1</v>
      </c>
      <c r="G52" s="11" t="str">
        <f t="shared" si="3"/>
        <v/>
      </c>
      <c r="H52" s="5"/>
      <c r="I52" s="5"/>
    </row>
    <row r="53" spans="1:9" x14ac:dyDescent="0.25">
      <c r="A53" s="5"/>
      <c r="B53" s="5"/>
      <c r="C53" s="5"/>
      <c r="D53" s="5"/>
      <c r="E53" s="5"/>
      <c r="F53" s="11">
        <f t="shared" si="2"/>
        <v>1</v>
      </c>
      <c r="G53" s="11" t="str">
        <f t="shared" si="3"/>
        <v/>
      </c>
      <c r="H53" s="5"/>
      <c r="I53" s="5"/>
    </row>
    <row r="54" spans="1:9" x14ac:dyDescent="0.25">
      <c r="A54" s="5"/>
      <c r="B54" s="5"/>
      <c r="C54" s="5"/>
      <c r="D54" s="5"/>
      <c r="E54" s="5"/>
      <c r="F54" s="11">
        <f t="shared" si="2"/>
        <v>1</v>
      </c>
      <c r="G54" s="11" t="str">
        <f t="shared" si="3"/>
        <v/>
      </c>
      <c r="H54" s="5"/>
      <c r="I54" s="5"/>
    </row>
    <row r="55" spans="1:9" x14ac:dyDescent="0.25">
      <c r="A55" s="5"/>
      <c r="B55" s="5"/>
      <c r="C55" s="5"/>
      <c r="D55" s="5"/>
      <c r="E55" s="5"/>
      <c r="F55" s="11">
        <f t="shared" si="2"/>
        <v>1</v>
      </c>
      <c r="G55" s="11" t="str">
        <f t="shared" si="3"/>
        <v/>
      </c>
      <c r="H55" s="5"/>
      <c r="I55" s="5"/>
    </row>
    <row r="56" spans="1:9" x14ac:dyDescent="0.25">
      <c r="A56" s="5"/>
      <c r="B56" s="5"/>
      <c r="C56" s="5"/>
      <c r="D56" s="5"/>
      <c r="E56" s="5"/>
      <c r="F56" s="11">
        <f t="shared" si="2"/>
        <v>1</v>
      </c>
      <c r="G56" s="11" t="str">
        <f t="shared" si="3"/>
        <v/>
      </c>
      <c r="H56" s="5"/>
      <c r="I56" s="5"/>
    </row>
    <row r="57" spans="1:9" x14ac:dyDescent="0.25">
      <c r="A57" s="5"/>
      <c r="B57" s="5"/>
      <c r="C57" s="5"/>
      <c r="D57" s="5"/>
      <c r="E57" s="5"/>
      <c r="F57" s="11">
        <f t="shared" si="2"/>
        <v>1</v>
      </c>
      <c r="G57" s="11" t="str">
        <f t="shared" si="3"/>
        <v/>
      </c>
      <c r="H57" s="5"/>
      <c r="I57" s="5"/>
    </row>
    <row r="58" spans="1:9" x14ac:dyDescent="0.25">
      <c r="A58" s="5"/>
      <c r="B58" s="5"/>
      <c r="C58" s="5"/>
      <c r="D58" s="5"/>
      <c r="E58" s="5"/>
      <c r="F58" s="11">
        <f t="shared" si="2"/>
        <v>1</v>
      </c>
      <c r="G58" s="11" t="str">
        <f t="shared" si="3"/>
        <v/>
      </c>
      <c r="H58" s="5"/>
      <c r="I58" s="5"/>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548235"/>
  </sheetPr>
  <dimension ref="A1:J329"/>
  <sheetViews>
    <sheetView workbookViewId="0">
      <pane xSplit="1" ySplit="4" topLeftCell="B294" activePane="bottomRight" state="frozen"/>
      <selection pane="topRight"/>
      <selection pane="bottomLeft"/>
      <selection pane="bottomRight" activeCell="C306" sqref="C306"/>
    </sheetView>
  </sheetViews>
  <sheetFormatPr defaultRowHeight="15" x14ac:dyDescent="0.25"/>
  <cols>
    <col min="1" max="1" width="40" customWidth="1"/>
    <col min="2" max="2" width="24" customWidth="1"/>
    <col min="3" max="3" width="15" customWidth="1"/>
    <col min="4" max="4" width="10" customWidth="1"/>
    <col min="5" max="5" width="14" customWidth="1"/>
    <col min="6" max="6" width="13" customWidth="1"/>
    <col min="7" max="7" width="15" customWidth="1"/>
    <col min="8" max="8" width="11" customWidth="1"/>
    <col min="9" max="10" width="46" customWidth="1"/>
  </cols>
  <sheetData>
    <row r="1" spans="1:10" ht="19.5" x14ac:dyDescent="0.3">
      <c r="A1" s="1" t="s">
        <v>690</v>
      </c>
    </row>
    <row r="2" spans="1:10" x14ac:dyDescent="0.25">
      <c r="A2" s="2" t="s">
        <v>691</v>
      </c>
    </row>
    <row r="4" spans="1:10" ht="30" customHeight="1" x14ac:dyDescent="0.25">
      <c r="A4" s="3" t="s">
        <v>434</v>
      </c>
      <c r="B4" s="3" t="s">
        <v>435</v>
      </c>
      <c r="C4" s="3" t="s">
        <v>436</v>
      </c>
      <c r="D4" s="3" t="s">
        <v>437</v>
      </c>
      <c r="E4" s="3" t="s">
        <v>438</v>
      </c>
      <c r="F4" s="3" t="s">
        <v>439</v>
      </c>
      <c r="G4" s="3" t="s">
        <v>440</v>
      </c>
      <c r="H4" s="3" t="s">
        <v>441</v>
      </c>
      <c r="I4" s="3" t="s">
        <v>423</v>
      </c>
      <c r="J4" s="3" t="s">
        <v>443</v>
      </c>
    </row>
    <row r="5" spans="1:10" x14ac:dyDescent="0.25">
      <c r="A5" s="4" t="s">
        <v>353</v>
      </c>
      <c r="B5" s="4" t="s">
        <v>692</v>
      </c>
      <c r="C5" s="5">
        <v>12</v>
      </c>
      <c r="D5" s="5">
        <v>1</v>
      </c>
      <c r="E5" s="5">
        <v>350</v>
      </c>
      <c r="F5" s="6">
        <f t="shared" ref="F5:F69" si="0">IF(OR($E5="",$E5=0),1,1/$E5)</f>
        <v>2.8571428571428571E-3</v>
      </c>
      <c r="G5" s="7">
        <f t="shared" ref="G5:G69" si="1">IF(OR($C5="",$C5=0),"",($D5/$C5)/$F5)</f>
        <v>29.166666666666664</v>
      </c>
      <c r="H5" s="4" t="s">
        <v>445</v>
      </c>
      <c r="I5" s="4" t="s">
        <v>693</v>
      </c>
      <c r="J5" s="4" t="s">
        <v>694</v>
      </c>
    </row>
    <row r="6" spans="1:10" x14ac:dyDescent="0.25">
      <c r="A6" s="8" t="s">
        <v>354</v>
      </c>
      <c r="B6" s="8" t="s">
        <v>692</v>
      </c>
      <c r="C6" s="5">
        <v>12</v>
      </c>
      <c r="D6" s="5">
        <v>1</v>
      </c>
      <c r="E6" s="5">
        <v>350</v>
      </c>
      <c r="F6" s="9">
        <f t="shared" si="0"/>
        <v>2.8571428571428571E-3</v>
      </c>
      <c r="G6" s="10">
        <f t="shared" si="1"/>
        <v>29.166666666666664</v>
      </c>
      <c r="H6" s="8" t="s">
        <v>445</v>
      </c>
      <c r="I6" s="8"/>
      <c r="J6" s="4" t="s">
        <v>694</v>
      </c>
    </row>
    <row r="7" spans="1:10" x14ac:dyDescent="0.25">
      <c r="A7" s="4" t="s">
        <v>355</v>
      </c>
      <c r="B7" s="4" t="s">
        <v>692</v>
      </c>
      <c r="C7" s="5">
        <v>12</v>
      </c>
      <c r="D7" s="5">
        <v>1</v>
      </c>
      <c r="E7" s="5">
        <v>350</v>
      </c>
      <c r="F7" s="6">
        <f t="shared" si="0"/>
        <v>2.8571428571428571E-3</v>
      </c>
      <c r="G7" s="7">
        <f t="shared" si="1"/>
        <v>29.166666666666664</v>
      </c>
      <c r="H7" s="4" t="s">
        <v>445</v>
      </c>
      <c r="I7" s="4"/>
      <c r="J7" s="4" t="s">
        <v>694</v>
      </c>
    </row>
    <row r="8" spans="1:10" x14ac:dyDescent="0.25">
      <c r="A8" s="8" t="s">
        <v>356</v>
      </c>
      <c r="B8" s="8" t="s">
        <v>692</v>
      </c>
      <c r="C8" s="5">
        <v>12</v>
      </c>
      <c r="D8" s="5">
        <v>1</v>
      </c>
      <c r="E8" s="5">
        <v>350</v>
      </c>
      <c r="F8" s="9">
        <f t="shared" si="0"/>
        <v>2.8571428571428571E-3</v>
      </c>
      <c r="G8" s="10">
        <f t="shared" si="1"/>
        <v>29.166666666666664</v>
      </c>
      <c r="H8" s="8" t="s">
        <v>445</v>
      </c>
      <c r="I8" s="8"/>
      <c r="J8" s="4" t="s">
        <v>694</v>
      </c>
    </row>
    <row r="9" spans="1:10" x14ac:dyDescent="0.25">
      <c r="A9" s="4" t="s">
        <v>357</v>
      </c>
      <c r="B9" s="4" t="s">
        <v>692</v>
      </c>
      <c r="C9" s="5">
        <v>12</v>
      </c>
      <c r="D9" s="5">
        <v>1</v>
      </c>
      <c r="E9" s="5">
        <v>350</v>
      </c>
      <c r="F9" s="6">
        <f t="shared" si="0"/>
        <v>2.8571428571428571E-3</v>
      </c>
      <c r="G9" s="7">
        <f t="shared" si="1"/>
        <v>29.166666666666664</v>
      </c>
      <c r="H9" s="4" t="s">
        <v>445</v>
      </c>
      <c r="I9" s="4"/>
      <c r="J9" s="4" t="s">
        <v>694</v>
      </c>
    </row>
    <row r="10" spans="1:10" x14ac:dyDescent="0.25">
      <c r="A10" s="8" t="s">
        <v>358</v>
      </c>
      <c r="B10" s="8" t="s">
        <v>692</v>
      </c>
      <c r="C10" s="5">
        <v>12</v>
      </c>
      <c r="D10" s="5">
        <v>1</v>
      </c>
      <c r="E10" s="5">
        <v>350</v>
      </c>
      <c r="F10" s="9">
        <f t="shared" si="0"/>
        <v>2.8571428571428571E-3</v>
      </c>
      <c r="G10" s="10">
        <f t="shared" si="1"/>
        <v>29.166666666666664</v>
      </c>
      <c r="H10" s="8" t="s">
        <v>445</v>
      </c>
      <c r="I10" s="8"/>
      <c r="J10" s="4" t="s">
        <v>694</v>
      </c>
    </row>
    <row r="11" spans="1:10" x14ac:dyDescent="0.25">
      <c r="A11" s="4" t="s">
        <v>359</v>
      </c>
      <c r="B11" s="4" t="s">
        <v>692</v>
      </c>
      <c r="C11" s="5">
        <v>12</v>
      </c>
      <c r="D11" s="5">
        <v>1</v>
      </c>
      <c r="E11" s="5">
        <v>350</v>
      </c>
      <c r="F11" s="6">
        <f t="shared" si="0"/>
        <v>2.8571428571428571E-3</v>
      </c>
      <c r="G11" s="7">
        <f t="shared" si="1"/>
        <v>29.166666666666664</v>
      </c>
      <c r="H11" s="4" t="s">
        <v>445</v>
      </c>
      <c r="I11" s="4"/>
      <c r="J11" s="4" t="s">
        <v>694</v>
      </c>
    </row>
    <row r="12" spans="1:10" x14ac:dyDescent="0.25">
      <c r="A12" s="8" t="s">
        <v>360</v>
      </c>
      <c r="B12" s="8" t="s">
        <v>692</v>
      </c>
      <c r="C12" s="5">
        <v>12</v>
      </c>
      <c r="D12" s="5">
        <v>1</v>
      </c>
      <c r="E12" s="5">
        <v>350</v>
      </c>
      <c r="F12" s="9">
        <f t="shared" si="0"/>
        <v>2.8571428571428571E-3</v>
      </c>
      <c r="G12" s="10">
        <f t="shared" si="1"/>
        <v>29.166666666666664</v>
      </c>
      <c r="H12" s="8" t="s">
        <v>445</v>
      </c>
      <c r="I12" s="8"/>
      <c r="J12" s="4" t="s">
        <v>694</v>
      </c>
    </row>
    <row r="13" spans="1:10" x14ac:dyDescent="0.25">
      <c r="A13" s="4" t="s">
        <v>361</v>
      </c>
      <c r="B13" s="4" t="s">
        <v>692</v>
      </c>
      <c r="C13" s="5">
        <v>12</v>
      </c>
      <c r="D13" s="5">
        <v>1</v>
      </c>
      <c r="E13" s="5">
        <v>350</v>
      </c>
      <c r="F13" s="6">
        <f t="shared" si="0"/>
        <v>2.8571428571428571E-3</v>
      </c>
      <c r="G13" s="7">
        <f t="shared" si="1"/>
        <v>29.166666666666664</v>
      </c>
      <c r="H13" s="4" t="s">
        <v>445</v>
      </c>
      <c r="I13" s="4"/>
      <c r="J13" s="4" t="s">
        <v>694</v>
      </c>
    </row>
    <row r="14" spans="1:10" x14ac:dyDescent="0.25">
      <c r="A14" s="8" t="s">
        <v>362</v>
      </c>
      <c r="B14" s="8" t="s">
        <v>692</v>
      </c>
      <c r="C14" s="5">
        <v>12</v>
      </c>
      <c r="D14" s="5">
        <v>1</v>
      </c>
      <c r="E14" s="5">
        <v>350</v>
      </c>
      <c r="F14" s="9">
        <f t="shared" si="0"/>
        <v>2.8571428571428571E-3</v>
      </c>
      <c r="G14" s="10">
        <f t="shared" si="1"/>
        <v>29.166666666666664</v>
      </c>
      <c r="H14" s="8" t="s">
        <v>445</v>
      </c>
      <c r="I14" s="8"/>
      <c r="J14" s="4" t="s">
        <v>694</v>
      </c>
    </row>
    <row r="15" spans="1:10" x14ac:dyDescent="0.25">
      <c r="A15" s="4" t="s">
        <v>363</v>
      </c>
      <c r="B15" s="4" t="s">
        <v>692</v>
      </c>
      <c r="C15" s="5">
        <v>12</v>
      </c>
      <c r="D15" s="5">
        <v>1</v>
      </c>
      <c r="E15" s="5">
        <v>350</v>
      </c>
      <c r="F15" s="6">
        <f t="shared" si="0"/>
        <v>2.8571428571428571E-3</v>
      </c>
      <c r="G15" s="7">
        <f t="shared" si="1"/>
        <v>29.166666666666664</v>
      </c>
      <c r="H15" s="4" t="s">
        <v>445</v>
      </c>
      <c r="I15" s="4"/>
      <c r="J15" s="4" t="s">
        <v>694</v>
      </c>
    </row>
    <row r="16" spans="1:10" x14ac:dyDescent="0.25">
      <c r="A16" s="8" t="s">
        <v>364</v>
      </c>
      <c r="B16" s="8" t="s">
        <v>692</v>
      </c>
      <c r="C16" s="5">
        <v>12</v>
      </c>
      <c r="D16" s="5">
        <v>1</v>
      </c>
      <c r="E16" s="5">
        <v>350</v>
      </c>
      <c r="F16" s="9">
        <f t="shared" si="0"/>
        <v>2.8571428571428571E-3</v>
      </c>
      <c r="G16" s="10">
        <f t="shared" si="1"/>
        <v>29.166666666666664</v>
      </c>
      <c r="H16" s="8" t="s">
        <v>445</v>
      </c>
      <c r="I16" s="8"/>
      <c r="J16" s="4" t="s">
        <v>694</v>
      </c>
    </row>
    <row r="17" spans="1:10" x14ac:dyDescent="0.25">
      <c r="A17" s="4" t="s">
        <v>365</v>
      </c>
      <c r="B17" s="4" t="s">
        <v>692</v>
      </c>
      <c r="C17" s="5">
        <v>12</v>
      </c>
      <c r="D17" s="5">
        <v>1</v>
      </c>
      <c r="E17" s="5">
        <v>350</v>
      </c>
      <c r="F17" s="6">
        <f t="shared" si="0"/>
        <v>2.8571428571428571E-3</v>
      </c>
      <c r="G17" s="7">
        <f t="shared" si="1"/>
        <v>29.166666666666664</v>
      </c>
      <c r="H17" s="4" t="s">
        <v>445</v>
      </c>
      <c r="I17" s="4"/>
      <c r="J17" s="4" t="s">
        <v>694</v>
      </c>
    </row>
    <row r="18" spans="1:10" x14ac:dyDescent="0.25">
      <c r="A18" s="8" t="s">
        <v>366</v>
      </c>
      <c r="B18" s="8" t="s">
        <v>692</v>
      </c>
      <c r="C18" s="5">
        <v>12</v>
      </c>
      <c r="D18" s="5">
        <v>1</v>
      </c>
      <c r="E18" s="5">
        <v>350</v>
      </c>
      <c r="F18" s="9">
        <f t="shared" si="0"/>
        <v>2.8571428571428571E-3</v>
      </c>
      <c r="G18" s="10">
        <f t="shared" si="1"/>
        <v>29.166666666666664</v>
      </c>
      <c r="H18" s="8" t="s">
        <v>445</v>
      </c>
      <c r="I18" s="8"/>
      <c r="J18" s="4" t="s">
        <v>694</v>
      </c>
    </row>
    <row r="19" spans="1:10" x14ac:dyDescent="0.25">
      <c r="A19" s="4" t="s">
        <v>367</v>
      </c>
      <c r="B19" s="4" t="s">
        <v>692</v>
      </c>
      <c r="C19" s="5">
        <v>12</v>
      </c>
      <c r="D19" s="5">
        <v>1</v>
      </c>
      <c r="E19" s="5">
        <v>350</v>
      </c>
      <c r="F19" s="6">
        <f t="shared" si="0"/>
        <v>2.8571428571428571E-3</v>
      </c>
      <c r="G19" s="7">
        <f t="shared" si="1"/>
        <v>29.166666666666664</v>
      </c>
      <c r="H19" s="4" t="s">
        <v>445</v>
      </c>
      <c r="I19" s="4"/>
      <c r="J19" s="4" t="s">
        <v>694</v>
      </c>
    </row>
    <row r="20" spans="1:10" x14ac:dyDescent="0.25">
      <c r="A20" s="8" t="s">
        <v>368</v>
      </c>
      <c r="B20" s="8" t="s">
        <v>692</v>
      </c>
      <c r="C20" s="5">
        <v>12</v>
      </c>
      <c r="D20" s="5">
        <v>1</v>
      </c>
      <c r="E20" s="5">
        <v>350</v>
      </c>
      <c r="F20" s="9">
        <f t="shared" si="0"/>
        <v>2.8571428571428571E-3</v>
      </c>
      <c r="G20" s="10">
        <f t="shared" si="1"/>
        <v>29.166666666666664</v>
      </c>
      <c r="H20" s="8" t="s">
        <v>445</v>
      </c>
      <c r="I20" s="8"/>
      <c r="J20" s="4" t="s">
        <v>694</v>
      </c>
    </row>
    <row r="21" spans="1:10" x14ac:dyDescent="0.25">
      <c r="A21" s="4" t="s">
        <v>369</v>
      </c>
      <c r="B21" s="4" t="s">
        <v>692</v>
      </c>
      <c r="C21" s="5">
        <v>12</v>
      </c>
      <c r="D21" s="5">
        <v>1</v>
      </c>
      <c r="E21" s="5">
        <v>350</v>
      </c>
      <c r="F21" s="6">
        <f t="shared" si="0"/>
        <v>2.8571428571428571E-3</v>
      </c>
      <c r="G21" s="7">
        <f t="shared" si="1"/>
        <v>29.166666666666664</v>
      </c>
      <c r="H21" s="4" t="s">
        <v>445</v>
      </c>
      <c r="I21" s="4"/>
      <c r="J21" s="4" t="s">
        <v>694</v>
      </c>
    </row>
    <row r="22" spans="1:10" x14ac:dyDescent="0.25">
      <c r="A22" s="8" t="s">
        <v>370</v>
      </c>
      <c r="B22" s="8" t="s">
        <v>692</v>
      </c>
      <c r="C22" s="5">
        <v>12</v>
      </c>
      <c r="D22" s="5">
        <v>1</v>
      </c>
      <c r="E22" s="5">
        <v>350</v>
      </c>
      <c r="F22" s="9">
        <f t="shared" si="0"/>
        <v>2.8571428571428571E-3</v>
      </c>
      <c r="G22" s="10">
        <f t="shared" si="1"/>
        <v>29.166666666666664</v>
      </c>
      <c r="H22" s="8" t="s">
        <v>445</v>
      </c>
      <c r="I22" s="8"/>
      <c r="J22" s="4" t="s">
        <v>694</v>
      </c>
    </row>
    <row r="23" spans="1:10" x14ac:dyDescent="0.25">
      <c r="A23" s="4" t="s">
        <v>371</v>
      </c>
      <c r="B23" s="4" t="s">
        <v>692</v>
      </c>
      <c r="C23" s="5">
        <v>12</v>
      </c>
      <c r="D23" s="5">
        <v>1</v>
      </c>
      <c r="E23" s="5">
        <v>350</v>
      </c>
      <c r="F23" s="6">
        <f t="shared" si="0"/>
        <v>2.8571428571428571E-3</v>
      </c>
      <c r="G23" s="7">
        <f t="shared" si="1"/>
        <v>29.166666666666664</v>
      </c>
      <c r="H23" s="4" t="s">
        <v>445</v>
      </c>
      <c r="I23" s="4"/>
      <c r="J23" s="4" t="s">
        <v>694</v>
      </c>
    </row>
    <row r="24" spans="1:10" x14ac:dyDescent="0.25">
      <c r="A24" s="8" t="s">
        <v>372</v>
      </c>
      <c r="B24" s="8" t="s">
        <v>692</v>
      </c>
      <c r="C24" s="5">
        <v>12</v>
      </c>
      <c r="D24" s="5">
        <v>1</v>
      </c>
      <c r="E24" s="5">
        <v>350</v>
      </c>
      <c r="F24" s="9">
        <f t="shared" si="0"/>
        <v>2.8571428571428571E-3</v>
      </c>
      <c r="G24" s="10">
        <f t="shared" si="1"/>
        <v>29.166666666666664</v>
      </c>
      <c r="H24" s="8" t="s">
        <v>445</v>
      </c>
      <c r="I24" s="8"/>
      <c r="J24" s="4" t="s">
        <v>694</v>
      </c>
    </row>
    <row r="25" spans="1:10" x14ac:dyDescent="0.25">
      <c r="A25" s="4" t="s">
        <v>373</v>
      </c>
      <c r="B25" s="4" t="s">
        <v>692</v>
      </c>
      <c r="C25" s="5">
        <v>12</v>
      </c>
      <c r="D25" s="5">
        <v>1</v>
      </c>
      <c r="E25" s="5">
        <v>350</v>
      </c>
      <c r="F25" s="6">
        <f t="shared" si="0"/>
        <v>2.8571428571428571E-3</v>
      </c>
      <c r="G25" s="7">
        <f t="shared" si="1"/>
        <v>29.166666666666664</v>
      </c>
      <c r="H25" s="4" t="s">
        <v>445</v>
      </c>
      <c r="I25" s="4"/>
      <c r="J25" s="4" t="s">
        <v>694</v>
      </c>
    </row>
    <row r="26" spans="1:10" x14ac:dyDescent="0.25">
      <c r="A26" s="8" t="s">
        <v>374</v>
      </c>
      <c r="B26" s="8" t="s">
        <v>692</v>
      </c>
      <c r="C26" s="5">
        <v>12</v>
      </c>
      <c r="D26" s="5">
        <v>1</v>
      </c>
      <c r="E26" s="5">
        <v>350</v>
      </c>
      <c r="F26" s="9">
        <f t="shared" si="0"/>
        <v>2.8571428571428571E-3</v>
      </c>
      <c r="G26" s="10">
        <f t="shared" si="1"/>
        <v>29.166666666666664</v>
      </c>
      <c r="H26" s="8" t="s">
        <v>445</v>
      </c>
      <c r="I26" s="8"/>
      <c r="J26" s="4" t="s">
        <v>694</v>
      </c>
    </row>
    <row r="27" spans="1:10" x14ac:dyDescent="0.25">
      <c r="A27" s="4" t="s">
        <v>375</v>
      </c>
      <c r="B27" s="4" t="s">
        <v>692</v>
      </c>
      <c r="C27" s="5">
        <v>12</v>
      </c>
      <c r="D27" s="5">
        <v>1</v>
      </c>
      <c r="E27" s="5">
        <v>350</v>
      </c>
      <c r="F27" s="6">
        <f t="shared" si="0"/>
        <v>2.8571428571428571E-3</v>
      </c>
      <c r="G27" s="7">
        <f t="shared" si="1"/>
        <v>29.166666666666664</v>
      </c>
      <c r="H27" s="4" t="s">
        <v>445</v>
      </c>
      <c r="I27" s="4"/>
      <c r="J27" s="4" t="s">
        <v>694</v>
      </c>
    </row>
    <row r="28" spans="1:10" x14ac:dyDescent="0.25">
      <c r="A28" s="8" t="s">
        <v>376</v>
      </c>
      <c r="B28" s="8" t="s">
        <v>692</v>
      </c>
      <c r="C28" s="5">
        <v>12</v>
      </c>
      <c r="D28" s="5">
        <v>1</v>
      </c>
      <c r="E28" s="5">
        <v>350</v>
      </c>
      <c r="F28" s="9">
        <f t="shared" si="0"/>
        <v>2.8571428571428571E-3</v>
      </c>
      <c r="G28" s="10">
        <f t="shared" si="1"/>
        <v>29.166666666666664</v>
      </c>
      <c r="H28" s="8" t="s">
        <v>445</v>
      </c>
      <c r="I28" s="8"/>
      <c r="J28" s="4" t="s">
        <v>694</v>
      </c>
    </row>
    <row r="29" spans="1:10" x14ac:dyDescent="0.25">
      <c r="A29" s="4" t="s">
        <v>249</v>
      </c>
      <c r="B29" s="4" t="s">
        <v>334</v>
      </c>
      <c r="C29" s="5">
        <v>27</v>
      </c>
      <c r="D29" s="5">
        <v>1</v>
      </c>
      <c r="E29" s="5">
        <v>381</v>
      </c>
      <c r="F29" s="6">
        <f t="shared" si="0"/>
        <v>2.6246719160104987E-3</v>
      </c>
      <c r="G29" s="7">
        <f t="shared" si="1"/>
        <v>14.111111111111111</v>
      </c>
      <c r="H29" s="4" t="s">
        <v>445</v>
      </c>
      <c r="I29" s="4" t="s">
        <v>695</v>
      </c>
      <c r="J29" s="4" t="s">
        <v>694</v>
      </c>
    </row>
    <row r="30" spans="1:10" x14ac:dyDescent="0.25">
      <c r="A30" s="8" t="s">
        <v>250</v>
      </c>
      <c r="B30" s="8" t="s">
        <v>334</v>
      </c>
      <c r="C30" s="5">
        <v>27</v>
      </c>
      <c r="D30" s="5">
        <v>1</v>
      </c>
      <c r="E30" s="5">
        <v>381</v>
      </c>
      <c r="F30" s="9">
        <f t="shared" si="0"/>
        <v>2.6246719160104987E-3</v>
      </c>
      <c r="G30" s="10">
        <f t="shared" si="1"/>
        <v>14.111111111111111</v>
      </c>
      <c r="H30" s="8" t="s">
        <v>445</v>
      </c>
      <c r="I30" s="8"/>
      <c r="J30" s="4" t="s">
        <v>694</v>
      </c>
    </row>
    <row r="31" spans="1:10" x14ac:dyDescent="0.25">
      <c r="A31" s="4" t="s">
        <v>251</v>
      </c>
      <c r="B31" s="4" t="s">
        <v>334</v>
      </c>
      <c r="C31" s="5">
        <v>27</v>
      </c>
      <c r="D31" s="5">
        <v>1</v>
      </c>
      <c r="E31" s="5">
        <v>381</v>
      </c>
      <c r="F31" s="6">
        <f t="shared" si="0"/>
        <v>2.6246719160104987E-3</v>
      </c>
      <c r="G31" s="7">
        <f t="shared" si="1"/>
        <v>14.111111111111111</v>
      </c>
      <c r="H31" s="4" t="s">
        <v>445</v>
      </c>
      <c r="I31" s="4"/>
      <c r="J31" s="4" t="s">
        <v>694</v>
      </c>
    </row>
    <row r="32" spans="1:10" x14ac:dyDescent="0.25">
      <c r="A32" s="8" t="s">
        <v>248</v>
      </c>
      <c r="B32" s="8" t="s">
        <v>334</v>
      </c>
      <c r="C32" s="5">
        <v>27</v>
      </c>
      <c r="D32" s="5">
        <v>1</v>
      </c>
      <c r="E32" s="5">
        <v>508</v>
      </c>
      <c r="F32" s="9">
        <f t="shared" si="0"/>
        <v>1.968503937007874E-3</v>
      </c>
      <c r="G32" s="10">
        <f t="shared" si="1"/>
        <v>18.814814814814813</v>
      </c>
      <c r="H32" s="8" t="s">
        <v>445</v>
      </c>
      <c r="I32" s="8" t="s">
        <v>696</v>
      </c>
      <c r="J32" s="4" t="s">
        <v>694</v>
      </c>
    </row>
    <row r="33" spans="1:10" x14ac:dyDescent="0.25">
      <c r="A33" s="4" t="s">
        <v>392</v>
      </c>
      <c r="B33" s="4" t="s">
        <v>336</v>
      </c>
      <c r="C33" s="5">
        <v>24</v>
      </c>
      <c r="D33" s="5">
        <v>1</v>
      </c>
      <c r="E33" s="5">
        <v>381</v>
      </c>
      <c r="F33" s="6">
        <f t="shared" si="0"/>
        <v>2.6246719160104987E-3</v>
      </c>
      <c r="G33" s="7">
        <f t="shared" si="1"/>
        <v>15.875</v>
      </c>
      <c r="H33" s="4" t="s">
        <v>445</v>
      </c>
      <c r="I33" s="4"/>
      <c r="J33" s="4" t="s">
        <v>694</v>
      </c>
    </row>
    <row r="34" spans="1:10" x14ac:dyDescent="0.25">
      <c r="A34" s="8" t="s">
        <v>393</v>
      </c>
      <c r="B34" s="8" t="s">
        <v>336</v>
      </c>
      <c r="C34" s="5">
        <v>24</v>
      </c>
      <c r="D34" s="5">
        <v>1</v>
      </c>
      <c r="E34" s="5">
        <v>381</v>
      </c>
      <c r="F34" s="9">
        <f t="shared" si="0"/>
        <v>2.6246719160104987E-3</v>
      </c>
      <c r="G34" s="10">
        <f t="shared" si="1"/>
        <v>15.875</v>
      </c>
      <c r="H34" s="8" t="s">
        <v>445</v>
      </c>
      <c r="I34" s="8"/>
      <c r="J34" s="4" t="s">
        <v>694</v>
      </c>
    </row>
    <row r="35" spans="1:10" x14ac:dyDescent="0.25">
      <c r="A35" s="4" t="s">
        <v>394</v>
      </c>
      <c r="B35" s="4" t="s">
        <v>336</v>
      </c>
      <c r="C35" s="5">
        <v>24</v>
      </c>
      <c r="D35" s="5">
        <v>1</v>
      </c>
      <c r="E35" s="5">
        <v>381</v>
      </c>
      <c r="F35" s="6">
        <f t="shared" si="0"/>
        <v>2.6246719160104987E-3</v>
      </c>
      <c r="G35" s="7">
        <f t="shared" si="1"/>
        <v>15.875</v>
      </c>
      <c r="H35" s="4" t="s">
        <v>445</v>
      </c>
      <c r="I35" s="4"/>
      <c r="J35" s="4" t="s">
        <v>694</v>
      </c>
    </row>
    <row r="36" spans="1:10" x14ac:dyDescent="0.25">
      <c r="A36" s="8" t="s">
        <v>395</v>
      </c>
      <c r="B36" s="8" t="s">
        <v>336</v>
      </c>
      <c r="C36" s="5">
        <v>24</v>
      </c>
      <c r="D36" s="5">
        <v>1</v>
      </c>
      <c r="E36" s="5">
        <v>508</v>
      </c>
      <c r="F36" s="9">
        <f t="shared" si="0"/>
        <v>1.968503937007874E-3</v>
      </c>
      <c r="G36" s="10">
        <f t="shared" si="1"/>
        <v>21.166666666666664</v>
      </c>
      <c r="H36" s="8" t="s">
        <v>445</v>
      </c>
      <c r="I36" s="8"/>
      <c r="J36" s="4" t="s">
        <v>694</v>
      </c>
    </row>
    <row r="37" spans="1:10" x14ac:dyDescent="0.25">
      <c r="A37" s="4" t="s">
        <v>347</v>
      </c>
      <c r="B37" s="4" t="s">
        <v>337</v>
      </c>
      <c r="C37" s="5">
        <v>27</v>
      </c>
      <c r="D37" s="5">
        <v>1</v>
      </c>
      <c r="E37" s="5">
        <v>127</v>
      </c>
      <c r="F37" s="6">
        <f t="shared" si="0"/>
        <v>7.874015748031496E-3</v>
      </c>
      <c r="G37" s="7">
        <f t="shared" si="1"/>
        <v>4.7037037037037033</v>
      </c>
      <c r="H37" s="4" t="s">
        <v>445</v>
      </c>
      <c r="I37" s="4" t="s">
        <v>697</v>
      </c>
      <c r="J37" s="4" t="s">
        <v>694</v>
      </c>
    </row>
    <row r="38" spans="1:10" x14ac:dyDescent="0.25">
      <c r="A38" s="8" t="s">
        <v>348</v>
      </c>
      <c r="B38" s="8" t="s">
        <v>337</v>
      </c>
      <c r="C38" s="5">
        <v>27</v>
      </c>
      <c r="D38" s="5">
        <v>1</v>
      </c>
      <c r="E38" s="5">
        <v>254</v>
      </c>
      <c r="F38" s="9">
        <f t="shared" si="0"/>
        <v>3.937007874015748E-3</v>
      </c>
      <c r="G38" s="10">
        <f t="shared" si="1"/>
        <v>9.4074074074074066</v>
      </c>
      <c r="H38" s="8" t="s">
        <v>445</v>
      </c>
      <c r="I38" s="8"/>
      <c r="J38" s="4" t="s">
        <v>694</v>
      </c>
    </row>
    <row r="39" spans="1:10" x14ac:dyDescent="0.25">
      <c r="A39" s="4" t="s">
        <v>349</v>
      </c>
      <c r="B39" s="4" t="s">
        <v>337</v>
      </c>
      <c r="C39" s="5">
        <v>27</v>
      </c>
      <c r="D39" s="5">
        <v>1</v>
      </c>
      <c r="E39" s="5">
        <v>508</v>
      </c>
      <c r="F39" s="6">
        <f t="shared" si="0"/>
        <v>1.968503937007874E-3</v>
      </c>
      <c r="G39" s="7">
        <f t="shared" si="1"/>
        <v>18.814814814814813</v>
      </c>
      <c r="H39" s="4" t="s">
        <v>445</v>
      </c>
      <c r="I39" s="4"/>
      <c r="J39" s="4" t="s">
        <v>694</v>
      </c>
    </row>
    <row r="40" spans="1:10" x14ac:dyDescent="0.25">
      <c r="A40" s="8" t="s">
        <v>350</v>
      </c>
      <c r="B40" s="8" t="s">
        <v>337</v>
      </c>
      <c r="C40" s="5">
        <v>27</v>
      </c>
      <c r="D40" s="5">
        <v>1</v>
      </c>
      <c r="E40" s="5">
        <v>508</v>
      </c>
      <c r="F40" s="9">
        <f t="shared" si="0"/>
        <v>1.968503937007874E-3</v>
      </c>
      <c r="G40" s="10">
        <f t="shared" si="1"/>
        <v>18.814814814814813</v>
      </c>
      <c r="H40" s="8" t="s">
        <v>445</v>
      </c>
      <c r="I40" s="8"/>
      <c r="J40" s="4" t="s">
        <v>694</v>
      </c>
    </row>
    <row r="41" spans="1:10" x14ac:dyDescent="0.25">
      <c r="A41" s="4" t="s">
        <v>252</v>
      </c>
      <c r="B41" s="4" t="s">
        <v>335</v>
      </c>
      <c r="C41" s="5">
        <v>26</v>
      </c>
      <c r="D41" s="5">
        <v>1</v>
      </c>
      <c r="E41" s="5">
        <v>127</v>
      </c>
      <c r="F41" s="6">
        <f t="shared" si="0"/>
        <v>7.874015748031496E-3</v>
      </c>
      <c r="G41" s="7">
        <f t="shared" si="1"/>
        <v>4.884615384615385</v>
      </c>
      <c r="H41" s="4" t="s">
        <v>445</v>
      </c>
      <c r="I41" s="4"/>
      <c r="J41" s="4" t="s">
        <v>694</v>
      </c>
    </row>
    <row r="42" spans="1:10" x14ac:dyDescent="0.25">
      <c r="A42" s="8" t="s">
        <v>253</v>
      </c>
      <c r="B42" s="8" t="s">
        <v>335</v>
      </c>
      <c r="C42" s="5">
        <v>26</v>
      </c>
      <c r="D42" s="5">
        <v>1</v>
      </c>
      <c r="E42" s="5">
        <v>127</v>
      </c>
      <c r="F42" s="9">
        <f t="shared" si="0"/>
        <v>7.874015748031496E-3</v>
      </c>
      <c r="G42" s="10">
        <f t="shared" si="1"/>
        <v>4.884615384615385</v>
      </c>
      <c r="H42" s="8" t="s">
        <v>445</v>
      </c>
      <c r="I42" s="8"/>
      <c r="J42" s="4" t="s">
        <v>694</v>
      </c>
    </row>
    <row r="43" spans="1:10" x14ac:dyDescent="0.25">
      <c r="A43" s="4" t="s">
        <v>254</v>
      </c>
      <c r="B43" s="4" t="s">
        <v>335</v>
      </c>
      <c r="C43" s="5">
        <v>26</v>
      </c>
      <c r="D43" s="5">
        <v>1</v>
      </c>
      <c r="E43" s="5">
        <v>508</v>
      </c>
      <c r="F43" s="6">
        <f t="shared" si="0"/>
        <v>1.968503937007874E-3</v>
      </c>
      <c r="G43" s="7">
        <f t="shared" si="1"/>
        <v>19.53846153846154</v>
      </c>
      <c r="H43" s="4" t="s">
        <v>445</v>
      </c>
      <c r="I43" s="4"/>
      <c r="J43" s="4" t="s">
        <v>694</v>
      </c>
    </row>
    <row r="44" spans="1:10" x14ac:dyDescent="0.25">
      <c r="A44" s="8" t="s">
        <v>255</v>
      </c>
      <c r="B44" s="8" t="s">
        <v>335</v>
      </c>
      <c r="C44" s="5">
        <v>26</v>
      </c>
      <c r="D44" s="5">
        <v>1</v>
      </c>
      <c r="E44" s="5">
        <v>508</v>
      </c>
      <c r="F44" s="9">
        <f t="shared" si="0"/>
        <v>1.968503937007874E-3</v>
      </c>
      <c r="G44" s="10">
        <f t="shared" si="1"/>
        <v>19.53846153846154</v>
      </c>
      <c r="H44" s="8" t="s">
        <v>445</v>
      </c>
      <c r="I44" s="8"/>
      <c r="J44" s="4" t="s">
        <v>694</v>
      </c>
    </row>
    <row r="45" spans="1:10" x14ac:dyDescent="0.25">
      <c r="A45" s="4" t="s">
        <v>305</v>
      </c>
      <c r="B45" s="4" t="s">
        <v>698</v>
      </c>
      <c r="C45" s="5">
        <v>27</v>
      </c>
      <c r="D45" s="5">
        <v>1</v>
      </c>
      <c r="E45" s="5">
        <v>254</v>
      </c>
      <c r="F45" s="6">
        <f t="shared" si="0"/>
        <v>3.937007874015748E-3</v>
      </c>
      <c r="G45" s="7">
        <f t="shared" si="1"/>
        <v>9.4074074074074066</v>
      </c>
      <c r="H45" s="4" t="s">
        <v>445</v>
      </c>
      <c r="I45" s="4" t="s">
        <v>699</v>
      </c>
      <c r="J45" s="4" t="s">
        <v>694</v>
      </c>
    </row>
    <row r="46" spans="1:10" x14ac:dyDescent="0.25">
      <c r="A46" s="8" t="s">
        <v>306</v>
      </c>
      <c r="B46" s="8" t="s">
        <v>698</v>
      </c>
      <c r="C46" s="5">
        <v>27</v>
      </c>
      <c r="D46" s="5">
        <v>1</v>
      </c>
      <c r="E46" s="5">
        <v>254</v>
      </c>
      <c r="F46" s="9">
        <f t="shared" si="0"/>
        <v>3.937007874015748E-3</v>
      </c>
      <c r="G46" s="10">
        <f t="shared" si="1"/>
        <v>9.4074074074074066</v>
      </c>
      <c r="H46" s="8" t="s">
        <v>445</v>
      </c>
      <c r="I46" s="8"/>
      <c r="J46" s="4" t="s">
        <v>694</v>
      </c>
    </row>
    <row r="47" spans="1:10" x14ac:dyDescent="0.25">
      <c r="A47" s="4" t="s">
        <v>307</v>
      </c>
      <c r="B47" s="4" t="s">
        <v>698</v>
      </c>
      <c r="C47" s="5">
        <v>27</v>
      </c>
      <c r="D47" s="5">
        <v>1</v>
      </c>
      <c r="E47" s="5">
        <v>254</v>
      </c>
      <c r="F47" s="6">
        <f t="shared" si="0"/>
        <v>3.937007874015748E-3</v>
      </c>
      <c r="G47" s="7">
        <f t="shared" si="1"/>
        <v>9.4074074074074066</v>
      </c>
      <c r="H47" s="4" t="s">
        <v>445</v>
      </c>
      <c r="I47" s="4"/>
      <c r="J47" s="4" t="s">
        <v>694</v>
      </c>
    </row>
    <row r="48" spans="1:10" x14ac:dyDescent="0.25">
      <c r="A48" s="8" t="s">
        <v>700</v>
      </c>
      <c r="B48" s="8" t="s">
        <v>701</v>
      </c>
      <c r="C48" s="5">
        <v>120</v>
      </c>
      <c r="D48" s="5">
        <v>1</v>
      </c>
      <c r="E48" s="5">
        <v>128</v>
      </c>
      <c r="F48" s="9">
        <f t="shared" si="0"/>
        <v>7.8125E-3</v>
      </c>
      <c r="G48" s="10">
        <f t="shared" si="1"/>
        <v>1.0666666666666667</v>
      </c>
      <c r="H48" s="8" t="s">
        <v>445</v>
      </c>
      <c r="I48" s="8" t="s">
        <v>702</v>
      </c>
      <c r="J48" s="4" t="s">
        <v>694</v>
      </c>
    </row>
    <row r="49" spans="1:10" x14ac:dyDescent="0.25">
      <c r="A49" s="4" t="s">
        <v>703</v>
      </c>
      <c r="B49" s="4" t="s">
        <v>289</v>
      </c>
      <c r="C49" s="5">
        <v>10</v>
      </c>
      <c r="D49" s="5">
        <v>5</v>
      </c>
      <c r="E49" s="5">
        <v>258</v>
      </c>
      <c r="F49" s="6">
        <f t="shared" si="0"/>
        <v>3.875968992248062E-3</v>
      </c>
      <c r="G49" s="7">
        <f t="shared" si="1"/>
        <v>129</v>
      </c>
      <c r="H49" s="4" t="s">
        <v>445</v>
      </c>
      <c r="I49" s="4" t="s">
        <v>704</v>
      </c>
      <c r="J49" s="4" t="s">
        <v>694</v>
      </c>
    </row>
    <row r="50" spans="1:10" x14ac:dyDescent="0.25">
      <c r="A50" s="8" t="s">
        <v>705</v>
      </c>
      <c r="B50" s="8" t="s">
        <v>289</v>
      </c>
      <c r="C50" s="5">
        <v>10</v>
      </c>
      <c r="D50" s="5">
        <v>5</v>
      </c>
      <c r="E50" s="5">
        <v>258</v>
      </c>
      <c r="F50" s="9">
        <f t="shared" si="0"/>
        <v>3.875968992248062E-3</v>
      </c>
      <c r="G50" s="10">
        <f t="shared" si="1"/>
        <v>129</v>
      </c>
      <c r="H50" s="8" t="s">
        <v>445</v>
      </c>
      <c r="I50" s="8"/>
      <c r="J50" s="4" t="s">
        <v>694</v>
      </c>
    </row>
    <row r="51" spans="1:10" x14ac:dyDescent="0.25">
      <c r="A51" s="4" t="s">
        <v>706</v>
      </c>
      <c r="B51" s="4" t="s">
        <v>289</v>
      </c>
      <c r="C51" s="5">
        <v>10</v>
      </c>
      <c r="D51" s="5">
        <v>5</v>
      </c>
      <c r="E51" s="5">
        <v>258</v>
      </c>
      <c r="F51" s="6">
        <f t="shared" si="0"/>
        <v>3.875968992248062E-3</v>
      </c>
      <c r="G51" s="7">
        <f t="shared" si="1"/>
        <v>129</v>
      </c>
      <c r="H51" s="4" t="s">
        <v>445</v>
      </c>
      <c r="I51" s="4"/>
      <c r="J51" s="4" t="s">
        <v>694</v>
      </c>
    </row>
    <row r="52" spans="1:10" x14ac:dyDescent="0.25">
      <c r="A52" s="8" t="s">
        <v>707</v>
      </c>
      <c r="B52" s="8" t="s">
        <v>289</v>
      </c>
      <c r="C52" s="5">
        <v>10</v>
      </c>
      <c r="D52" s="5">
        <v>5</v>
      </c>
      <c r="E52" s="5">
        <v>172</v>
      </c>
      <c r="F52" s="9">
        <f t="shared" si="0"/>
        <v>5.8139534883720929E-3</v>
      </c>
      <c r="G52" s="10">
        <f t="shared" si="1"/>
        <v>86</v>
      </c>
      <c r="H52" s="8" t="s">
        <v>445</v>
      </c>
      <c r="I52" s="8" t="s">
        <v>708</v>
      </c>
      <c r="J52" s="4" t="s">
        <v>694</v>
      </c>
    </row>
    <row r="53" spans="1:10" x14ac:dyDescent="0.25">
      <c r="A53" s="4" t="s">
        <v>709</v>
      </c>
      <c r="B53" s="4" t="s">
        <v>289</v>
      </c>
      <c r="C53" s="5">
        <v>10</v>
      </c>
      <c r="D53" s="5">
        <v>5</v>
      </c>
      <c r="E53" s="5">
        <v>258</v>
      </c>
      <c r="F53" s="6">
        <f t="shared" si="0"/>
        <v>3.875968992248062E-3</v>
      </c>
      <c r="G53" s="7">
        <f t="shared" si="1"/>
        <v>129</v>
      </c>
      <c r="H53" s="4" t="s">
        <v>445</v>
      </c>
      <c r="I53" s="4"/>
      <c r="J53" s="4" t="s">
        <v>694</v>
      </c>
    </row>
    <row r="54" spans="1:10" x14ac:dyDescent="0.25">
      <c r="A54" s="8" t="s">
        <v>710</v>
      </c>
      <c r="B54" s="8" t="s">
        <v>289</v>
      </c>
      <c r="C54" s="5">
        <v>10</v>
      </c>
      <c r="D54" s="5">
        <v>5</v>
      </c>
      <c r="E54" s="5">
        <v>516</v>
      </c>
      <c r="F54" s="9">
        <f t="shared" si="0"/>
        <v>1.937984496124031E-3</v>
      </c>
      <c r="G54" s="10">
        <f t="shared" si="1"/>
        <v>258</v>
      </c>
      <c r="H54" s="8" t="s">
        <v>445</v>
      </c>
      <c r="I54" s="8"/>
      <c r="J54" s="4" t="s">
        <v>694</v>
      </c>
    </row>
    <row r="55" spans="1:10" x14ac:dyDescent="0.25">
      <c r="A55" s="4" t="s">
        <v>406</v>
      </c>
      <c r="B55" s="4" t="s">
        <v>378</v>
      </c>
      <c r="C55" s="5">
        <v>34</v>
      </c>
      <c r="D55" s="5">
        <v>1</v>
      </c>
      <c r="E55" s="5">
        <v>720</v>
      </c>
      <c r="F55" s="6">
        <f t="shared" si="0"/>
        <v>1.3888888888888889E-3</v>
      </c>
      <c r="G55" s="7">
        <f t="shared" si="1"/>
        <v>21.176470588235293</v>
      </c>
      <c r="H55" s="4" t="s">
        <v>445</v>
      </c>
      <c r="I55" s="4" t="s">
        <v>711</v>
      </c>
      <c r="J55" s="4" t="s">
        <v>694</v>
      </c>
    </row>
    <row r="56" spans="1:10" x14ac:dyDescent="0.25">
      <c r="A56" s="8" t="s">
        <v>712</v>
      </c>
      <c r="B56" s="8" t="s">
        <v>378</v>
      </c>
      <c r="C56" s="5">
        <v>34</v>
      </c>
      <c r="D56" s="5">
        <v>1</v>
      </c>
      <c r="E56" s="5">
        <v>720</v>
      </c>
      <c r="F56" s="9">
        <f t="shared" si="0"/>
        <v>1.3888888888888889E-3</v>
      </c>
      <c r="G56" s="10">
        <f t="shared" si="1"/>
        <v>21.176470588235293</v>
      </c>
      <c r="H56" s="8" t="s">
        <v>445</v>
      </c>
      <c r="I56" s="8"/>
      <c r="J56" s="4" t="s">
        <v>694</v>
      </c>
    </row>
    <row r="57" spans="1:10" x14ac:dyDescent="0.25">
      <c r="A57" s="4" t="s">
        <v>713</v>
      </c>
      <c r="B57" s="4" t="s">
        <v>378</v>
      </c>
      <c r="C57" s="5">
        <v>34</v>
      </c>
      <c r="D57" s="5">
        <v>1</v>
      </c>
      <c r="E57" s="5">
        <v>720</v>
      </c>
      <c r="F57" s="6">
        <f t="shared" si="0"/>
        <v>1.3888888888888889E-3</v>
      </c>
      <c r="G57" s="7">
        <f t="shared" si="1"/>
        <v>21.176470588235293</v>
      </c>
      <c r="H57" s="4" t="s">
        <v>445</v>
      </c>
      <c r="I57" s="4" t="s">
        <v>714</v>
      </c>
      <c r="J57" s="4" t="s">
        <v>694</v>
      </c>
    </row>
    <row r="58" spans="1:10" x14ac:dyDescent="0.25">
      <c r="A58" s="8" t="s">
        <v>715</v>
      </c>
      <c r="B58" s="8" t="s">
        <v>378</v>
      </c>
      <c r="C58" s="5">
        <v>34</v>
      </c>
      <c r="D58" s="5">
        <v>1</v>
      </c>
      <c r="E58" s="5">
        <v>720</v>
      </c>
      <c r="F58" s="9">
        <f t="shared" si="0"/>
        <v>1.3888888888888889E-3</v>
      </c>
      <c r="G58" s="10">
        <f t="shared" si="1"/>
        <v>21.176470588235293</v>
      </c>
      <c r="H58" s="8" t="s">
        <v>445</v>
      </c>
      <c r="I58" s="8"/>
      <c r="J58" s="4" t="s">
        <v>694</v>
      </c>
    </row>
    <row r="59" spans="1:10" x14ac:dyDescent="0.25">
      <c r="A59" s="4" t="s">
        <v>716</v>
      </c>
      <c r="B59" s="4" t="s">
        <v>378</v>
      </c>
      <c r="C59" s="5">
        <v>34</v>
      </c>
      <c r="D59" s="5">
        <v>1</v>
      </c>
      <c r="E59" s="5">
        <v>720</v>
      </c>
      <c r="F59" s="6">
        <f t="shared" si="0"/>
        <v>1.3888888888888889E-3</v>
      </c>
      <c r="G59" s="7">
        <f t="shared" si="1"/>
        <v>21.176470588235293</v>
      </c>
      <c r="H59" s="4" t="s">
        <v>445</v>
      </c>
      <c r="I59" s="4"/>
      <c r="J59" s="4" t="s">
        <v>694</v>
      </c>
    </row>
    <row r="60" spans="1:10" x14ac:dyDescent="0.25">
      <c r="A60" s="8" t="s">
        <v>278</v>
      </c>
      <c r="B60" s="8" t="s">
        <v>378</v>
      </c>
      <c r="C60" s="5">
        <v>34</v>
      </c>
      <c r="D60" s="5">
        <v>1</v>
      </c>
      <c r="E60" s="5">
        <v>48</v>
      </c>
      <c r="F60" s="9">
        <f t="shared" si="0"/>
        <v>2.0833333333333332E-2</v>
      </c>
      <c r="G60" s="10">
        <f t="shared" si="1"/>
        <v>1.411764705882353</v>
      </c>
      <c r="H60" s="8" t="s">
        <v>445</v>
      </c>
      <c r="I60" s="8" t="s">
        <v>717</v>
      </c>
      <c r="J60" s="4" t="s">
        <v>694</v>
      </c>
    </row>
    <row r="61" spans="1:10" x14ac:dyDescent="0.25">
      <c r="A61" s="56" t="s">
        <v>1254</v>
      </c>
      <c r="B61" s="8" t="s">
        <v>378</v>
      </c>
      <c r="C61" s="5">
        <v>34</v>
      </c>
      <c r="D61" s="5">
        <v>1</v>
      </c>
      <c r="E61" s="5">
        <v>240</v>
      </c>
      <c r="F61" s="9">
        <f t="shared" si="0"/>
        <v>4.1666666666666666E-3</v>
      </c>
      <c r="G61" s="10">
        <f t="shared" si="1"/>
        <v>7.0588235294117645</v>
      </c>
      <c r="H61" s="8" t="s">
        <v>445</v>
      </c>
      <c r="I61" s="8"/>
      <c r="J61" s="4" t="s">
        <v>694</v>
      </c>
    </row>
    <row r="62" spans="1:10" x14ac:dyDescent="0.25">
      <c r="A62" s="4" t="s">
        <v>407</v>
      </c>
      <c r="B62" s="4" t="s">
        <v>380</v>
      </c>
      <c r="C62" s="5">
        <v>20</v>
      </c>
      <c r="D62" s="5">
        <v>1</v>
      </c>
      <c r="E62" s="5">
        <v>512</v>
      </c>
      <c r="F62" s="6">
        <f t="shared" si="0"/>
        <v>1.953125E-3</v>
      </c>
      <c r="G62" s="7">
        <f t="shared" si="1"/>
        <v>25.6</v>
      </c>
      <c r="H62" s="4" t="s">
        <v>445</v>
      </c>
      <c r="I62" s="4" t="s">
        <v>718</v>
      </c>
      <c r="J62" s="4" t="s">
        <v>694</v>
      </c>
    </row>
    <row r="63" spans="1:10" x14ac:dyDescent="0.25">
      <c r="A63" s="8" t="s">
        <v>719</v>
      </c>
      <c r="B63" s="8" t="s">
        <v>380</v>
      </c>
      <c r="C63" s="5">
        <v>20</v>
      </c>
      <c r="D63" s="5">
        <v>1</v>
      </c>
      <c r="E63" s="5">
        <v>512</v>
      </c>
      <c r="F63" s="9">
        <f t="shared" si="0"/>
        <v>1.953125E-3</v>
      </c>
      <c r="G63" s="10">
        <f t="shared" si="1"/>
        <v>25.6</v>
      </c>
      <c r="H63" s="8" t="s">
        <v>445</v>
      </c>
      <c r="I63" s="8"/>
      <c r="J63" s="4" t="s">
        <v>694</v>
      </c>
    </row>
    <row r="64" spans="1:10" x14ac:dyDescent="0.25">
      <c r="A64" s="4" t="s">
        <v>405</v>
      </c>
      <c r="B64" s="4" t="s">
        <v>379</v>
      </c>
      <c r="C64" s="5">
        <v>24</v>
      </c>
      <c r="D64" s="5">
        <v>1</v>
      </c>
      <c r="E64" s="5">
        <v>768</v>
      </c>
      <c r="F64" s="6">
        <f t="shared" si="0"/>
        <v>1.3020833333333333E-3</v>
      </c>
      <c r="G64" s="7">
        <f t="shared" si="1"/>
        <v>32</v>
      </c>
      <c r="H64" s="4" t="s">
        <v>445</v>
      </c>
      <c r="I64" s="4"/>
      <c r="J64" s="4" t="s">
        <v>694</v>
      </c>
    </row>
    <row r="65" spans="1:10" x14ac:dyDescent="0.25">
      <c r="A65" s="8" t="s">
        <v>720</v>
      </c>
      <c r="B65" s="8" t="s">
        <v>379</v>
      </c>
      <c r="C65" s="5">
        <v>24</v>
      </c>
      <c r="D65" s="5">
        <v>1</v>
      </c>
      <c r="E65" s="5">
        <v>768</v>
      </c>
      <c r="F65" s="9">
        <f t="shared" si="0"/>
        <v>1.3020833333333333E-3</v>
      </c>
      <c r="G65" s="10">
        <f t="shared" si="1"/>
        <v>32</v>
      </c>
      <c r="H65" s="8" t="s">
        <v>445</v>
      </c>
      <c r="I65" s="8"/>
      <c r="J65" s="4" t="s">
        <v>694</v>
      </c>
    </row>
    <row r="66" spans="1:10" x14ac:dyDescent="0.25">
      <c r="A66" s="4" t="s">
        <v>404</v>
      </c>
      <c r="B66" s="4" t="s">
        <v>282</v>
      </c>
      <c r="C66" s="5">
        <v>32</v>
      </c>
      <c r="D66" s="5">
        <v>1</v>
      </c>
      <c r="E66" s="5">
        <v>1088</v>
      </c>
      <c r="F66" s="6">
        <f t="shared" si="0"/>
        <v>9.1911764705882352E-4</v>
      </c>
      <c r="G66" s="7">
        <f t="shared" si="1"/>
        <v>34</v>
      </c>
      <c r="H66" s="4" t="s">
        <v>721</v>
      </c>
      <c r="I66" s="4" t="s">
        <v>722</v>
      </c>
      <c r="J66" s="4" t="s">
        <v>694</v>
      </c>
    </row>
    <row r="67" spans="1:10" x14ac:dyDescent="0.25">
      <c r="A67" s="8" t="s">
        <v>723</v>
      </c>
      <c r="B67" s="8" t="s">
        <v>282</v>
      </c>
      <c r="C67" s="5">
        <v>32</v>
      </c>
      <c r="D67" s="5">
        <v>1</v>
      </c>
      <c r="E67" s="5">
        <v>1088</v>
      </c>
      <c r="F67" s="9">
        <f t="shared" si="0"/>
        <v>9.1911764705882352E-4</v>
      </c>
      <c r="G67" s="10">
        <f t="shared" si="1"/>
        <v>34</v>
      </c>
      <c r="H67" s="8" t="s">
        <v>455</v>
      </c>
      <c r="I67" s="8" t="s">
        <v>724</v>
      </c>
      <c r="J67" s="4" t="s">
        <v>487</v>
      </c>
    </row>
    <row r="68" spans="1:10" x14ac:dyDescent="0.25">
      <c r="A68" s="4" t="s">
        <v>245</v>
      </c>
      <c r="B68" s="4" t="s">
        <v>461</v>
      </c>
      <c r="C68" s="5">
        <v>39</v>
      </c>
      <c r="D68" s="5">
        <v>1</v>
      </c>
      <c r="E68" s="5">
        <v>100</v>
      </c>
      <c r="F68" s="6">
        <f t="shared" si="0"/>
        <v>0.01</v>
      </c>
      <c r="G68" s="7">
        <f t="shared" si="1"/>
        <v>2.5641025641025639</v>
      </c>
      <c r="H68" s="4" t="s">
        <v>445</v>
      </c>
      <c r="I68" s="4" t="s">
        <v>725</v>
      </c>
      <c r="J68" s="4" t="s">
        <v>694</v>
      </c>
    </row>
    <row r="69" spans="1:10" x14ac:dyDescent="0.25">
      <c r="A69" s="8" t="s">
        <v>726</v>
      </c>
      <c r="B69" s="8" t="s">
        <v>727</v>
      </c>
      <c r="C69" s="5">
        <v>190</v>
      </c>
      <c r="D69" s="5">
        <v>1</v>
      </c>
      <c r="E69" s="5">
        <v>512</v>
      </c>
      <c r="F69" s="9">
        <f t="shared" si="0"/>
        <v>1.953125E-3</v>
      </c>
      <c r="G69" s="10">
        <f t="shared" si="1"/>
        <v>2.6947368421052631</v>
      </c>
      <c r="H69" s="8" t="s">
        <v>445</v>
      </c>
      <c r="I69" s="8" t="s">
        <v>728</v>
      </c>
      <c r="J69" s="4" t="s">
        <v>694</v>
      </c>
    </row>
    <row r="70" spans="1:10" x14ac:dyDescent="0.25">
      <c r="A70" s="4" t="s">
        <v>729</v>
      </c>
      <c r="B70" s="4" t="s">
        <v>727</v>
      </c>
      <c r="C70" s="5">
        <v>190</v>
      </c>
      <c r="D70" s="5">
        <v>1</v>
      </c>
      <c r="E70" s="5">
        <v>32000</v>
      </c>
      <c r="F70" s="6">
        <f t="shared" ref="F70:F134" si="2">IF(OR($E70="",$E70=0),1,1/$E70)</f>
        <v>3.1250000000000001E-5</v>
      </c>
      <c r="G70" s="7">
        <f t="shared" ref="G70:G134" si="3">IF(OR($C70="",$C70=0),"",($D70/$C70)/$F70)</f>
        <v>168.42105263157893</v>
      </c>
      <c r="H70" s="4" t="s">
        <v>445</v>
      </c>
      <c r="I70" s="4" t="s">
        <v>730</v>
      </c>
      <c r="J70" s="4" t="s">
        <v>694</v>
      </c>
    </row>
    <row r="71" spans="1:10" x14ac:dyDescent="0.25">
      <c r="A71" s="8" t="s">
        <v>308</v>
      </c>
      <c r="B71" s="8" t="s">
        <v>467</v>
      </c>
      <c r="C71" s="5">
        <v>50</v>
      </c>
      <c r="D71" s="5">
        <v>1</v>
      </c>
      <c r="E71" s="5">
        <v>512</v>
      </c>
      <c r="F71" s="9">
        <f t="shared" si="2"/>
        <v>1.953125E-3</v>
      </c>
      <c r="G71" s="10">
        <f t="shared" si="3"/>
        <v>10.24</v>
      </c>
      <c r="H71" s="8" t="s">
        <v>445</v>
      </c>
      <c r="I71" s="8" t="s">
        <v>731</v>
      </c>
      <c r="J71" s="4" t="s">
        <v>694</v>
      </c>
    </row>
    <row r="72" spans="1:10" x14ac:dyDescent="0.25">
      <c r="A72" s="4" t="s">
        <v>309</v>
      </c>
      <c r="B72" s="4" t="s">
        <v>467</v>
      </c>
      <c r="C72" s="5">
        <v>50</v>
      </c>
      <c r="D72" s="5">
        <v>1</v>
      </c>
      <c r="E72" s="5">
        <v>512</v>
      </c>
      <c r="F72" s="6">
        <f t="shared" si="2"/>
        <v>1.953125E-3</v>
      </c>
      <c r="G72" s="7">
        <f t="shared" si="3"/>
        <v>10.24</v>
      </c>
      <c r="H72" s="4" t="s">
        <v>445</v>
      </c>
      <c r="I72" s="4"/>
      <c r="J72" s="4" t="s">
        <v>694</v>
      </c>
    </row>
    <row r="73" spans="1:10" x14ac:dyDescent="0.25">
      <c r="A73" s="8" t="s">
        <v>310</v>
      </c>
      <c r="B73" s="8" t="s">
        <v>467</v>
      </c>
      <c r="C73" s="5">
        <v>50</v>
      </c>
      <c r="D73" s="5">
        <v>1</v>
      </c>
      <c r="E73" s="5">
        <v>512</v>
      </c>
      <c r="F73" s="9">
        <f t="shared" si="2"/>
        <v>1.953125E-3</v>
      </c>
      <c r="G73" s="10">
        <f t="shared" si="3"/>
        <v>10.24</v>
      </c>
      <c r="H73" s="8" t="s">
        <v>445</v>
      </c>
      <c r="I73" s="8"/>
      <c r="J73" s="4" t="s">
        <v>694</v>
      </c>
    </row>
    <row r="74" spans="1:10" x14ac:dyDescent="0.25">
      <c r="A74" s="4" t="s">
        <v>732</v>
      </c>
      <c r="B74" s="4" t="s">
        <v>467</v>
      </c>
      <c r="C74" s="5">
        <v>50</v>
      </c>
      <c r="D74" s="5">
        <v>1</v>
      </c>
      <c r="E74" s="5">
        <v>512</v>
      </c>
      <c r="F74" s="6">
        <f t="shared" si="2"/>
        <v>1.953125E-3</v>
      </c>
      <c r="G74" s="7">
        <f t="shared" si="3"/>
        <v>10.24</v>
      </c>
      <c r="H74" s="4" t="s">
        <v>445</v>
      </c>
      <c r="I74" s="4"/>
      <c r="J74" s="4" t="s">
        <v>694</v>
      </c>
    </row>
    <row r="75" spans="1:10" x14ac:dyDescent="0.25">
      <c r="A75" s="8" t="s">
        <v>733</v>
      </c>
      <c r="B75" s="8" t="s">
        <v>262</v>
      </c>
      <c r="C75" s="5">
        <v>25</v>
      </c>
      <c r="D75" s="5">
        <v>1</v>
      </c>
      <c r="E75" s="5">
        <v>1001</v>
      </c>
      <c r="F75" s="9">
        <f t="shared" si="2"/>
        <v>9.99000999000999E-4</v>
      </c>
      <c r="G75" s="10">
        <f t="shared" si="3"/>
        <v>40.04</v>
      </c>
      <c r="H75" s="8" t="s">
        <v>721</v>
      </c>
      <c r="I75" s="8"/>
      <c r="J75" s="4" t="s">
        <v>466</v>
      </c>
    </row>
    <row r="76" spans="1:10" x14ac:dyDescent="0.25">
      <c r="A76" s="4" t="s">
        <v>734</v>
      </c>
      <c r="B76" s="4" t="s">
        <v>262</v>
      </c>
      <c r="C76" s="5">
        <v>25</v>
      </c>
      <c r="D76" s="5">
        <v>1</v>
      </c>
      <c r="E76" s="5">
        <v>512</v>
      </c>
      <c r="F76" s="6">
        <f t="shared" si="2"/>
        <v>1.953125E-3</v>
      </c>
      <c r="G76" s="7">
        <f t="shared" si="3"/>
        <v>20.48</v>
      </c>
      <c r="H76" s="4" t="s">
        <v>455</v>
      </c>
      <c r="I76" s="4"/>
      <c r="J76" s="4" t="s">
        <v>466</v>
      </c>
    </row>
    <row r="77" spans="1:10" x14ac:dyDescent="0.25">
      <c r="A77" s="8" t="s">
        <v>735</v>
      </c>
      <c r="B77" s="8" t="s">
        <v>262</v>
      </c>
      <c r="C77" s="5">
        <v>25</v>
      </c>
      <c r="D77" s="5">
        <v>1</v>
      </c>
      <c r="E77" s="5">
        <v>512</v>
      </c>
      <c r="F77" s="9">
        <f t="shared" si="2"/>
        <v>1.953125E-3</v>
      </c>
      <c r="G77" s="10">
        <f t="shared" si="3"/>
        <v>20.48</v>
      </c>
      <c r="H77" s="8" t="s">
        <v>455</v>
      </c>
      <c r="I77" s="8"/>
      <c r="J77" s="4" t="s">
        <v>466</v>
      </c>
    </row>
    <row r="78" spans="1:10" x14ac:dyDescent="0.25">
      <c r="A78" s="4" t="s">
        <v>736</v>
      </c>
      <c r="B78" s="4" t="s">
        <v>262</v>
      </c>
      <c r="C78" s="5">
        <v>25</v>
      </c>
      <c r="D78" s="5">
        <v>1</v>
      </c>
      <c r="E78" s="5">
        <v>361</v>
      </c>
      <c r="F78" s="6">
        <f t="shared" si="2"/>
        <v>2.7700831024930748E-3</v>
      </c>
      <c r="G78" s="7">
        <f t="shared" si="3"/>
        <v>14.44</v>
      </c>
      <c r="H78" s="4" t="s">
        <v>455</v>
      </c>
      <c r="I78" s="4" t="s">
        <v>737</v>
      </c>
      <c r="J78" s="4" t="s">
        <v>466</v>
      </c>
    </row>
    <row r="79" spans="1:10" x14ac:dyDescent="0.25">
      <c r="A79" s="8" t="s">
        <v>738</v>
      </c>
      <c r="B79" s="8" t="s">
        <v>262</v>
      </c>
      <c r="C79" s="5">
        <v>25</v>
      </c>
      <c r="D79" s="5">
        <v>1</v>
      </c>
      <c r="E79" s="5">
        <v>361</v>
      </c>
      <c r="F79" s="9">
        <f t="shared" si="2"/>
        <v>2.7700831024930748E-3</v>
      </c>
      <c r="G79" s="10">
        <f t="shared" si="3"/>
        <v>14.44</v>
      </c>
      <c r="H79" s="8" t="s">
        <v>455</v>
      </c>
      <c r="I79" s="8"/>
      <c r="J79" s="4" t="s">
        <v>466</v>
      </c>
    </row>
    <row r="80" spans="1:10" x14ac:dyDescent="0.25">
      <c r="A80" s="4" t="s">
        <v>739</v>
      </c>
      <c r="B80" s="4" t="s">
        <v>262</v>
      </c>
      <c r="C80" s="5">
        <v>25</v>
      </c>
      <c r="D80" s="5">
        <v>1</v>
      </c>
      <c r="E80" s="5">
        <v>361</v>
      </c>
      <c r="F80" s="6">
        <f t="shared" si="2"/>
        <v>2.7700831024930748E-3</v>
      </c>
      <c r="G80" s="7">
        <f t="shared" si="3"/>
        <v>14.44</v>
      </c>
      <c r="H80" s="4" t="s">
        <v>455</v>
      </c>
      <c r="I80" s="4"/>
      <c r="J80" s="4" t="s">
        <v>466</v>
      </c>
    </row>
    <row r="81" spans="1:10" x14ac:dyDescent="0.25">
      <c r="A81" s="8" t="s">
        <v>740</v>
      </c>
      <c r="B81" s="8" t="s">
        <v>275</v>
      </c>
      <c r="C81" s="5">
        <v>60</v>
      </c>
      <c r="D81" s="5">
        <v>1</v>
      </c>
      <c r="E81" s="5">
        <v>400</v>
      </c>
      <c r="F81" s="9">
        <f t="shared" si="2"/>
        <v>2.5000000000000001E-3</v>
      </c>
      <c r="G81" s="10">
        <f t="shared" si="3"/>
        <v>6.6666666666666661</v>
      </c>
      <c r="H81" s="8" t="s">
        <v>445</v>
      </c>
      <c r="I81" s="8" t="s">
        <v>741</v>
      </c>
      <c r="J81" s="4" t="s">
        <v>694</v>
      </c>
    </row>
    <row r="82" spans="1:10" x14ac:dyDescent="0.25">
      <c r="A82" s="4" t="s">
        <v>742</v>
      </c>
      <c r="B82" s="4" t="s">
        <v>275</v>
      </c>
      <c r="C82" s="5">
        <v>60</v>
      </c>
      <c r="D82" s="5">
        <v>1</v>
      </c>
      <c r="E82" s="5">
        <v>512</v>
      </c>
      <c r="F82" s="6">
        <f t="shared" si="2"/>
        <v>1.953125E-3</v>
      </c>
      <c r="G82" s="7">
        <f t="shared" si="3"/>
        <v>8.5333333333333332</v>
      </c>
      <c r="H82" s="4" t="s">
        <v>445</v>
      </c>
      <c r="I82" s="4"/>
      <c r="J82" s="4" t="s">
        <v>694</v>
      </c>
    </row>
    <row r="83" spans="1:10" x14ac:dyDescent="0.25">
      <c r="A83" s="8" t="s">
        <v>743</v>
      </c>
      <c r="B83" s="8" t="s">
        <v>744</v>
      </c>
      <c r="C83" s="5">
        <v>100</v>
      </c>
      <c r="D83" s="5">
        <v>1</v>
      </c>
      <c r="E83" s="5">
        <v>200</v>
      </c>
      <c r="F83" s="9">
        <f t="shared" si="2"/>
        <v>5.0000000000000001E-3</v>
      </c>
      <c r="G83" s="10">
        <f t="shared" si="3"/>
        <v>2</v>
      </c>
      <c r="H83" s="8" t="s">
        <v>445</v>
      </c>
      <c r="I83" s="8" t="s">
        <v>745</v>
      </c>
      <c r="J83" s="4" t="s">
        <v>694</v>
      </c>
    </row>
    <row r="84" spans="1:10" x14ac:dyDescent="0.25">
      <c r="A84" s="4" t="s">
        <v>746</v>
      </c>
      <c r="B84" s="4" t="s">
        <v>276</v>
      </c>
      <c r="C84" s="5">
        <v>45</v>
      </c>
      <c r="D84" s="5">
        <v>1</v>
      </c>
      <c r="E84" s="5">
        <v>350</v>
      </c>
      <c r="F84" s="6">
        <f t="shared" si="2"/>
        <v>2.8571428571428571E-3</v>
      </c>
      <c r="G84" s="7">
        <f t="shared" si="3"/>
        <v>7.7777777777777777</v>
      </c>
      <c r="H84" s="4" t="s">
        <v>445</v>
      </c>
      <c r="I84" s="4" t="s">
        <v>747</v>
      </c>
      <c r="J84" s="4" t="s">
        <v>694</v>
      </c>
    </row>
    <row r="85" spans="1:10" x14ac:dyDescent="0.25">
      <c r="A85" s="8" t="s">
        <v>748</v>
      </c>
      <c r="B85" s="8" t="s">
        <v>276</v>
      </c>
      <c r="C85" s="5">
        <v>45</v>
      </c>
      <c r="D85" s="5">
        <v>1</v>
      </c>
      <c r="E85" s="5">
        <v>512</v>
      </c>
      <c r="F85" s="9">
        <f t="shared" si="2"/>
        <v>1.953125E-3</v>
      </c>
      <c r="G85" s="10">
        <f t="shared" si="3"/>
        <v>11.377777777777778</v>
      </c>
      <c r="H85" s="8" t="s">
        <v>445</v>
      </c>
      <c r="I85" s="8"/>
      <c r="J85" s="4" t="s">
        <v>694</v>
      </c>
    </row>
    <row r="86" spans="1:10" x14ac:dyDescent="0.25">
      <c r="A86" s="4" t="s">
        <v>749</v>
      </c>
      <c r="B86" s="4" t="s">
        <v>291</v>
      </c>
      <c r="C86" s="5">
        <v>40</v>
      </c>
      <c r="D86" s="5">
        <v>1</v>
      </c>
      <c r="E86" s="5">
        <v>128</v>
      </c>
      <c r="F86" s="6">
        <f t="shared" si="2"/>
        <v>7.8125E-3</v>
      </c>
      <c r="G86" s="7">
        <f t="shared" si="3"/>
        <v>3.2</v>
      </c>
      <c r="H86" s="4" t="s">
        <v>445</v>
      </c>
      <c r="I86" s="4" t="s">
        <v>750</v>
      </c>
      <c r="J86" s="4" t="s">
        <v>694</v>
      </c>
    </row>
    <row r="87" spans="1:10" x14ac:dyDescent="0.25">
      <c r="A87" s="8" t="s">
        <v>294</v>
      </c>
      <c r="B87" s="8" t="s">
        <v>472</v>
      </c>
      <c r="C87" s="5">
        <v>24</v>
      </c>
      <c r="D87" s="5">
        <v>1</v>
      </c>
      <c r="E87" s="5">
        <v>500</v>
      </c>
      <c r="F87" s="9">
        <f t="shared" si="2"/>
        <v>2E-3</v>
      </c>
      <c r="G87" s="10">
        <f t="shared" si="3"/>
        <v>20.833333333333332</v>
      </c>
      <c r="H87" s="8" t="s">
        <v>445</v>
      </c>
      <c r="I87" s="8" t="s">
        <v>751</v>
      </c>
      <c r="J87" s="4" t="s">
        <v>694</v>
      </c>
    </row>
    <row r="88" spans="1:10" x14ac:dyDescent="0.25">
      <c r="A88" s="4" t="s">
        <v>295</v>
      </c>
      <c r="B88" s="4" t="s">
        <v>472</v>
      </c>
      <c r="C88" s="5">
        <v>24</v>
      </c>
      <c r="D88" s="5">
        <v>1</v>
      </c>
      <c r="E88" s="5">
        <v>500</v>
      </c>
      <c r="F88" s="6">
        <f t="shared" si="2"/>
        <v>2E-3</v>
      </c>
      <c r="G88" s="7">
        <f t="shared" si="3"/>
        <v>20.833333333333332</v>
      </c>
      <c r="H88" s="4" t="s">
        <v>445</v>
      </c>
      <c r="I88" s="4"/>
      <c r="J88" s="4" t="s">
        <v>694</v>
      </c>
    </row>
    <row r="89" spans="1:10" x14ac:dyDescent="0.25">
      <c r="A89" s="8" t="s">
        <v>296</v>
      </c>
      <c r="B89" s="8" t="s">
        <v>472</v>
      </c>
      <c r="C89" s="5">
        <v>24</v>
      </c>
      <c r="D89" s="5">
        <v>1</v>
      </c>
      <c r="E89" s="5">
        <v>750</v>
      </c>
      <c r="F89" s="9">
        <f t="shared" si="2"/>
        <v>1.3333333333333333E-3</v>
      </c>
      <c r="G89" s="10">
        <f t="shared" si="3"/>
        <v>31.25</v>
      </c>
      <c r="H89" s="8" t="s">
        <v>445</v>
      </c>
      <c r="I89" s="8"/>
      <c r="J89" s="4" t="s">
        <v>694</v>
      </c>
    </row>
    <row r="90" spans="1:10" x14ac:dyDescent="0.25">
      <c r="A90" s="4" t="s">
        <v>297</v>
      </c>
      <c r="B90" s="4" t="s">
        <v>472</v>
      </c>
      <c r="C90" s="5">
        <v>24</v>
      </c>
      <c r="D90" s="5">
        <v>1</v>
      </c>
      <c r="E90" s="5">
        <v>1000</v>
      </c>
      <c r="F90" s="6">
        <f t="shared" si="2"/>
        <v>1E-3</v>
      </c>
      <c r="G90" s="7">
        <f t="shared" si="3"/>
        <v>41.666666666666664</v>
      </c>
      <c r="H90" s="4" t="s">
        <v>445</v>
      </c>
      <c r="I90" s="4"/>
      <c r="J90" s="4" t="s">
        <v>694</v>
      </c>
    </row>
    <row r="91" spans="1:10" x14ac:dyDescent="0.25">
      <c r="A91" s="8" t="s">
        <v>752</v>
      </c>
      <c r="B91" s="8" t="s">
        <v>472</v>
      </c>
      <c r="C91" s="5">
        <v>24</v>
      </c>
      <c r="D91" s="5">
        <v>1</v>
      </c>
      <c r="E91" s="5">
        <v>750</v>
      </c>
      <c r="F91" s="9">
        <f t="shared" si="2"/>
        <v>1.3333333333333333E-3</v>
      </c>
      <c r="G91" s="10">
        <f t="shared" si="3"/>
        <v>31.25</v>
      </c>
      <c r="H91" s="8" t="s">
        <v>455</v>
      </c>
      <c r="I91" s="8" t="s">
        <v>753</v>
      </c>
      <c r="J91" s="4" t="s">
        <v>694</v>
      </c>
    </row>
    <row r="92" spans="1:10" x14ac:dyDescent="0.25">
      <c r="A92" s="4" t="s">
        <v>399</v>
      </c>
      <c r="B92" s="4" t="s">
        <v>562</v>
      </c>
      <c r="C92" s="5">
        <v>28</v>
      </c>
      <c r="D92" s="5">
        <v>1</v>
      </c>
      <c r="E92" s="5">
        <v>600</v>
      </c>
      <c r="F92" s="6">
        <f t="shared" si="2"/>
        <v>1.6666666666666668E-3</v>
      </c>
      <c r="G92" s="7">
        <f t="shared" si="3"/>
        <v>21.428571428571427</v>
      </c>
      <c r="H92" s="4" t="s">
        <v>445</v>
      </c>
      <c r="I92" s="4" t="s">
        <v>754</v>
      </c>
      <c r="J92" s="4" t="s">
        <v>694</v>
      </c>
    </row>
    <row r="93" spans="1:10" x14ac:dyDescent="0.25">
      <c r="A93" s="8" t="s">
        <v>396</v>
      </c>
      <c r="B93" s="8" t="s">
        <v>562</v>
      </c>
      <c r="C93" s="5">
        <v>28</v>
      </c>
      <c r="D93" s="5">
        <v>1</v>
      </c>
      <c r="E93" s="5">
        <v>200</v>
      </c>
      <c r="F93" s="9">
        <f t="shared" si="2"/>
        <v>5.0000000000000001E-3</v>
      </c>
      <c r="G93" s="10">
        <f t="shared" si="3"/>
        <v>7.1428571428571423</v>
      </c>
      <c r="H93" s="8" t="s">
        <v>445</v>
      </c>
      <c r="I93" s="8" t="s">
        <v>755</v>
      </c>
      <c r="J93" s="4" t="s">
        <v>694</v>
      </c>
    </row>
    <row r="94" spans="1:10" x14ac:dyDescent="0.25">
      <c r="A94" s="4" t="s">
        <v>397</v>
      </c>
      <c r="B94" s="4" t="s">
        <v>562</v>
      </c>
      <c r="C94" s="5">
        <v>28</v>
      </c>
      <c r="D94" s="5">
        <v>1</v>
      </c>
      <c r="E94" s="5">
        <v>200</v>
      </c>
      <c r="F94" s="6">
        <f t="shared" si="2"/>
        <v>5.0000000000000001E-3</v>
      </c>
      <c r="G94" s="7">
        <f t="shared" si="3"/>
        <v>7.1428571428571423</v>
      </c>
      <c r="H94" s="4" t="s">
        <v>445</v>
      </c>
      <c r="I94" s="4"/>
      <c r="J94" s="4" t="s">
        <v>694</v>
      </c>
    </row>
    <row r="95" spans="1:10" x14ac:dyDescent="0.25">
      <c r="A95" s="8" t="s">
        <v>398</v>
      </c>
      <c r="B95" s="8" t="s">
        <v>562</v>
      </c>
      <c r="C95" s="5">
        <v>28</v>
      </c>
      <c r="D95" s="5">
        <v>1</v>
      </c>
      <c r="E95" s="5">
        <v>200</v>
      </c>
      <c r="F95" s="9">
        <f t="shared" si="2"/>
        <v>5.0000000000000001E-3</v>
      </c>
      <c r="G95" s="10">
        <f t="shared" si="3"/>
        <v>7.1428571428571423</v>
      </c>
      <c r="H95" s="8" t="s">
        <v>445</v>
      </c>
      <c r="I95" s="8"/>
      <c r="J95" s="4" t="s">
        <v>694</v>
      </c>
    </row>
    <row r="96" spans="1:10" x14ac:dyDescent="0.25">
      <c r="A96" s="4" t="s">
        <v>756</v>
      </c>
      <c r="B96" s="4" t="s">
        <v>757</v>
      </c>
      <c r="C96" s="5">
        <v>90</v>
      </c>
      <c r="D96" s="5">
        <v>1</v>
      </c>
      <c r="E96" s="5">
        <v>800</v>
      </c>
      <c r="F96" s="6">
        <f t="shared" si="2"/>
        <v>1.25E-3</v>
      </c>
      <c r="G96" s="7">
        <f t="shared" si="3"/>
        <v>8.8888888888888893</v>
      </c>
      <c r="H96" s="4" t="s">
        <v>445</v>
      </c>
      <c r="I96" s="4" t="s">
        <v>758</v>
      </c>
      <c r="J96" s="4" t="s">
        <v>694</v>
      </c>
    </row>
    <row r="97" spans="1:10" x14ac:dyDescent="0.25">
      <c r="A97" s="8" t="s">
        <v>759</v>
      </c>
      <c r="B97" s="8" t="s">
        <v>531</v>
      </c>
      <c r="C97" s="5">
        <v>85</v>
      </c>
      <c r="D97" s="5">
        <v>1</v>
      </c>
      <c r="E97" s="5">
        <v>1000</v>
      </c>
      <c r="F97" s="9">
        <f t="shared" si="2"/>
        <v>1E-3</v>
      </c>
      <c r="G97" s="10">
        <f t="shared" si="3"/>
        <v>11.76470588235294</v>
      </c>
      <c r="H97" s="8" t="s">
        <v>445</v>
      </c>
      <c r="I97" s="8" t="s">
        <v>760</v>
      </c>
      <c r="J97" s="4" t="s">
        <v>694</v>
      </c>
    </row>
    <row r="98" spans="1:10" x14ac:dyDescent="0.25">
      <c r="A98" s="4" t="s">
        <v>761</v>
      </c>
      <c r="B98" s="4" t="s">
        <v>762</v>
      </c>
      <c r="C98" s="5">
        <v>90</v>
      </c>
      <c r="D98" s="5">
        <v>1</v>
      </c>
      <c r="E98" s="5">
        <v>384</v>
      </c>
      <c r="F98" s="6">
        <f t="shared" si="2"/>
        <v>2.6041666666666665E-3</v>
      </c>
      <c r="G98" s="7">
        <f t="shared" si="3"/>
        <v>4.2666666666666675</v>
      </c>
      <c r="H98" s="4" t="s">
        <v>445</v>
      </c>
      <c r="I98" s="4" t="s">
        <v>763</v>
      </c>
      <c r="J98" s="4" t="s">
        <v>694</v>
      </c>
    </row>
    <row r="99" spans="1:10" x14ac:dyDescent="0.25">
      <c r="A99" s="8" t="s">
        <v>764</v>
      </c>
      <c r="B99" s="8" t="s">
        <v>762</v>
      </c>
      <c r="C99" s="5">
        <v>90</v>
      </c>
      <c r="D99" s="5">
        <v>1</v>
      </c>
      <c r="E99" s="5">
        <v>1026</v>
      </c>
      <c r="F99" s="9">
        <f t="shared" si="2"/>
        <v>9.7465886939571145E-4</v>
      </c>
      <c r="G99" s="10">
        <f t="shared" si="3"/>
        <v>11.4</v>
      </c>
      <c r="H99" s="8" t="s">
        <v>445</v>
      </c>
      <c r="I99" s="8"/>
      <c r="J99" s="4" t="s">
        <v>694</v>
      </c>
    </row>
    <row r="100" spans="1:10" x14ac:dyDescent="0.25">
      <c r="A100" s="4" t="s">
        <v>765</v>
      </c>
      <c r="B100" s="4" t="s">
        <v>766</v>
      </c>
      <c r="C100" s="5">
        <v>150</v>
      </c>
      <c r="D100" s="5">
        <v>1</v>
      </c>
      <c r="E100" s="5">
        <v>512</v>
      </c>
      <c r="F100" s="6">
        <f t="shared" si="2"/>
        <v>1.953125E-3</v>
      </c>
      <c r="G100" s="7">
        <f t="shared" si="3"/>
        <v>3.4133333333333336</v>
      </c>
      <c r="H100" s="4" t="s">
        <v>445</v>
      </c>
      <c r="I100" s="4"/>
      <c r="J100" s="4" t="s">
        <v>694</v>
      </c>
    </row>
    <row r="101" spans="1:10" x14ac:dyDescent="0.25">
      <c r="A101" s="8" t="s">
        <v>767</v>
      </c>
      <c r="B101" s="8" t="s">
        <v>537</v>
      </c>
      <c r="C101" s="5">
        <v>300</v>
      </c>
      <c r="D101" s="5">
        <v>1</v>
      </c>
      <c r="E101" s="5">
        <v>512</v>
      </c>
      <c r="F101" s="9">
        <f t="shared" si="2"/>
        <v>1.953125E-3</v>
      </c>
      <c r="G101" s="10">
        <f t="shared" si="3"/>
        <v>1.7066666666666668</v>
      </c>
      <c r="H101" s="8" t="s">
        <v>445</v>
      </c>
      <c r="I101" s="8"/>
      <c r="J101" s="4" t="s">
        <v>694</v>
      </c>
    </row>
    <row r="102" spans="1:10" x14ac:dyDescent="0.25">
      <c r="A102" s="4" t="s">
        <v>768</v>
      </c>
      <c r="B102" s="4" t="s">
        <v>769</v>
      </c>
      <c r="C102" s="5">
        <v>30</v>
      </c>
      <c r="D102" s="5">
        <v>1</v>
      </c>
      <c r="E102" s="5">
        <v>352</v>
      </c>
      <c r="F102" s="6">
        <f t="shared" si="2"/>
        <v>2.840909090909091E-3</v>
      </c>
      <c r="G102" s="7">
        <f t="shared" si="3"/>
        <v>11.733333333333333</v>
      </c>
      <c r="H102" s="4" t="s">
        <v>721</v>
      </c>
      <c r="I102" s="4" t="s">
        <v>770</v>
      </c>
      <c r="J102" s="4" t="s">
        <v>771</v>
      </c>
    </row>
    <row r="103" spans="1:10" x14ac:dyDescent="0.25">
      <c r="A103" s="8" t="s">
        <v>772</v>
      </c>
      <c r="B103" s="8" t="s">
        <v>769</v>
      </c>
      <c r="C103" s="5">
        <v>30</v>
      </c>
      <c r="D103" s="5">
        <v>1</v>
      </c>
      <c r="E103" s="5">
        <v>256</v>
      </c>
      <c r="F103" s="9">
        <f t="shared" si="2"/>
        <v>3.90625E-3</v>
      </c>
      <c r="G103" s="10">
        <f t="shared" si="3"/>
        <v>8.5333333333333332</v>
      </c>
      <c r="H103" s="8" t="s">
        <v>455</v>
      </c>
      <c r="I103" s="8" t="s">
        <v>773</v>
      </c>
      <c r="J103" s="4" t="s">
        <v>774</v>
      </c>
    </row>
    <row r="104" spans="1:10" x14ac:dyDescent="0.25">
      <c r="A104" s="4" t="s">
        <v>775</v>
      </c>
      <c r="B104" s="4" t="s">
        <v>776</v>
      </c>
      <c r="C104" s="5">
        <v>150</v>
      </c>
      <c r="D104" s="5">
        <v>1</v>
      </c>
      <c r="E104" s="5">
        <v>4000</v>
      </c>
      <c r="F104" s="6">
        <f t="shared" si="2"/>
        <v>2.5000000000000001E-4</v>
      </c>
      <c r="G104" s="7">
        <f t="shared" si="3"/>
        <v>26.666666666666668</v>
      </c>
      <c r="H104" s="4" t="s">
        <v>445</v>
      </c>
      <c r="I104" s="4"/>
      <c r="J104" s="4" t="s">
        <v>694</v>
      </c>
    </row>
    <row r="105" spans="1:10" x14ac:dyDescent="0.25">
      <c r="A105" s="8" t="s">
        <v>777</v>
      </c>
      <c r="B105" s="8" t="s">
        <v>778</v>
      </c>
      <c r="C105" s="5">
        <v>100</v>
      </c>
      <c r="D105" s="5">
        <v>1</v>
      </c>
      <c r="E105" s="5">
        <v>3000</v>
      </c>
      <c r="F105" s="9">
        <f t="shared" si="2"/>
        <v>3.3333333333333332E-4</v>
      </c>
      <c r="G105" s="10">
        <f t="shared" si="3"/>
        <v>30</v>
      </c>
      <c r="H105" s="8" t="s">
        <v>445</v>
      </c>
      <c r="I105" s="8"/>
      <c r="J105" s="4" t="s">
        <v>694</v>
      </c>
    </row>
    <row r="106" spans="1:10" x14ac:dyDescent="0.25">
      <c r="A106" s="4" t="s">
        <v>265</v>
      </c>
      <c r="B106" s="4" t="s">
        <v>351</v>
      </c>
      <c r="C106" s="5">
        <v>24</v>
      </c>
      <c r="D106" s="5">
        <v>1</v>
      </c>
      <c r="E106" s="5">
        <v>512</v>
      </c>
      <c r="F106" s="6">
        <f t="shared" si="2"/>
        <v>1.953125E-3</v>
      </c>
      <c r="G106" s="7">
        <f t="shared" si="3"/>
        <v>21.333333333333332</v>
      </c>
      <c r="H106" s="4" t="s">
        <v>445</v>
      </c>
      <c r="I106" s="4" t="s">
        <v>779</v>
      </c>
      <c r="J106" s="4" t="s">
        <v>780</v>
      </c>
    </row>
    <row r="107" spans="1:10" x14ac:dyDescent="0.25">
      <c r="A107" s="8" t="s">
        <v>266</v>
      </c>
      <c r="B107" s="8" t="s">
        <v>351</v>
      </c>
      <c r="C107" s="5">
        <v>24</v>
      </c>
      <c r="D107" s="5">
        <v>1</v>
      </c>
      <c r="E107" s="5">
        <v>512</v>
      </c>
      <c r="F107" s="9">
        <f t="shared" si="2"/>
        <v>1.953125E-3</v>
      </c>
      <c r="G107" s="10">
        <f t="shared" si="3"/>
        <v>21.333333333333332</v>
      </c>
      <c r="H107" s="8" t="s">
        <v>445</v>
      </c>
      <c r="I107" s="8"/>
      <c r="J107" s="4" t="s">
        <v>780</v>
      </c>
    </row>
    <row r="108" spans="1:10" x14ac:dyDescent="0.25">
      <c r="A108" s="4" t="s">
        <v>267</v>
      </c>
      <c r="B108" s="4" t="s">
        <v>351</v>
      </c>
      <c r="C108" s="5">
        <v>24</v>
      </c>
      <c r="D108" s="5">
        <v>1</v>
      </c>
      <c r="E108" s="5">
        <v>512</v>
      </c>
      <c r="F108" s="6">
        <f t="shared" si="2"/>
        <v>1.953125E-3</v>
      </c>
      <c r="G108" s="7">
        <f t="shared" si="3"/>
        <v>21.333333333333332</v>
      </c>
      <c r="H108" s="4" t="s">
        <v>445</v>
      </c>
      <c r="I108" s="4"/>
      <c r="J108" s="4" t="s">
        <v>780</v>
      </c>
    </row>
    <row r="109" spans="1:10" x14ac:dyDescent="0.25">
      <c r="A109" s="8" t="s">
        <v>268</v>
      </c>
      <c r="B109" s="8" t="s">
        <v>351</v>
      </c>
      <c r="C109" s="5">
        <v>24</v>
      </c>
      <c r="D109" s="5">
        <v>1</v>
      </c>
      <c r="E109" s="5">
        <v>512</v>
      </c>
      <c r="F109" s="9">
        <f t="shared" si="2"/>
        <v>1.953125E-3</v>
      </c>
      <c r="G109" s="10">
        <f t="shared" si="3"/>
        <v>21.333333333333332</v>
      </c>
      <c r="H109" s="8" t="s">
        <v>445</v>
      </c>
      <c r="I109" s="8" t="s">
        <v>781</v>
      </c>
      <c r="J109" s="4" t="s">
        <v>780</v>
      </c>
    </row>
    <row r="110" spans="1:10" x14ac:dyDescent="0.25">
      <c r="A110" s="4" t="s">
        <v>782</v>
      </c>
      <c r="B110" s="4" t="s">
        <v>351</v>
      </c>
      <c r="C110" s="5">
        <v>24</v>
      </c>
      <c r="D110" s="5">
        <v>1</v>
      </c>
      <c r="E110" s="5">
        <v>6554</v>
      </c>
      <c r="F110" s="6">
        <f t="shared" si="2"/>
        <v>1.5257857796765334E-4</v>
      </c>
      <c r="G110" s="7">
        <f t="shared" si="3"/>
        <v>273.08333333333331</v>
      </c>
      <c r="H110" s="4" t="s">
        <v>445</v>
      </c>
      <c r="I110" s="4" t="s">
        <v>783</v>
      </c>
      <c r="J110" s="4" t="s">
        <v>780</v>
      </c>
    </row>
    <row r="111" spans="1:10" x14ac:dyDescent="0.25">
      <c r="A111" s="8" t="s">
        <v>784</v>
      </c>
      <c r="B111" s="8" t="s">
        <v>351</v>
      </c>
      <c r="C111" s="5">
        <v>24</v>
      </c>
      <c r="D111" s="5">
        <v>1</v>
      </c>
      <c r="E111" s="5">
        <v>6554</v>
      </c>
      <c r="F111" s="9">
        <f t="shared" si="2"/>
        <v>1.5257857796765334E-4</v>
      </c>
      <c r="G111" s="10">
        <f t="shared" si="3"/>
        <v>273.08333333333331</v>
      </c>
      <c r="H111" s="8" t="s">
        <v>445</v>
      </c>
      <c r="I111" s="8"/>
      <c r="J111" s="4" t="s">
        <v>780</v>
      </c>
    </row>
    <row r="112" spans="1:10" x14ac:dyDescent="0.25">
      <c r="A112" s="4" t="s">
        <v>785</v>
      </c>
      <c r="B112" s="4" t="s">
        <v>351</v>
      </c>
      <c r="C112" s="5">
        <v>24</v>
      </c>
      <c r="D112" s="5">
        <v>1</v>
      </c>
      <c r="E112" s="5">
        <v>3000</v>
      </c>
      <c r="F112" s="6">
        <f t="shared" si="2"/>
        <v>3.3333333333333332E-4</v>
      </c>
      <c r="G112" s="7">
        <f t="shared" si="3"/>
        <v>125</v>
      </c>
      <c r="H112" s="4" t="s">
        <v>455</v>
      </c>
      <c r="I112" s="4"/>
      <c r="J112" s="4" t="s">
        <v>780</v>
      </c>
    </row>
    <row r="113" spans="1:10" x14ac:dyDescent="0.25">
      <c r="A113" s="8" t="s">
        <v>786</v>
      </c>
      <c r="B113" s="8" t="s">
        <v>409</v>
      </c>
      <c r="C113" s="5">
        <v>30</v>
      </c>
      <c r="D113" s="5">
        <v>1</v>
      </c>
      <c r="E113" s="5">
        <v>5000</v>
      </c>
      <c r="F113" s="9">
        <f t="shared" si="2"/>
        <v>2.0000000000000001E-4</v>
      </c>
      <c r="G113" s="10">
        <f t="shared" si="3"/>
        <v>166.66666666666666</v>
      </c>
      <c r="H113" s="8" t="s">
        <v>445</v>
      </c>
      <c r="I113" s="8" t="s">
        <v>787</v>
      </c>
      <c r="J113" s="4" t="s">
        <v>694</v>
      </c>
    </row>
    <row r="114" spans="1:10" x14ac:dyDescent="0.25">
      <c r="A114" s="4" t="s">
        <v>788</v>
      </c>
      <c r="B114" s="4" t="s">
        <v>409</v>
      </c>
      <c r="C114" s="5">
        <v>30</v>
      </c>
      <c r="D114" s="5">
        <v>1</v>
      </c>
      <c r="E114" s="5">
        <v>5000</v>
      </c>
      <c r="F114" s="6">
        <f t="shared" si="2"/>
        <v>2.0000000000000001E-4</v>
      </c>
      <c r="G114" s="7">
        <f t="shared" si="3"/>
        <v>166.66666666666666</v>
      </c>
      <c r="H114" s="4" t="s">
        <v>445</v>
      </c>
      <c r="I114" s="4"/>
      <c r="J114" s="4" t="s">
        <v>694</v>
      </c>
    </row>
    <row r="115" spans="1:10" x14ac:dyDescent="0.25">
      <c r="A115" s="8" t="s">
        <v>789</v>
      </c>
      <c r="B115" s="8" t="s">
        <v>409</v>
      </c>
      <c r="C115" s="5">
        <v>30</v>
      </c>
      <c r="D115" s="5">
        <v>1</v>
      </c>
      <c r="E115" s="5">
        <v>1000</v>
      </c>
      <c r="F115" s="9">
        <f t="shared" si="2"/>
        <v>1E-3</v>
      </c>
      <c r="G115" s="10">
        <f t="shared" si="3"/>
        <v>33.333333333333336</v>
      </c>
      <c r="H115" s="8" t="s">
        <v>445</v>
      </c>
      <c r="I115" s="8" t="s">
        <v>790</v>
      </c>
      <c r="J115" s="4" t="s">
        <v>694</v>
      </c>
    </row>
    <row r="116" spans="1:10" x14ac:dyDescent="0.25">
      <c r="A116" s="4" t="s">
        <v>256</v>
      </c>
      <c r="B116" s="4" t="s">
        <v>791</v>
      </c>
      <c r="C116" s="5">
        <v>60</v>
      </c>
      <c r="D116" s="5">
        <v>1</v>
      </c>
      <c r="E116" s="5">
        <v>128</v>
      </c>
      <c r="F116" s="6">
        <f t="shared" si="2"/>
        <v>7.8125E-3</v>
      </c>
      <c r="G116" s="7">
        <f t="shared" si="3"/>
        <v>2.1333333333333333</v>
      </c>
      <c r="H116" s="4" t="s">
        <v>445</v>
      </c>
      <c r="I116" s="4" t="s">
        <v>792</v>
      </c>
      <c r="J116" s="4" t="s">
        <v>694</v>
      </c>
    </row>
    <row r="117" spans="1:10" x14ac:dyDescent="0.25">
      <c r="A117" s="8" t="s">
        <v>257</v>
      </c>
      <c r="B117" s="8" t="s">
        <v>791</v>
      </c>
      <c r="C117" s="5">
        <v>60</v>
      </c>
      <c r="D117" s="5">
        <v>1</v>
      </c>
      <c r="E117" s="5">
        <v>128</v>
      </c>
      <c r="F117" s="9">
        <f t="shared" si="2"/>
        <v>7.8125E-3</v>
      </c>
      <c r="G117" s="10">
        <f t="shared" si="3"/>
        <v>2.1333333333333333</v>
      </c>
      <c r="H117" s="8" t="s">
        <v>445</v>
      </c>
      <c r="I117" s="8"/>
      <c r="J117" s="4" t="s">
        <v>694</v>
      </c>
    </row>
    <row r="118" spans="1:10" x14ac:dyDescent="0.25">
      <c r="A118" s="4" t="s">
        <v>258</v>
      </c>
      <c r="B118" s="4" t="s">
        <v>791</v>
      </c>
      <c r="C118" s="5">
        <v>60</v>
      </c>
      <c r="D118" s="5">
        <v>1</v>
      </c>
      <c r="E118" s="5">
        <v>128</v>
      </c>
      <c r="F118" s="6">
        <f t="shared" si="2"/>
        <v>7.8125E-3</v>
      </c>
      <c r="G118" s="7">
        <f t="shared" si="3"/>
        <v>2.1333333333333333</v>
      </c>
      <c r="H118" s="4" t="s">
        <v>445</v>
      </c>
      <c r="I118" s="4"/>
      <c r="J118" s="4" t="s">
        <v>694</v>
      </c>
    </row>
    <row r="119" spans="1:10" x14ac:dyDescent="0.25">
      <c r="A119" s="8" t="s">
        <v>259</v>
      </c>
      <c r="B119" s="8" t="s">
        <v>791</v>
      </c>
      <c r="C119" s="5">
        <v>60</v>
      </c>
      <c r="D119" s="5">
        <v>1</v>
      </c>
      <c r="E119" s="5">
        <v>128</v>
      </c>
      <c r="F119" s="9">
        <f t="shared" si="2"/>
        <v>7.8125E-3</v>
      </c>
      <c r="G119" s="10">
        <f t="shared" si="3"/>
        <v>2.1333333333333333</v>
      </c>
      <c r="H119" s="8" t="s">
        <v>445</v>
      </c>
      <c r="I119" s="8"/>
      <c r="J119" s="4" t="s">
        <v>694</v>
      </c>
    </row>
    <row r="120" spans="1:10" x14ac:dyDescent="0.25">
      <c r="A120" s="4" t="s">
        <v>793</v>
      </c>
      <c r="B120" s="4" t="s">
        <v>791</v>
      </c>
      <c r="C120" s="5">
        <v>60</v>
      </c>
      <c r="D120" s="5">
        <v>1</v>
      </c>
      <c r="E120" s="5">
        <v>128</v>
      </c>
      <c r="F120" s="6">
        <f t="shared" si="2"/>
        <v>7.8125E-3</v>
      </c>
      <c r="G120" s="7">
        <f t="shared" si="3"/>
        <v>2.1333333333333333</v>
      </c>
      <c r="H120" s="4" t="s">
        <v>445</v>
      </c>
      <c r="I120" s="4"/>
      <c r="J120" s="4" t="s">
        <v>694</v>
      </c>
    </row>
    <row r="121" spans="1:10" x14ac:dyDescent="0.25">
      <c r="A121" s="8" t="s">
        <v>794</v>
      </c>
      <c r="B121" s="8" t="s">
        <v>791</v>
      </c>
      <c r="C121" s="5">
        <v>60</v>
      </c>
      <c r="D121" s="5">
        <v>1</v>
      </c>
      <c r="E121" s="5">
        <v>128</v>
      </c>
      <c r="F121" s="9">
        <f t="shared" si="2"/>
        <v>7.8125E-3</v>
      </c>
      <c r="G121" s="10">
        <f t="shared" si="3"/>
        <v>2.1333333333333333</v>
      </c>
      <c r="H121" s="8" t="s">
        <v>445</v>
      </c>
      <c r="I121" s="8" t="s">
        <v>795</v>
      </c>
      <c r="J121" s="4" t="s">
        <v>694</v>
      </c>
    </row>
    <row r="122" spans="1:10" x14ac:dyDescent="0.25">
      <c r="A122" s="4" t="s">
        <v>796</v>
      </c>
      <c r="B122" s="4" t="s">
        <v>791</v>
      </c>
      <c r="C122" s="5">
        <v>60</v>
      </c>
      <c r="D122" s="5">
        <v>1</v>
      </c>
      <c r="E122" s="5">
        <v>128</v>
      </c>
      <c r="F122" s="6">
        <f t="shared" si="2"/>
        <v>7.8125E-3</v>
      </c>
      <c r="G122" s="7">
        <f t="shared" si="3"/>
        <v>2.1333333333333333</v>
      </c>
      <c r="H122" s="4" t="s">
        <v>445</v>
      </c>
      <c r="I122" s="4"/>
      <c r="J122" s="4" t="s">
        <v>694</v>
      </c>
    </row>
    <row r="123" spans="1:10" x14ac:dyDescent="0.25">
      <c r="A123" s="55" t="s">
        <v>1252</v>
      </c>
      <c r="B123" s="4" t="s">
        <v>791</v>
      </c>
      <c r="C123" s="5">
        <v>60</v>
      </c>
      <c r="D123" s="5">
        <v>1</v>
      </c>
      <c r="E123" s="5">
        <v>128</v>
      </c>
      <c r="F123" s="6">
        <f t="shared" si="2"/>
        <v>7.8125E-3</v>
      </c>
      <c r="G123" s="7">
        <f t="shared" si="3"/>
        <v>2.1333333333333333</v>
      </c>
      <c r="H123" s="4" t="s">
        <v>445</v>
      </c>
      <c r="I123" s="4"/>
      <c r="J123" s="4" t="s">
        <v>694</v>
      </c>
    </row>
    <row r="124" spans="1:10" x14ac:dyDescent="0.25">
      <c r="A124" s="8" t="s">
        <v>797</v>
      </c>
      <c r="B124" s="8" t="s">
        <v>791</v>
      </c>
      <c r="C124" s="5">
        <v>60</v>
      </c>
      <c r="D124" s="5">
        <v>1</v>
      </c>
      <c r="E124" s="5">
        <v>128</v>
      </c>
      <c r="F124" s="9">
        <f t="shared" si="2"/>
        <v>7.8125E-3</v>
      </c>
      <c r="G124" s="10">
        <f t="shared" si="3"/>
        <v>2.1333333333333333</v>
      </c>
      <c r="H124" s="8" t="s">
        <v>445</v>
      </c>
      <c r="I124" s="8"/>
      <c r="J124" s="4" t="s">
        <v>694</v>
      </c>
    </row>
    <row r="125" spans="1:10" x14ac:dyDescent="0.25">
      <c r="A125" s="4" t="s">
        <v>798</v>
      </c>
      <c r="B125" s="4" t="s">
        <v>791</v>
      </c>
      <c r="C125" s="5">
        <v>60</v>
      </c>
      <c r="D125" s="5">
        <v>1</v>
      </c>
      <c r="E125" s="5">
        <v>128</v>
      </c>
      <c r="F125" s="6">
        <f t="shared" si="2"/>
        <v>7.8125E-3</v>
      </c>
      <c r="G125" s="7">
        <f t="shared" si="3"/>
        <v>2.1333333333333333</v>
      </c>
      <c r="H125" s="4" t="s">
        <v>445</v>
      </c>
      <c r="I125" s="4"/>
      <c r="J125" s="4" t="s">
        <v>694</v>
      </c>
    </row>
    <row r="126" spans="1:10" x14ac:dyDescent="0.25">
      <c r="A126" s="8" t="s">
        <v>799</v>
      </c>
      <c r="B126" s="8" t="s">
        <v>791</v>
      </c>
      <c r="C126" s="5">
        <v>60</v>
      </c>
      <c r="D126" s="5">
        <v>1</v>
      </c>
      <c r="E126" s="5">
        <v>128</v>
      </c>
      <c r="F126" s="9">
        <f t="shared" si="2"/>
        <v>7.8125E-3</v>
      </c>
      <c r="G126" s="10">
        <f t="shared" si="3"/>
        <v>2.1333333333333333</v>
      </c>
      <c r="H126" s="8" t="s">
        <v>455</v>
      </c>
      <c r="I126" s="8" t="s">
        <v>795</v>
      </c>
      <c r="J126" s="4" t="s">
        <v>694</v>
      </c>
    </row>
    <row r="127" spans="1:10" x14ac:dyDescent="0.25">
      <c r="A127" s="4" t="s">
        <v>800</v>
      </c>
      <c r="B127" s="4" t="s">
        <v>791</v>
      </c>
      <c r="C127" s="5">
        <v>60</v>
      </c>
      <c r="D127" s="5">
        <v>1</v>
      </c>
      <c r="E127" s="5">
        <v>128</v>
      </c>
      <c r="F127" s="6">
        <f t="shared" si="2"/>
        <v>7.8125E-3</v>
      </c>
      <c r="G127" s="7">
        <f t="shared" si="3"/>
        <v>2.1333333333333333</v>
      </c>
      <c r="H127" s="4" t="s">
        <v>455</v>
      </c>
      <c r="I127" s="4" t="s">
        <v>795</v>
      </c>
      <c r="J127" s="4" t="s">
        <v>694</v>
      </c>
    </row>
    <row r="128" spans="1:10" x14ac:dyDescent="0.25">
      <c r="A128" s="8" t="s">
        <v>801</v>
      </c>
      <c r="B128" s="8" t="s">
        <v>340</v>
      </c>
      <c r="C128" s="5">
        <v>10</v>
      </c>
      <c r="D128" s="5">
        <v>1</v>
      </c>
      <c r="E128" s="5">
        <v>585</v>
      </c>
      <c r="F128" s="9">
        <f t="shared" si="2"/>
        <v>1.7094017094017094E-3</v>
      </c>
      <c r="G128" s="10">
        <f t="shared" si="3"/>
        <v>58.5</v>
      </c>
      <c r="H128" s="8" t="s">
        <v>445</v>
      </c>
      <c r="I128" s="8" t="s">
        <v>802</v>
      </c>
      <c r="J128" s="4" t="s">
        <v>511</v>
      </c>
    </row>
    <row r="129" spans="1:10" x14ac:dyDescent="0.25">
      <c r="A129" s="4" t="s">
        <v>803</v>
      </c>
      <c r="B129" s="4" t="s">
        <v>340</v>
      </c>
      <c r="C129" s="5">
        <v>10</v>
      </c>
      <c r="D129" s="5">
        <v>1</v>
      </c>
      <c r="E129" s="5">
        <v>585</v>
      </c>
      <c r="F129" s="6">
        <f t="shared" si="2"/>
        <v>1.7094017094017094E-3</v>
      </c>
      <c r="G129" s="7">
        <f t="shared" si="3"/>
        <v>58.5</v>
      </c>
      <c r="H129" s="4" t="s">
        <v>445</v>
      </c>
      <c r="I129" s="4"/>
      <c r="J129" s="4" t="s">
        <v>511</v>
      </c>
    </row>
    <row r="130" spans="1:10" x14ac:dyDescent="0.25">
      <c r="A130" s="8" t="s">
        <v>804</v>
      </c>
      <c r="B130" s="8" t="s">
        <v>340</v>
      </c>
      <c r="C130" s="5">
        <v>10</v>
      </c>
      <c r="D130" s="5">
        <v>1</v>
      </c>
      <c r="E130" s="5">
        <v>585</v>
      </c>
      <c r="F130" s="9">
        <f t="shared" si="2"/>
        <v>1.7094017094017094E-3</v>
      </c>
      <c r="G130" s="10">
        <f t="shared" si="3"/>
        <v>58.5</v>
      </c>
      <c r="H130" s="8" t="s">
        <v>445</v>
      </c>
      <c r="I130" s="8"/>
      <c r="J130" s="4" t="s">
        <v>511</v>
      </c>
    </row>
    <row r="131" spans="1:10" x14ac:dyDescent="0.25">
      <c r="A131" s="4" t="s">
        <v>805</v>
      </c>
      <c r="B131" s="4" t="s">
        <v>340</v>
      </c>
      <c r="C131" s="5">
        <v>10</v>
      </c>
      <c r="D131" s="5">
        <v>1</v>
      </c>
      <c r="E131" s="5">
        <v>585</v>
      </c>
      <c r="F131" s="6">
        <f t="shared" si="2"/>
        <v>1.7094017094017094E-3</v>
      </c>
      <c r="G131" s="7">
        <f t="shared" si="3"/>
        <v>58.5</v>
      </c>
      <c r="H131" s="4" t="s">
        <v>455</v>
      </c>
      <c r="I131" s="4" t="s">
        <v>806</v>
      </c>
      <c r="J131" s="4" t="s">
        <v>511</v>
      </c>
    </row>
    <row r="132" spans="1:10" x14ac:dyDescent="0.25">
      <c r="A132" s="8" t="s">
        <v>807</v>
      </c>
      <c r="B132" s="8" t="s">
        <v>291</v>
      </c>
      <c r="C132" s="5">
        <v>40</v>
      </c>
      <c r="D132" s="5">
        <v>1</v>
      </c>
      <c r="E132" s="5">
        <v>128</v>
      </c>
      <c r="F132" s="9">
        <f t="shared" si="2"/>
        <v>7.8125E-3</v>
      </c>
      <c r="G132" s="10">
        <f t="shared" si="3"/>
        <v>3.2</v>
      </c>
      <c r="H132" s="8" t="s">
        <v>445</v>
      </c>
      <c r="I132" s="8"/>
      <c r="J132" s="4" t="s">
        <v>694</v>
      </c>
    </row>
    <row r="133" spans="1:10" x14ac:dyDescent="0.25">
      <c r="A133" s="4" t="s">
        <v>808</v>
      </c>
      <c r="B133" s="4" t="s">
        <v>291</v>
      </c>
      <c r="C133" s="5">
        <v>40</v>
      </c>
      <c r="D133" s="5">
        <v>1</v>
      </c>
      <c r="E133" s="5">
        <v>256</v>
      </c>
      <c r="F133" s="6">
        <f t="shared" si="2"/>
        <v>3.90625E-3</v>
      </c>
      <c r="G133" s="7">
        <f t="shared" si="3"/>
        <v>6.4</v>
      </c>
      <c r="H133" s="4" t="s">
        <v>445</v>
      </c>
      <c r="I133" s="4"/>
      <c r="J133" s="4" t="s">
        <v>694</v>
      </c>
    </row>
    <row r="134" spans="1:10" x14ac:dyDescent="0.25">
      <c r="A134" s="8" t="s">
        <v>809</v>
      </c>
      <c r="B134" s="8" t="s">
        <v>291</v>
      </c>
      <c r="C134" s="5">
        <v>40</v>
      </c>
      <c r="D134" s="5">
        <v>1</v>
      </c>
      <c r="E134" s="5">
        <v>400</v>
      </c>
      <c r="F134" s="9">
        <f t="shared" si="2"/>
        <v>2.5000000000000001E-3</v>
      </c>
      <c r="G134" s="10">
        <f t="shared" si="3"/>
        <v>10</v>
      </c>
      <c r="H134" s="8" t="s">
        <v>445</v>
      </c>
      <c r="I134" s="8" t="s">
        <v>810</v>
      </c>
      <c r="J134" s="4" t="s">
        <v>694</v>
      </c>
    </row>
    <row r="135" spans="1:10" x14ac:dyDescent="0.25">
      <c r="A135" s="4" t="s">
        <v>811</v>
      </c>
      <c r="B135" s="4" t="s">
        <v>559</v>
      </c>
      <c r="C135" s="5">
        <v>26</v>
      </c>
      <c r="D135" s="5">
        <v>1</v>
      </c>
      <c r="E135" s="5">
        <v>25</v>
      </c>
      <c r="F135" s="6">
        <f t="shared" ref="F135:F198" si="4">IF(OR($E135="",$E135=0),1,1/$E135)</f>
        <v>0.04</v>
      </c>
      <c r="G135" s="7">
        <f t="shared" ref="G135:G198" si="5">IF(OR($C135="",$C135=0),"",($D135/$C135)/$F135)</f>
        <v>0.96153846153846156</v>
      </c>
      <c r="H135" s="4" t="s">
        <v>445</v>
      </c>
      <c r="I135" s="4" t="s">
        <v>812</v>
      </c>
      <c r="J135" s="4" t="s">
        <v>694</v>
      </c>
    </row>
    <row r="136" spans="1:10" x14ac:dyDescent="0.25">
      <c r="A136" s="8" t="s">
        <v>813</v>
      </c>
      <c r="B136" s="8" t="s">
        <v>559</v>
      </c>
      <c r="C136" s="5">
        <v>26</v>
      </c>
      <c r="D136" s="5">
        <v>1</v>
      </c>
      <c r="E136" s="5">
        <v>50</v>
      </c>
      <c r="F136" s="9">
        <f t="shared" si="4"/>
        <v>0.02</v>
      </c>
      <c r="G136" s="10">
        <f t="shared" si="5"/>
        <v>1.9230769230769231</v>
      </c>
      <c r="H136" s="8" t="s">
        <v>445</v>
      </c>
      <c r="I136" s="8"/>
      <c r="J136" s="4" t="s">
        <v>694</v>
      </c>
    </row>
    <row r="137" spans="1:10" x14ac:dyDescent="0.25">
      <c r="A137" s="4" t="s">
        <v>302</v>
      </c>
      <c r="B137" s="4" t="s">
        <v>559</v>
      </c>
      <c r="C137" s="5">
        <v>26</v>
      </c>
      <c r="D137" s="5">
        <v>1</v>
      </c>
      <c r="E137" s="5">
        <v>100</v>
      </c>
      <c r="F137" s="6">
        <f t="shared" si="4"/>
        <v>0.01</v>
      </c>
      <c r="G137" s="7">
        <f t="shared" si="5"/>
        <v>3.8461538461538463</v>
      </c>
      <c r="H137" s="4" t="s">
        <v>445</v>
      </c>
      <c r="I137" s="4"/>
      <c r="J137" s="4" t="s">
        <v>694</v>
      </c>
    </row>
    <row r="138" spans="1:10" x14ac:dyDescent="0.25">
      <c r="A138" s="8" t="s">
        <v>814</v>
      </c>
      <c r="B138" s="8" t="s">
        <v>619</v>
      </c>
      <c r="C138" s="5">
        <v>30</v>
      </c>
      <c r="D138" s="5">
        <v>1</v>
      </c>
      <c r="E138" s="5">
        <v>118</v>
      </c>
      <c r="F138" s="9">
        <f t="shared" si="4"/>
        <v>8.4745762711864406E-3</v>
      </c>
      <c r="G138" s="10">
        <f t="shared" si="5"/>
        <v>3.9333333333333331</v>
      </c>
      <c r="H138" s="8" t="s">
        <v>445</v>
      </c>
      <c r="I138" s="8"/>
      <c r="J138" s="4" t="s">
        <v>694</v>
      </c>
    </row>
    <row r="139" spans="1:10" x14ac:dyDescent="0.25">
      <c r="A139" s="4" t="s">
        <v>815</v>
      </c>
      <c r="B139" s="4" t="s">
        <v>622</v>
      </c>
      <c r="C139" s="5">
        <v>30</v>
      </c>
      <c r="D139" s="5">
        <v>1</v>
      </c>
      <c r="E139" s="5">
        <v>118</v>
      </c>
      <c r="F139" s="6">
        <f t="shared" si="4"/>
        <v>8.4745762711864406E-3</v>
      </c>
      <c r="G139" s="7">
        <f t="shared" si="5"/>
        <v>3.9333333333333331</v>
      </c>
      <c r="H139" s="4" t="s">
        <v>445</v>
      </c>
      <c r="I139" s="4"/>
      <c r="J139" s="4" t="s">
        <v>694</v>
      </c>
    </row>
    <row r="140" spans="1:10" x14ac:dyDescent="0.25">
      <c r="A140" s="8" t="s">
        <v>816</v>
      </c>
      <c r="B140" s="8" t="s">
        <v>212</v>
      </c>
      <c r="C140" s="5">
        <v>60</v>
      </c>
      <c r="D140" s="5">
        <v>1</v>
      </c>
      <c r="E140" s="5">
        <v>33</v>
      </c>
      <c r="F140" s="9">
        <f t="shared" si="4"/>
        <v>3.0303030303030304E-2</v>
      </c>
      <c r="G140" s="10">
        <f t="shared" si="5"/>
        <v>0.54999999999999993</v>
      </c>
      <c r="H140" s="8" t="s">
        <v>445</v>
      </c>
      <c r="I140" s="8" t="s">
        <v>817</v>
      </c>
      <c r="J140" s="4" t="s">
        <v>694</v>
      </c>
    </row>
    <row r="141" spans="1:10" x14ac:dyDescent="0.25">
      <c r="A141" s="4" t="s">
        <v>818</v>
      </c>
      <c r="B141" s="4" t="s">
        <v>819</v>
      </c>
      <c r="C141" s="5">
        <v>200</v>
      </c>
      <c r="D141" s="5">
        <v>1</v>
      </c>
      <c r="E141" s="5">
        <v>800</v>
      </c>
      <c r="F141" s="6">
        <f t="shared" si="4"/>
        <v>1.25E-3</v>
      </c>
      <c r="G141" s="7">
        <f t="shared" si="5"/>
        <v>4</v>
      </c>
      <c r="H141" s="4" t="s">
        <v>445</v>
      </c>
      <c r="I141" s="4"/>
      <c r="J141" s="4" t="s">
        <v>694</v>
      </c>
    </row>
    <row r="142" spans="1:10" x14ac:dyDescent="0.25">
      <c r="A142" s="8" t="s">
        <v>820</v>
      </c>
      <c r="B142" s="8" t="s">
        <v>821</v>
      </c>
      <c r="C142" s="5">
        <v>40</v>
      </c>
      <c r="D142" s="5">
        <v>1</v>
      </c>
      <c r="E142" s="5">
        <v>32768</v>
      </c>
      <c r="F142" s="9">
        <f t="shared" si="4"/>
        <v>3.0517578125E-5</v>
      </c>
      <c r="G142" s="10">
        <f t="shared" si="5"/>
        <v>819.2</v>
      </c>
      <c r="H142" s="8" t="s">
        <v>445</v>
      </c>
      <c r="I142" s="8" t="s">
        <v>822</v>
      </c>
      <c r="J142" s="4" t="s">
        <v>694</v>
      </c>
    </row>
    <row r="143" spans="1:10" x14ac:dyDescent="0.25">
      <c r="A143" s="4" t="s">
        <v>823</v>
      </c>
      <c r="B143" s="4" t="s">
        <v>824</v>
      </c>
      <c r="C143" s="5">
        <v>120</v>
      </c>
      <c r="D143" s="5">
        <v>1</v>
      </c>
      <c r="E143" s="5">
        <v>320</v>
      </c>
      <c r="F143" s="6">
        <f t="shared" si="4"/>
        <v>3.1250000000000002E-3</v>
      </c>
      <c r="G143" s="7">
        <f t="shared" si="5"/>
        <v>2.6666666666666665</v>
      </c>
      <c r="H143" s="4" t="s">
        <v>445</v>
      </c>
      <c r="I143" s="4" t="s">
        <v>825</v>
      </c>
      <c r="J143" s="4" t="s">
        <v>694</v>
      </c>
    </row>
    <row r="144" spans="1:10" x14ac:dyDescent="0.25">
      <c r="A144" s="8" t="s">
        <v>826</v>
      </c>
      <c r="B144" s="8" t="s">
        <v>827</v>
      </c>
      <c r="C144" s="5">
        <v>40</v>
      </c>
      <c r="D144" s="5">
        <v>1</v>
      </c>
      <c r="E144" s="5">
        <v>10000</v>
      </c>
      <c r="F144" s="9">
        <f t="shared" si="4"/>
        <v>1E-4</v>
      </c>
      <c r="G144" s="10">
        <f t="shared" si="5"/>
        <v>250</v>
      </c>
      <c r="H144" s="8" t="s">
        <v>445</v>
      </c>
      <c r="I144" s="8" t="s">
        <v>828</v>
      </c>
      <c r="J144" s="4" t="s">
        <v>694</v>
      </c>
    </row>
    <row r="145" spans="1:10" x14ac:dyDescent="0.25">
      <c r="A145" s="4" t="s">
        <v>829</v>
      </c>
      <c r="B145" s="4" t="s">
        <v>830</v>
      </c>
      <c r="C145" s="5">
        <v>55</v>
      </c>
      <c r="D145" s="5">
        <v>1</v>
      </c>
      <c r="E145" s="5">
        <v>800</v>
      </c>
      <c r="F145" s="6">
        <f t="shared" si="4"/>
        <v>1.25E-3</v>
      </c>
      <c r="G145" s="7">
        <f t="shared" si="5"/>
        <v>14.545454545454545</v>
      </c>
      <c r="H145" s="4" t="s">
        <v>445</v>
      </c>
      <c r="I145" s="4" t="s">
        <v>831</v>
      </c>
      <c r="J145" s="4" t="s">
        <v>694</v>
      </c>
    </row>
    <row r="146" spans="1:10" x14ac:dyDescent="0.25">
      <c r="A146" s="8" t="s">
        <v>832</v>
      </c>
      <c r="B146" s="8" t="s">
        <v>830</v>
      </c>
      <c r="C146" s="5">
        <v>55</v>
      </c>
      <c r="D146" s="5">
        <v>1</v>
      </c>
      <c r="E146" s="5">
        <v>5000</v>
      </c>
      <c r="F146" s="9">
        <f t="shared" si="4"/>
        <v>2.0000000000000001E-4</v>
      </c>
      <c r="G146" s="10">
        <f t="shared" si="5"/>
        <v>90.909090909090907</v>
      </c>
      <c r="H146" s="8" t="s">
        <v>445</v>
      </c>
      <c r="I146" s="8"/>
      <c r="J146" s="4" t="s">
        <v>694</v>
      </c>
    </row>
    <row r="147" spans="1:10" x14ac:dyDescent="0.25">
      <c r="A147" s="4" t="s">
        <v>833</v>
      </c>
      <c r="B147" s="4" t="s">
        <v>834</v>
      </c>
      <c r="C147" s="5">
        <v>60</v>
      </c>
      <c r="D147" s="5">
        <v>1</v>
      </c>
      <c r="E147" s="5">
        <v>5000</v>
      </c>
      <c r="F147" s="6">
        <f t="shared" si="4"/>
        <v>2.0000000000000001E-4</v>
      </c>
      <c r="G147" s="7">
        <f t="shared" si="5"/>
        <v>83.333333333333329</v>
      </c>
      <c r="H147" s="4" t="s">
        <v>445</v>
      </c>
      <c r="I147" s="4"/>
      <c r="J147" s="4" t="s">
        <v>694</v>
      </c>
    </row>
    <row r="148" spans="1:10" x14ac:dyDescent="0.25">
      <c r="A148" s="8" t="s">
        <v>835</v>
      </c>
      <c r="B148" s="8" t="s">
        <v>836</v>
      </c>
      <c r="C148" s="5">
        <v>200</v>
      </c>
      <c r="D148" s="5">
        <v>1</v>
      </c>
      <c r="E148" s="5">
        <v>100</v>
      </c>
      <c r="F148" s="9">
        <f t="shared" si="4"/>
        <v>0.01</v>
      </c>
      <c r="G148" s="10">
        <f t="shared" si="5"/>
        <v>0.5</v>
      </c>
      <c r="H148" s="8" t="s">
        <v>445</v>
      </c>
      <c r="I148" s="8" t="s">
        <v>837</v>
      </c>
      <c r="J148" s="4" t="s">
        <v>694</v>
      </c>
    </row>
    <row r="149" spans="1:10" x14ac:dyDescent="0.25">
      <c r="A149" s="4" t="s">
        <v>838</v>
      </c>
      <c r="B149" s="4" t="s">
        <v>579</v>
      </c>
      <c r="C149" s="5">
        <v>60</v>
      </c>
      <c r="D149" s="5">
        <v>1</v>
      </c>
      <c r="E149" s="5">
        <v>3000</v>
      </c>
      <c r="F149" s="6">
        <f t="shared" si="4"/>
        <v>3.3333333333333332E-4</v>
      </c>
      <c r="G149" s="7">
        <f t="shared" si="5"/>
        <v>50</v>
      </c>
      <c r="H149" s="4" t="s">
        <v>721</v>
      </c>
      <c r="I149" s="4"/>
      <c r="J149" s="4" t="s">
        <v>771</v>
      </c>
    </row>
    <row r="150" spans="1:10" x14ac:dyDescent="0.25">
      <c r="A150" s="8" t="s">
        <v>304</v>
      </c>
      <c r="B150" s="8" t="s">
        <v>488</v>
      </c>
      <c r="C150" s="5">
        <v>25</v>
      </c>
      <c r="D150" s="5">
        <v>1</v>
      </c>
      <c r="E150" s="5">
        <v>360</v>
      </c>
      <c r="F150" s="9">
        <f t="shared" si="4"/>
        <v>2.7777777777777779E-3</v>
      </c>
      <c r="G150" s="10">
        <f t="shared" si="5"/>
        <v>14.4</v>
      </c>
      <c r="H150" s="8" t="s">
        <v>445</v>
      </c>
      <c r="I150" s="8" t="s">
        <v>839</v>
      </c>
      <c r="J150" s="4" t="s">
        <v>694</v>
      </c>
    </row>
    <row r="151" spans="1:10" x14ac:dyDescent="0.25">
      <c r="A151" s="4" t="s">
        <v>391</v>
      </c>
      <c r="B151" s="4" t="s">
        <v>494</v>
      </c>
      <c r="C151" s="5">
        <v>26</v>
      </c>
      <c r="D151" s="5">
        <v>1</v>
      </c>
      <c r="E151" s="5">
        <v>360</v>
      </c>
      <c r="F151" s="6">
        <f t="shared" si="4"/>
        <v>2.7777777777777779E-3</v>
      </c>
      <c r="G151" s="7">
        <f t="shared" si="5"/>
        <v>13.846153846153847</v>
      </c>
      <c r="H151" s="4" t="s">
        <v>445</v>
      </c>
      <c r="I151" s="4" t="s">
        <v>840</v>
      </c>
      <c r="J151" s="4" t="s">
        <v>694</v>
      </c>
    </row>
    <row r="152" spans="1:10" x14ac:dyDescent="0.25">
      <c r="A152" s="8" t="s">
        <v>303</v>
      </c>
      <c r="B152" s="8" t="s">
        <v>497</v>
      </c>
      <c r="C152" s="5">
        <v>34</v>
      </c>
      <c r="D152" s="5">
        <v>1</v>
      </c>
      <c r="E152" s="5">
        <v>360</v>
      </c>
      <c r="F152" s="9">
        <f t="shared" si="4"/>
        <v>2.7777777777777779E-3</v>
      </c>
      <c r="G152" s="10">
        <f t="shared" si="5"/>
        <v>10.588235294117647</v>
      </c>
      <c r="H152" s="8" t="s">
        <v>445</v>
      </c>
      <c r="I152" s="8" t="s">
        <v>841</v>
      </c>
      <c r="J152" s="4" t="s">
        <v>694</v>
      </c>
    </row>
    <row r="153" spans="1:10" x14ac:dyDescent="0.25">
      <c r="A153" s="4" t="s">
        <v>842</v>
      </c>
      <c r="B153" s="4" t="s">
        <v>488</v>
      </c>
      <c r="C153" s="5">
        <v>25</v>
      </c>
      <c r="D153" s="5">
        <v>1</v>
      </c>
      <c r="E153" s="5">
        <v>256</v>
      </c>
      <c r="F153" s="6">
        <f t="shared" si="4"/>
        <v>3.90625E-3</v>
      </c>
      <c r="G153" s="7">
        <f t="shared" si="5"/>
        <v>10.24</v>
      </c>
      <c r="H153" s="4" t="s">
        <v>455</v>
      </c>
      <c r="I153" s="4" t="s">
        <v>843</v>
      </c>
      <c r="J153" s="4" t="s">
        <v>844</v>
      </c>
    </row>
    <row r="154" spans="1:10" x14ac:dyDescent="0.25">
      <c r="A154" s="8" t="s">
        <v>845</v>
      </c>
      <c r="B154" s="8" t="s">
        <v>488</v>
      </c>
      <c r="C154" s="5">
        <v>25</v>
      </c>
      <c r="D154" s="5">
        <v>1</v>
      </c>
      <c r="E154" s="5">
        <v>256</v>
      </c>
      <c r="F154" s="9">
        <f t="shared" si="4"/>
        <v>3.90625E-3</v>
      </c>
      <c r="G154" s="10">
        <f t="shared" si="5"/>
        <v>10.24</v>
      </c>
      <c r="H154" s="8" t="s">
        <v>455</v>
      </c>
      <c r="I154" s="8"/>
      <c r="J154" s="4" t="s">
        <v>844</v>
      </c>
    </row>
    <row r="155" spans="1:10" x14ac:dyDescent="0.25">
      <c r="A155" s="4" t="s">
        <v>846</v>
      </c>
      <c r="B155" s="4" t="s">
        <v>494</v>
      </c>
      <c r="C155" s="5">
        <v>26</v>
      </c>
      <c r="D155" s="5">
        <v>1</v>
      </c>
      <c r="E155" s="5">
        <v>256</v>
      </c>
      <c r="F155" s="6">
        <f t="shared" si="4"/>
        <v>3.90625E-3</v>
      </c>
      <c r="G155" s="7">
        <f t="shared" si="5"/>
        <v>9.8461538461538467</v>
      </c>
      <c r="H155" s="4" t="s">
        <v>455</v>
      </c>
      <c r="I155" s="4" t="s">
        <v>847</v>
      </c>
      <c r="J155" s="4" t="s">
        <v>848</v>
      </c>
    </row>
    <row r="156" spans="1:10" x14ac:dyDescent="0.25">
      <c r="A156" s="8" t="s">
        <v>849</v>
      </c>
      <c r="B156" s="8" t="s">
        <v>494</v>
      </c>
      <c r="C156" s="5">
        <v>26</v>
      </c>
      <c r="D156" s="5">
        <v>1</v>
      </c>
      <c r="E156" s="5">
        <v>256</v>
      </c>
      <c r="F156" s="9">
        <f t="shared" si="4"/>
        <v>3.90625E-3</v>
      </c>
      <c r="G156" s="10">
        <f t="shared" si="5"/>
        <v>9.8461538461538467</v>
      </c>
      <c r="H156" s="8" t="s">
        <v>455</v>
      </c>
      <c r="I156" s="8"/>
      <c r="J156" s="4" t="s">
        <v>848</v>
      </c>
    </row>
    <row r="157" spans="1:10" x14ac:dyDescent="0.25">
      <c r="A157" s="4" t="s">
        <v>850</v>
      </c>
      <c r="B157" s="4" t="s">
        <v>497</v>
      </c>
      <c r="C157" s="5">
        <v>34</v>
      </c>
      <c r="D157" s="5">
        <v>1</v>
      </c>
      <c r="E157" s="5">
        <v>256</v>
      </c>
      <c r="F157" s="6">
        <f t="shared" si="4"/>
        <v>3.90625E-3</v>
      </c>
      <c r="G157" s="7">
        <f t="shared" si="5"/>
        <v>7.5294117647058822</v>
      </c>
      <c r="H157" s="4" t="s">
        <v>455</v>
      </c>
      <c r="I157" s="4"/>
      <c r="J157" s="4" t="s">
        <v>851</v>
      </c>
    </row>
    <row r="158" spans="1:10" x14ac:dyDescent="0.25">
      <c r="A158" s="8" t="s">
        <v>852</v>
      </c>
      <c r="B158" s="8" t="s">
        <v>497</v>
      </c>
      <c r="C158" s="5">
        <v>34</v>
      </c>
      <c r="D158" s="5">
        <v>1</v>
      </c>
      <c r="E158" s="5">
        <v>256</v>
      </c>
      <c r="F158" s="9">
        <f t="shared" si="4"/>
        <v>3.90625E-3</v>
      </c>
      <c r="G158" s="10">
        <f t="shared" si="5"/>
        <v>7.5294117647058822</v>
      </c>
      <c r="H158" s="8" t="s">
        <v>455</v>
      </c>
      <c r="I158" s="8"/>
      <c r="J158" s="4" t="s">
        <v>851</v>
      </c>
    </row>
    <row r="159" spans="1:10" x14ac:dyDescent="0.25">
      <c r="A159" s="4" t="s">
        <v>853</v>
      </c>
      <c r="B159" s="4" t="s">
        <v>283</v>
      </c>
      <c r="C159" s="5">
        <v>28</v>
      </c>
      <c r="D159" s="5">
        <v>1</v>
      </c>
      <c r="E159" s="5">
        <v>256</v>
      </c>
      <c r="F159" s="6">
        <f t="shared" si="4"/>
        <v>3.90625E-3</v>
      </c>
      <c r="G159" s="7">
        <f t="shared" si="5"/>
        <v>9.1428571428571423</v>
      </c>
      <c r="H159" s="4" t="s">
        <v>455</v>
      </c>
      <c r="I159" s="4"/>
      <c r="J159" s="4" t="s">
        <v>854</v>
      </c>
    </row>
    <row r="160" spans="1:10" x14ac:dyDescent="0.25">
      <c r="A160" s="8" t="s">
        <v>855</v>
      </c>
      <c r="B160" s="8" t="s">
        <v>283</v>
      </c>
      <c r="C160" s="5">
        <v>28</v>
      </c>
      <c r="D160" s="5">
        <v>1</v>
      </c>
      <c r="E160" s="5">
        <v>256</v>
      </c>
      <c r="F160" s="9">
        <f t="shared" si="4"/>
        <v>3.90625E-3</v>
      </c>
      <c r="G160" s="10">
        <f t="shared" si="5"/>
        <v>9.1428571428571423</v>
      </c>
      <c r="H160" s="8" t="s">
        <v>455</v>
      </c>
      <c r="I160" s="8"/>
      <c r="J160" s="4" t="s">
        <v>854</v>
      </c>
    </row>
    <row r="161" spans="1:10" x14ac:dyDescent="0.25">
      <c r="A161" s="4" t="s">
        <v>856</v>
      </c>
      <c r="B161" s="4" t="s">
        <v>339</v>
      </c>
      <c r="C161" s="5">
        <v>45</v>
      </c>
      <c r="D161" s="5">
        <v>1</v>
      </c>
      <c r="E161" s="5">
        <v>256</v>
      </c>
      <c r="F161" s="6">
        <f t="shared" si="4"/>
        <v>3.90625E-3</v>
      </c>
      <c r="G161" s="7">
        <f t="shared" si="5"/>
        <v>5.6888888888888891</v>
      </c>
      <c r="H161" s="4" t="s">
        <v>455</v>
      </c>
      <c r="I161" s="4"/>
      <c r="J161" s="4" t="s">
        <v>857</v>
      </c>
    </row>
    <row r="162" spans="1:10" x14ac:dyDescent="0.25">
      <c r="A162" s="8" t="s">
        <v>858</v>
      </c>
      <c r="B162" s="8" t="s">
        <v>339</v>
      </c>
      <c r="C162" s="5">
        <v>45</v>
      </c>
      <c r="D162" s="5">
        <v>1</v>
      </c>
      <c r="E162" s="5">
        <v>256</v>
      </c>
      <c r="F162" s="9">
        <f t="shared" si="4"/>
        <v>3.90625E-3</v>
      </c>
      <c r="G162" s="10">
        <f t="shared" si="5"/>
        <v>5.6888888888888891</v>
      </c>
      <c r="H162" s="8" t="s">
        <v>455</v>
      </c>
      <c r="I162" s="8"/>
      <c r="J162" s="4" t="s">
        <v>857</v>
      </c>
    </row>
    <row r="163" spans="1:10" x14ac:dyDescent="0.25">
      <c r="A163" s="4" t="s">
        <v>859</v>
      </c>
      <c r="B163" s="4" t="s">
        <v>284</v>
      </c>
      <c r="C163" s="5">
        <v>40</v>
      </c>
      <c r="D163" s="5">
        <v>1</v>
      </c>
      <c r="E163" s="5">
        <v>256</v>
      </c>
      <c r="F163" s="6">
        <f t="shared" si="4"/>
        <v>3.90625E-3</v>
      </c>
      <c r="G163" s="7">
        <f t="shared" si="5"/>
        <v>6.4</v>
      </c>
      <c r="H163" s="4" t="s">
        <v>455</v>
      </c>
      <c r="I163" s="4"/>
      <c r="J163" s="4" t="s">
        <v>860</v>
      </c>
    </row>
    <row r="164" spans="1:10" x14ac:dyDescent="0.25">
      <c r="A164" s="8" t="s">
        <v>861</v>
      </c>
      <c r="B164" s="8" t="s">
        <v>284</v>
      </c>
      <c r="C164" s="5">
        <v>40</v>
      </c>
      <c r="D164" s="5">
        <v>1</v>
      </c>
      <c r="E164" s="5">
        <v>256</v>
      </c>
      <c r="F164" s="9">
        <f t="shared" si="4"/>
        <v>3.90625E-3</v>
      </c>
      <c r="G164" s="10">
        <f t="shared" si="5"/>
        <v>6.4</v>
      </c>
      <c r="H164" s="8" t="s">
        <v>455</v>
      </c>
      <c r="I164" s="8"/>
      <c r="J164" s="4" t="s">
        <v>860</v>
      </c>
    </row>
    <row r="165" spans="1:10" x14ac:dyDescent="0.25">
      <c r="A165" s="4" t="s">
        <v>862</v>
      </c>
      <c r="B165" s="4" t="s">
        <v>339</v>
      </c>
      <c r="C165" s="5">
        <v>45</v>
      </c>
      <c r="D165" s="5">
        <v>1</v>
      </c>
      <c r="E165" s="5">
        <v>128</v>
      </c>
      <c r="F165" s="6">
        <f t="shared" si="4"/>
        <v>7.8125E-3</v>
      </c>
      <c r="G165" s="7">
        <f t="shared" si="5"/>
        <v>2.8444444444444446</v>
      </c>
      <c r="H165" s="4" t="s">
        <v>455</v>
      </c>
      <c r="I165" s="4"/>
      <c r="J165" s="4" t="s">
        <v>857</v>
      </c>
    </row>
    <row r="166" spans="1:10" x14ac:dyDescent="0.25">
      <c r="A166" s="8" t="s">
        <v>863</v>
      </c>
      <c r="B166" s="8" t="s">
        <v>285</v>
      </c>
      <c r="C166" s="5">
        <v>30</v>
      </c>
      <c r="D166" s="5">
        <v>1</v>
      </c>
      <c r="E166" s="5">
        <v>512</v>
      </c>
      <c r="F166" s="9">
        <f t="shared" si="4"/>
        <v>1.953125E-3</v>
      </c>
      <c r="G166" s="10">
        <f t="shared" si="5"/>
        <v>17.066666666666666</v>
      </c>
      <c r="H166" s="8" t="s">
        <v>455</v>
      </c>
      <c r="I166" s="8"/>
      <c r="J166" s="4" t="s">
        <v>864</v>
      </c>
    </row>
    <row r="167" spans="1:10" x14ac:dyDescent="0.25">
      <c r="A167" s="4" t="s">
        <v>865</v>
      </c>
      <c r="B167" s="4" t="s">
        <v>866</v>
      </c>
      <c r="C167" s="5">
        <v>70</v>
      </c>
      <c r="D167" s="5">
        <v>1</v>
      </c>
      <c r="E167" s="5">
        <v>1500</v>
      </c>
      <c r="F167" s="6">
        <f t="shared" si="4"/>
        <v>6.6666666666666664E-4</v>
      </c>
      <c r="G167" s="7">
        <f t="shared" si="5"/>
        <v>21.428571428571427</v>
      </c>
      <c r="H167" s="4" t="s">
        <v>445</v>
      </c>
      <c r="I167" s="4" t="s">
        <v>867</v>
      </c>
      <c r="J167" s="4" t="s">
        <v>694</v>
      </c>
    </row>
    <row r="168" spans="1:10" x14ac:dyDescent="0.25">
      <c r="A168" s="8" t="s">
        <v>868</v>
      </c>
      <c r="B168" s="8" t="s">
        <v>869</v>
      </c>
      <c r="C168" s="5">
        <v>90</v>
      </c>
      <c r="D168" s="5">
        <v>1</v>
      </c>
      <c r="E168" s="5">
        <v>610</v>
      </c>
      <c r="F168" s="9">
        <f t="shared" si="4"/>
        <v>1.639344262295082E-3</v>
      </c>
      <c r="G168" s="10">
        <f t="shared" si="5"/>
        <v>6.7777777777777777</v>
      </c>
      <c r="H168" s="8" t="s">
        <v>455</v>
      </c>
      <c r="I168" s="8" t="s">
        <v>870</v>
      </c>
      <c r="J168" s="4" t="s">
        <v>871</v>
      </c>
    </row>
    <row r="169" spans="1:10" x14ac:dyDescent="0.25">
      <c r="A169" s="4" t="s">
        <v>872</v>
      </c>
      <c r="B169" s="4" t="s">
        <v>869</v>
      </c>
      <c r="C169" s="5">
        <v>90</v>
      </c>
      <c r="D169" s="5">
        <v>1</v>
      </c>
      <c r="E169" s="5">
        <v>1495</v>
      </c>
      <c r="F169" s="6">
        <f t="shared" si="4"/>
        <v>6.6889632107023408E-4</v>
      </c>
      <c r="G169" s="7">
        <f t="shared" si="5"/>
        <v>16.611111111111114</v>
      </c>
      <c r="H169" s="4" t="s">
        <v>455</v>
      </c>
      <c r="I169" s="4"/>
      <c r="J169" s="4" t="s">
        <v>871</v>
      </c>
    </row>
    <row r="170" spans="1:10" x14ac:dyDescent="0.25">
      <c r="A170" s="8" t="s">
        <v>873</v>
      </c>
      <c r="B170" s="8" t="s">
        <v>869</v>
      </c>
      <c r="C170" s="5">
        <v>90</v>
      </c>
      <c r="D170" s="5">
        <v>1</v>
      </c>
      <c r="E170" s="5">
        <v>1495</v>
      </c>
      <c r="F170" s="9">
        <f t="shared" si="4"/>
        <v>6.6889632107023408E-4</v>
      </c>
      <c r="G170" s="10">
        <f t="shared" si="5"/>
        <v>16.611111111111114</v>
      </c>
      <c r="H170" s="8" t="s">
        <v>455</v>
      </c>
      <c r="I170" s="8"/>
      <c r="J170" s="4" t="s">
        <v>871</v>
      </c>
    </row>
    <row r="171" spans="1:10" x14ac:dyDescent="0.25">
      <c r="A171" s="4" t="s">
        <v>874</v>
      </c>
      <c r="B171" s="4" t="s">
        <v>869</v>
      </c>
      <c r="C171" s="5">
        <v>90</v>
      </c>
      <c r="D171" s="5">
        <v>1</v>
      </c>
      <c r="E171" s="5">
        <v>1495</v>
      </c>
      <c r="F171" s="6">
        <f t="shared" si="4"/>
        <v>6.6889632107023408E-4</v>
      </c>
      <c r="G171" s="7">
        <f t="shared" si="5"/>
        <v>16.611111111111114</v>
      </c>
      <c r="H171" s="4" t="s">
        <v>455</v>
      </c>
      <c r="I171" s="4"/>
      <c r="J171" s="4" t="s">
        <v>871</v>
      </c>
    </row>
    <row r="172" spans="1:10" x14ac:dyDescent="0.25">
      <c r="A172" s="8" t="s">
        <v>322</v>
      </c>
      <c r="B172" s="8" t="s">
        <v>875</v>
      </c>
      <c r="C172" s="5">
        <v>1.1000000000000001</v>
      </c>
      <c r="D172" s="5">
        <v>5</v>
      </c>
      <c r="E172" s="5">
        <v>230</v>
      </c>
      <c r="F172" s="9">
        <f t="shared" si="4"/>
        <v>4.3478260869565218E-3</v>
      </c>
      <c r="G172" s="10">
        <f t="shared" si="5"/>
        <v>1045.4545454545453</v>
      </c>
      <c r="H172" s="8" t="s">
        <v>721</v>
      </c>
      <c r="I172" s="8" t="s">
        <v>876</v>
      </c>
      <c r="J172" s="4" t="s">
        <v>694</v>
      </c>
    </row>
    <row r="173" spans="1:10" x14ac:dyDescent="0.25">
      <c r="A173" s="4" t="s">
        <v>323</v>
      </c>
      <c r="B173" s="4" t="s">
        <v>875</v>
      </c>
      <c r="C173" s="5">
        <v>1.1000000000000001</v>
      </c>
      <c r="D173" s="5">
        <v>5</v>
      </c>
      <c r="E173" s="5">
        <v>230</v>
      </c>
      <c r="F173" s="6">
        <f t="shared" si="4"/>
        <v>4.3478260869565218E-3</v>
      </c>
      <c r="G173" s="7">
        <f t="shared" si="5"/>
        <v>1045.4545454545453</v>
      </c>
      <c r="H173" s="4" t="s">
        <v>455</v>
      </c>
      <c r="I173" s="4"/>
      <c r="J173" s="4" t="s">
        <v>694</v>
      </c>
    </row>
    <row r="174" spans="1:10" x14ac:dyDescent="0.25">
      <c r="A174" s="8" t="s">
        <v>324</v>
      </c>
      <c r="B174" s="8" t="s">
        <v>875</v>
      </c>
      <c r="C174" s="5">
        <v>1.1000000000000001</v>
      </c>
      <c r="D174" s="5">
        <v>5</v>
      </c>
      <c r="E174" s="5">
        <v>230</v>
      </c>
      <c r="F174" s="9">
        <f t="shared" si="4"/>
        <v>4.3478260869565218E-3</v>
      </c>
      <c r="G174" s="10">
        <f t="shared" si="5"/>
        <v>1045.4545454545453</v>
      </c>
      <c r="H174" s="8" t="s">
        <v>455</v>
      </c>
      <c r="I174" s="8"/>
      <c r="J174" s="4" t="s">
        <v>694</v>
      </c>
    </row>
    <row r="175" spans="1:10" x14ac:dyDescent="0.25">
      <c r="A175" s="4" t="s">
        <v>325</v>
      </c>
      <c r="B175" s="4" t="s">
        <v>875</v>
      </c>
      <c r="C175" s="5">
        <v>1.1000000000000001</v>
      </c>
      <c r="D175" s="5">
        <v>5</v>
      </c>
      <c r="E175" s="5">
        <v>115</v>
      </c>
      <c r="F175" s="6">
        <f t="shared" si="4"/>
        <v>8.6956521739130436E-3</v>
      </c>
      <c r="G175" s="7">
        <f t="shared" si="5"/>
        <v>522.72727272727263</v>
      </c>
      <c r="H175" s="4" t="s">
        <v>455</v>
      </c>
      <c r="I175" s="4"/>
      <c r="J175" s="4" t="s">
        <v>694</v>
      </c>
    </row>
    <row r="176" spans="1:10" x14ac:dyDescent="0.25">
      <c r="A176" s="8" t="s">
        <v>326</v>
      </c>
      <c r="B176" s="8" t="s">
        <v>875</v>
      </c>
      <c r="C176" s="5">
        <v>1.1000000000000001</v>
      </c>
      <c r="D176" s="5">
        <v>5</v>
      </c>
      <c r="E176" s="5">
        <v>115</v>
      </c>
      <c r="F176" s="9">
        <f t="shared" si="4"/>
        <v>8.6956521739130436E-3</v>
      </c>
      <c r="G176" s="10">
        <f t="shared" si="5"/>
        <v>522.72727272727263</v>
      </c>
      <c r="H176" s="8" t="s">
        <v>455</v>
      </c>
      <c r="I176" s="8"/>
      <c r="J176" s="4" t="s">
        <v>694</v>
      </c>
    </row>
    <row r="177" spans="1:10" x14ac:dyDescent="0.25">
      <c r="A177" s="4" t="s">
        <v>327</v>
      </c>
      <c r="B177" s="4" t="s">
        <v>875</v>
      </c>
      <c r="C177" s="5">
        <v>1.1000000000000001</v>
      </c>
      <c r="D177" s="5">
        <v>5</v>
      </c>
      <c r="E177" s="5">
        <v>115</v>
      </c>
      <c r="F177" s="6">
        <f t="shared" si="4"/>
        <v>8.6956521739130436E-3</v>
      </c>
      <c r="G177" s="7">
        <f t="shared" si="5"/>
        <v>522.72727272727263</v>
      </c>
      <c r="H177" s="4" t="s">
        <v>455</v>
      </c>
      <c r="I177" s="4"/>
      <c r="J177" s="4" t="s">
        <v>694</v>
      </c>
    </row>
    <row r="178" spans="1:10" x14ac:dyDescent="0.25">
      <c r="A178" s="8" t="s">
        <v>328</v>
      </c>
      <c r="B178" s="8" t="s">
        <v>875</v>
      </c>
      <c r="C178" s="5">
        <v>1.1000000000000001</v>
      </c>
      <c r="D178" s="5">
        <v>5</v>
      </c>
      <c r="E178" s="5">
        <v>115</v>
      </c>
      <c r="F178" s="9">
        <f t="shared" si="4"/>
        <v>8.6956521739130436E-3</v>
      </c>
      <c r="G178" s="10">
        <f t="shared" si="5"/>
        <v>522.72727272727263</v>
      </c>
      <c r="H178" s="8" t="s">
        <v>455</v>
      </c>
      <c r="I178" s="8"/>
      <c r="J178" s="4" t="s">
        <v>694</v>
      </c>
    </row>
    <row r="179" spans="1:10" x14ac:dyDescent="0.25">
      <c r="A179" s="4" t="s">
        <v>329</v>
      </c>
      <c r="B179" s="4" t="s">
        <v>875</v>
      </c>
      <c r="C179" s="5">
        <v>1.1000000000000001</v>
      </c>
      <c r="D179" s="5">
        <v>5</v>
      </c>
      <c r="E179" s="5">
        <v>115</v>
      </c>
      <c r="F179" s="6">
        <f t="shared" si="4"/>
        <v>8.6956521739130436E-3</v>
      </c>
      <c r="G179" s="7">
        <f t="shared" si="5"/>
        <v>522.72727272727263</v>
      </c>
      <c r="H179" s="4" t="s">
        <v>455</v>
      </c>
      <c r="I179" s="4"/>
      <c r="J179" s="4" t="s">
        <v>694</v>
      </c>
    </row>
    <row r="180" spans="1:10" x14ac:dyDescent="0.25">
      <c r="A180" s="8" t="s">
        <v>330</v>
      </c>
      <c r="B180" s="8" t="s">
        <v>875</v>
      </c>
      <c r="C180" s="5">
        <v>1.1000000000000001</v>
      </c>
      <c r="D180" s="5">
        <v>5</v>
      </c>
      <c r="E180" s="5">
        <v>115</v>
      </c>
      <c r="F180" s="9">
        <f t="shared" si="4"/>
        <v>8.6956521739130436E-3</v>
      </c>
      <c r="G180" s="10">
        <f t="shared" si="5"/>
        <v>522.72727272727263</v>
      </c>
      <c r="H180" s="8" t="s">
        <v>455</v>
      </c>
      <c r="I180" s="8"/>
      <c r="J180" s="4" t="s">
        <v>694</v>
      </c>
    </row>
    <row r="181" spans="1:10" x14ac:dyDescent="0.25">
      <c r="A181" s="4" t="s">
        <v>331</v>
      </c>
      <c r="B181" s="4" t="s">
        <v>875</v>
      </c>
      <c r="C181" s="5">
        <v>1.1000000000000001</v>
      </c>
      <c r="D181" s="5">
        <v>5</v>
      </c>
      <c r="E181" s="5">
        <v>115</v>
      </c>
      <c r="F181" s="6">
        <f t="shared" si="4"/>
        <v>8.6956521739130436E-3</v>
      </c>
      <c r="G181" s="7">
        <f t="shared" si="5"/>
        <v>522.72727272727263</v>
      </c>
      <c r="H181" s="4" t="s">
        <v>455</v>
      </c>
      <c r="I181" s="4"/>
      <c r="J181" s="4" t="s">
        <v>694</v>
      </c>
    </row>
    <row r="182" spans="1:10" x14ac:dyDescent="0.25">
      <c r="A182" s="8" t="s">
        <v>332</v>
      </c>
      <c r="B182" s="8" t="s">
        <v>875</v>
      </c>
      <c r="C182" s="5">
        <v>1.1000000000000001</v>
      </c>
      <c r="D182" s="5">
        <v>5</v>
      </c>
      <c r="E182" s="5">
        <v>77</v>
      </c>
      <c r="F182" s="9">
        <f t="shared" si="4"/>
        <v>1.2987012987012988E-2</v>
      </c>
      <c r="G182" s="10">
        <f t="shared" si="5"/>
        <v>349.99999999999994</v>
      </c>
      <c r="H182" s="8" t="s">
        <v>455</v>
      </c>
      <c r="I182" s="8"/>
      <c r="J182" s="4" t="s">
        <v>694</v>
      </c>
    </row>
    <row r="183" spans="1:10" x14ac:dyDescent="0.25">
      <c r="A183" s="4" t="s">
        <v>333</v>
      </c>
      <c r="B183" s="4" t="s">
        <v>875</v>
      </c>
      <c r="C183" s="5">
        <v>1.1000000000000001</v>
      </c>
      <c r="D183" s="5">
        <v>5</v>
      </c>
      <c r="E183" s="5">
        <v>77</v>
      </c>
      <c r="F183" s="6">
        <f t="shared" si="4"/>
        <v>1.2987012987012988E-2</v>
      </c>
      <c r="G183" s="7">
        <f t="shared" si="5"/>
        <v>349.99999999999994</v>
      </c>
      <c r="H183" s="4" t="s">
        <v>455</v>
      </c>
      <c r="I183" s="4"/>
      <c r="J183" s="4" t="s">
        <v>694</v>
      </c>
    </row>
    <row r="184" spans="1:10" x14ac:dyDescent="0.25">
      <c r="A184" s="8" t="s">
        <v>316</v>
      </c>
      <c r="B184" s="8" t="s">
        <v>877</v>
      </c>
      <c r="C184" s="5">
        <v>1.4</v>
      </c>
      <c r="D184" s="5">
        <v>5</v>
      </c>
      <c r="E184" s="5">
        <v>173</v>
      </c>
      <c r="F184" s="9">
        <f t="shared" si="4"/>
        <v>5.7803468208092483E-3</v>
      </c>
      <c r="G184" s="10">
        <f t="shared" si="5"/>
        <v>617.85714285714289</v>
      </c>
      <c r="H184" s="8" t="s">
        <v>721</v>
      </c>
      <c r="I184" s="8" t="s">
        <v>878</v>
      </c>
      <c r="J184" s="4" t="s">
        <v>694</v>
      </c>
    </row>
    <row r="185" spans="1:10" x14ac:dyDescent="0.25">
      <c r="A185" s="4" t="s">
        <v>315</v>
      </c>
      <c r="B185" s="4" t="s">
        <v>877</v>
      </c>
      <c r="C185" s="5">
        <v>1.4</v>
      </c>
      <c r="D185" s="5">
        <v>5</v>
      </c>
      <c r="E185" s="5">
        <v>22</v>
      </c>
      <c r="F185" s="6">
        <f t="shared" si="4"/>
        <v>4.5454545454545456E-2</v>
      </c>
      <c r="G185" s="7">
        <f t="shared" si="5"/>
        <v>78.571428571428569</v>
      </c>
      <c r="H185" s="4" t="s">
        <v>721</v>
      </c>
      <c r="I185" s="4" t="s">
        <v>879</v>
      </c>
      <c r="J185" s="4" t="s">
        <v>694</v>
      </c>
    </row>
    <row r="186" spans="1:10" x14ac:dyDescent="0.25">
      <c r="A186" s="8" t="s">
        <v>317</v>
      </c>
      <c r="B186" s="8" t="s">
        <v>877</v>
      </c>
      <c r="C186" s="5">
        <v>1.4</v>
      </c>
      <c r="D186" s="5">
        <v>5</v>
      </c>
      <c r="E186" s="5">
        <v>86</v>
      </c>
      <c r="F186" s="9">
        <f t="shared" si="4"/>
        <v>1.1627906976744186E-2</v>
      </c>
      <c r="G186" s="10">
        <f t="shared" si="5"/>
        <v>307.14285714285717</v>
      </c>
      <c r="H186" s="8" t="s">
        <v>455</v>
      </c>
      <c r="I186" s="8"/>
      <c r="J186" s="4" t="s">
        <v>694</v>
      </c>
    </row>
    <row r="187" spans="1:10" x14ac:dyDescent="0.25">
      <c r="A187" s="4" t="s">
        <v>318</v>
      </c>
      <c r="B187" s="4" t="s">
        <v>877</v>
      </c>
      <c r="C187" s="5">
        <v>1.4</v>
      </c>
      <c r="D187" s="5">
        <v>5</v>
      </c>
      <c r="E187" s="5">
        <v>86</v>
      </c>
      <c r="F187" s="6">
        <f t="shared" si="4"/>
        <v>1.1627906976744186E-2</v>
      </c>
      <c r="G187" s="7">
        <f t="shared" si="5"/>
        <v>307.14285714285717</v>
      </c>
      <c r="H187" s="4" t="s">
        <v>455</v>
      </c>
      <c r="I187" s="4"/>
      <c r="J187" s="4" t="s">
        <v>694</v>
      </c>
    </row>
    <row r="188" spans="1:10" x14ac:dyDescent="0.25">
      <c r="A188" s="8" t="s">
        <v>319</v>
      </c>
      <c r="B188" s="8" t="s">
        <v>877</v>
      </c>
      <c r="C188" s="5">
        <v>1.4</v>
      </c>
      <c r="D188" s="5">
        <v>5</v>
      </c>
      <c r="E188" s="5">
        <v>86</v>
      </c>
      <c r="F188" s="9">
        <f t="shared" si="4"/>
        <v>1.1627906976744186E-2</v>
      </c>
      <c r="G188" s="10">
        <f t="shared" si="5"/>
        <v>307.14285714285717</v>
      </c>
      <c r="H188" s="8" t="s">
        <v>455</v>
      </c>
      <c r="I188" s="8"/>
      <c r="J188" s="4" t="s">
        <v>694</v>
      </c>
    </row>
    <row r="189" spans="1:10" x14ac:dyDescent="0.25">
      <c r="A189" s="4" t="s">
        <v>320</v>
      </c>
      <c r="B189" s="4" t="s">
        <v>877</v>
      </c>
      <c r="C189" s="5">
        <v>1.4</v>
      </c>
      <c r="D189" s="5">
        <v>5</v>
      </c>
      <c r="E189" s="5">
        <v>86</v>
      </c>
      <c r="F189" s="6">
        <f t="shared" si="4"/>
        <v>1.1627906976744186E-2</v>
      </c>
      <c r="G189" s="7">
        <f t="shared" si="5"/>
        <v>307.14285714285717</v>
      </c>
      <c r="H189" s="4" t="s">
        <v>455</v>
      </c>
      <c r="I189" s="4"/>
      <c r="J189" s="4" t="s">
        <v>694</v>
      </c>
    </row>
    <row r="190" spans="1:10" x14ac:dyDescent="0.25">
      <c r="A190" s="8" t="s">
        <v>321</v>
      </c>
      <c r="B190" s="8" t="s">
        <v>877</v>
      </c>
      <c r="C190" s="5">
        <v>1.4</v>
      </c>
      <c r="D190" s="5">
        <v>5</v>
      </c>
      <c r="E190" s="5">
        <v>86</v>
      </c>
      <c r="F190" s="9">
        <f t="shared" si="4"/>
        <v>1.1627906976744186E-2</v>
      </c>
      <c r="G190" s="10">
        <f t="shared" si="5"/>
        <v>307.14285714285717</v>
      </c>
      <c r="H190" s="8" t="s">
        <v>455</v>
      </c>
      <c r="I190" s="8"/>
      <c r="J190" s="4" t="s">
        <v>694</v>
      </c>
    </row>
    <row r="191" spans="1:10" x14ac:dyDescent="0.25">
      <c r="A191" s="4" t="s">
        <v>880</v>
      </c>
      <c r="B191" s="4" t="s">
        <v>881</v>
      </c>
      <c r="C191" s="5">
        <v>1.6</v>
      </c>
      <c r="D191" s="5">
        <v>1</v>
      </c>
      <c r="E191" s="5">
        <v>525</v>
      </c>
      <c r="F191" s="6">
        <f t="shared" si="4"/>
        <v>1.9047619047619048E-3</v>
      </c>
      <c r="G191" s="7">
        <f t="shared" si="5"/>
        <v>328.125</v>
      </c>
      <c r="H191" s="4" t="s">
        <v>445</v>
      </c>
      <c r="I191" s="4" t="s">
        <v>882</v>
      </c>
      <c r="J191" s="4" t="s">
        <v>694</v>
      </c>
    </row>
    <row r="192" spans="1:10" x14ac:dyDescent="0.25">
      <c r="A192" s="8" t="s">
        <v>402</v>
      </c>
      <c r="B192" s="8" t="s">
        <v>881</v>
      </c>
      <c r="C192" s="5">
        <v>1.6</v>
      </c>
      <c r="D192" s="5">
        <v>1</v>
      </c>
      <c r="E192" s="5">
        <v>75</v>
      </c>
      <c r="F192" s="9">
        <f t="shared" si="4"/>
        <v>1.3333333333333334E-2</v>
      </c>
      <c r="G192" s="10">
        <f t="shared" si="5"/>
        <v>46.875</v>
      </c>
      <c r="H192" s="8" t="s">
        <v>445</v>
      </c>
      <c r="I192" s="8"/>
      <c r="J192" s="4" t="s">
        <v>694</v>
      </c>
    </row>
    <row r="193" spans="1:10" x14ac:dyDescent="0.25">
      <c r="A193" s="4" t="s">
        <v>403</v>
      </c>
      <c r="B193" s="4" t="s">
        <v>881</v>
      </c>
      <c r="C193" s="5">
        <v>1.6</v>
      </c>
      <c r="D193" s="5">
        <v>1</v>
      </c>
      <c r="E193" s="5">
        <v>75</v>
      </c>
      <c r="F193" s="6">
        <f t="shared" si="4"/>
        <v>1.3333333333333334E-2</v>
      </c>
      <c r="G193" s="7">
        <f t="shared" si="5"/>
        <v>46.875</v>
      </c>
      <c r="H193" s="4" t="s">
        <v>445</v>
      </c>
      <c r="I193" s="4"/>
      <c r="J193" s="4" t="s">
        <v>694</v>
      </c>
    </row>
    <row r="194" spans="1:10" x14ac:dyDescent="0.25">
      <c r="A194" s="8" t="s">
        <v>883</v>
      </c>
      <c r="B194" s="8" t="s">
        <v>881</v>
      </c>
      <c r="C194" s="5">
        <v>1.6</v>
      </c>
      <c r="D194" s="5">
        <v>1</v>
      </c>
      <c r="E194" s="5">
        <v>263</v>
      </c>
      <c r="F194" s="9">
        <f t="shared" si="4"/>
        <v>3.8022813688212928E-3</v>
      </c>
      <c r="G194" s="10">
        <f t="shared" si="5"/>
        <v>164.375</v>
      </c>
      <c r="H194" s="8" t="s">
        <v>445</v>
      </c>
      <c r="I194" s="8"/>
      <c r="J194" s="4" t="s">
        <v>694</v>
      </c>
    </row>
    <row r="195" spans="1:10" x14ac:dyDescent="0.25">
      <c r="A195" s="4" t="s">
        <v>884</v>
      </c>
      <c r="B195" s="4" t="s">
        <v>881</v>
      </c>
      <c r="C195" s="5">
        <v>1.6</v>
      </c>
      <c r="D195" s="5">
        <v>1</v>
      </c>
      <c r="E195" s="5">
        <v>263</v>
      </c>
      <c r="F195" s="6">
        <f t="shared" si="4"/>
        <v>3.8022813688212928E-3</v>
      </c>
      <c r="G195" s="7">
        <f t="shared" si="5"/>
        <v>164.375</v>
      </c>
      <c r="H195" s="4" t="s">
        <v>445</v>
      </c>
      <c r="I195" s="4"/>
      <c r="J195" s="4" t="s">
        <v>694</v>
      </c>
    </row>
    <row r="196" spans="1:10" x14ac:dyDescent="0.25">
      <c r="A196" s="8" t="s">
        <v>885</v>
      </c>
      <c r="B196" s="8" t="s">
        <v>881</v>
      </c>
      <c r="C196" s="5">
        <v>1.6</v>
      </c>
      <c r="D196" s="5">
        <v>1</v>
      </c>
      <c r="E196" s="5">
        <v>263</v>
      </c>
      <c r="F196" s="9">
        <f t="shared" si="4"/>
        <v>3.8022813688212928E-3</v>
      </c>
      <c r="G196" s="10">
        <f t="shared" si="5"/>
        <v>164.375</v>
      </c>
      <c r="H196" s="8" t="s">
        <v>445</v>
      </c>
      <c r="I196" s="8"/>
      <c r="J196" s="4" t="s">
        <v>694</v>
      </c>
    </row>
    <row r="197" spans="1:10" x14ac:dyDescent="0.25">
      <c r="A197" s="4" t="s">
        <v>886</v>
      </c>
      <c r="B197" s="4" t="s">
        <v>881</v>
      </c>
      <c r="C197" s="5">
        <v>1.6</v>
      </c>
      <c r="D197" s="5">
        <v>1</v>
      </c>
      <c r="E197" s="5">
        <v>263</v>
      </c>
      <c r="F197" s="6">
        <f t="shared" si="4"/>
        <v>3.8022813688212928E-3</v>
      </c>
      <c r="G197" s="7">
        <f t="shared" si="5"/>
        <v>164.375</v>
      </c>
      <c r="H197" s="4" t="s">
        <v>445</v>
      </c>
      <c r="I197" s="4"/>
      <c r="J197" s="4" t="s">
        <v>694</v>
      </c>
    </row>
    <row r="198" spans="1:10" x14ac:dyDescent="0.25">
      <c r="A198" s="8" t="s">
        <v>887</v>
      </c>
      <c r="B198" s="8" t="s">
        <v>260</v>
      </c>
      <c r="C198" s="5">
        <v>12</v>
      </c>
      <c r="D198" s="5">
        <v>5</v>
      </c>
      <c r="E198" s="5">
        <v>300</v>
      </c>
      <c r="F198" s="9">
        <f t="shared" si="4"/>
        <v>3.3333333333333335E-3</v>
      </c>
      <c r="G198" s="10">
        <f t="shared" si="5"/>
        <v>125</v>
      </c>
      <c r="H198" s="8" t="s">
        <v>445</v>
      </c>
      <c r="I198" s="8" t="s">
        <v>888</v>
      </c>
      <c r="J198" s="4" t="s">
        <v>694</v>
      </c>
    </row>
    <row r="199" spans="1:10" x14ac:dyDescent="0.25">
      <c r="A199" s="4" t="s">
        <v>889</v>
      </c>
      <c r="B199" s="4" t="s">
        <v>260</v>
      </c>
      <c r="C199" s="5">
        <v>12</v>
      </c>
      <c r="D199" s="5">
        <v>5</v>
      </c>
      <c r="E199" s="5">
        <v>140</v>
      </c>
      <c r="F199" s="6">
        <f t="shared" ref="F199:F262" si="6">IF(OR($E199="",$E199=0),1,1/$E199)</f>
        <v>7.1428571428571426E-3</v>
      </c>
      <c r="G199" s="7">
        <f t="shared" ref="G199:G262" si="7">IF(OR($C199="",$C199=0),"",($D199/$C199)/$F199)</f>
        <v>58.333333333333336</v>
      </c>
      <c r="H199" s="4" t="s">
        <v>445</v>
      </c>
      <c r="I199" s="4" t="s">
        <v>890</v>
      </c>
      <c r="J199" s="4" t="s">
        <v>694</v>
      </c>
    </row>
    <row r="200" spans="1:10" x14ac:dyDescent="0.25">
      <c r="A200" s="8" t="s">
        <v>891</v>
      </c>
      <c r="B200" s="8" t="s">
        <v>260</v>
      </c>
      <c r="C200" s="5">
        <v>12</v>
      </c>
      <c r="D200" s="5">
        <v>5</v>
      </c>
      <c r="E200" s="5">
        <v>140</v>
      </c>
      <c r="F200" s="9">
        <f t="shared" si="6"/>
        <v>7.1428571428571426E-3</v>
      </c>
      <c r="G200" s="10">
        <f t="shared" si="7"/>
        <v>58.333333333333336</v>
      </c>
      <c r="H200" s="8" t="s">
        <v>445</v>
      </c>
      <c r="I200" s="8"/>
      <c r="J200" s="4" t="s">
        <v>694</v>
      </c>
    </row>
    <row r="201" spans="1:10" x14ac:dyDescent="0.25">
      <c r="A201" s="4" t="s">
        <v>892</v>
      </c>
      <c r="B201" s="4" t="s">
        <v>260</v>
      </c>
      <c r="C201" s="5">
        <v>12</v>
      </c>
      <c r="D201" s="5">
        <v>5</v>
      </c>
      <c r="E201" s="5">
        <v>140</v>
      </c>
      <c r="F201" s="6">
        <f t="shared" si="6"/>
        <v>7.1428571428571426E-3</v>
      </c>
      <c r="G201" s="7">
        <f t="shared" si="7"/>
        <v>58.333333333333336</v>
      </c>
      <c r="H201" s="4" t="s">
        <v>445</v>
      </c>
      <c r="I201" s="4"/>
      <c r="J201" s="4" t="s">
        <v>694</v>
      </c>
    </row>
    <row r="202" spans="1:10" x14ac:dyDescent="0.25">
      <c r="A202" s="8" t="s">
        <v>893</v>
      </c>
      <c r="B202" s="8" t="s">
        <v>260</v>
      </c>
      <c r="C202" s="5">
        <v>12</v>
      </c>
      <c r="D202" s="5">
        <v>5</v>
      </c>
      <c r="E202" s="5">
        <v>750</v>
      </c>
      <c r="F202" s="9">
        <f t="shared" si="6"/>
        <v>1.3333333333333333E-3</v>
      </c>
      <c r="G202" s="10">
        <f t="shared" si="7"/>
        <v>312.5</v>
      </c>
      <c r="H202" s="8" t="s">
        <v>445</v>
      </c>
      <c r="I202" s="8"/>
      <c r="J202" s="4" t="s">
        <v>694</v>
      </c>
    </row>
    <row r="203" spans="1:10" x14ac:dyDescent="0.25">
      <c r="A203" s="4" t="s">
        <v>894</v>
      </c>
      <c r="B203" s="4" t="s">
        <v>260</v>
      </c>
      <c r="C203" s="5">
        <v>12</v>
      </c>
      <c r="D203" s="5">
        <v>5</v>
      </c>
      <c r="E203" s="5">
        <v>320</v>
      </c>
      <c r="F203" s="6">
        <f t="shared" si="6"/>
        <v>3.1250000000000002E-3</v>
      </c>
      <c r="G203" s="7">
        <f t="shared" si="7"/>
        <v>133.33333333333334</v>
      </c>
      <c r="H203" s="4" t="s">
        <v>445</v>
      </c>
      <c r="I203" s="4" t="s">
        <v>895</v>
      </c>
      <c r="J203" s="4" t="s">
        <v>694</v>
      </c>
    </row>
    <row r="204" spans="1:10" x14ac:dyDescent="0.25">
      <c r="A204" s="8" t="s">
        <v>896</v>
      </c>
      <c r="B204" s="8" t="s">
        <v>260</v>
      </c>
      <c r="C204" s="5">
        <v>12</v>
      </c>
      <c r="D204" s="5">
        <v>5</v>
      </c>
      <c r="E204" s="5">
        <v>320</v>
      </c>
      <c r="F204" s="9">
        <f t="shared" si="6"/>
        <v>3.1250000000000002E-3</v>
      </c>
      <c r="G204" s="10">
        <f t="shared" si="7"/>
        <v>133.33333333333334</v>
      </c>
      <c r="H204" s="8" t="s">
        <v>445</v>
      </c>
      <c r="I204" s="8"/>
      <c r="J204" s="4" t="s">
        <v>694</v>
      </c>
    </row>
    <row r="205" spans="1:10" x14ac:dyDescent="0.25">
      <c r="A205" s="4" t="s">
        <v>897</v>
      </c>
      <c r="B205" s="4" t="s">
        <v>260</v>
      </c>
      <c r="C205" s="5">
        <v>12</v>
      </c>
      <c r="D205" s="5">
        <v>5</v>
      </c>
      <c r="E205" s="5">
        <v>320</v>
      </c>
      <c r="F205" s="6">
        <f t="shared" si="6"/>
        <v>3.1250000000000002E-3</v>
      </c>
      <c r="G205" s="7">
        <f t="shared" si="7"/>
        <v>133.33333333333334</v>
      </c>
      <c r="H205" s="4" t="s">
        <v>445</v>
      </c>
      <c r="I205" s="4"/>
      <c r="J205" s="4" t="s">
        <v>694</v>
      </c>
    </row>
    <row r="206" spans="1:10" x14ac:dyDescent="0.25">
      <c r="A206" s="8" t="s">
        <v>898</v>
      </c>
      <c r="B206" s="8" t="s">
        <v>521</v>
      </c>
      <c r="C206" s="5">
        <v>80</v>
      </c>
      <c r="D206" s="5">
        <v>1</v>
      </c>
      <c r="E206" s="5">
        <v>300</v>
      </c>
      <c r="F206" s="9">
        <f t="shared" si="6"/>
        <v>3.3333333333333335E-3</v>
      </c>
      <c r="G206" s="10">
        <f t="shared" si="7"/>
        <v>3.75</v>
      </c>
      <c r="H206" s="8" t="s">
        <v>445</v>
      </c>
      <c r="I206" s="8" t="s">
        <v>899</v>
      </c>
      <c r="J206" s="4" t="s">
        <v>694</v>
      </c>
    </row>
    <row r="207" spans="1:10" x14ac:dyDescent="0.25">
      <c r="A207" s="4" t="s">
        <v>900</v>
      </c>
      <c r="B207" s="4" t="s">
        <v>521</v>
      </c>
      <c r="C207" s="5">
        <v>80</v>
      </c>
      <c r="D207" s="5">
        <v>1</v>
      </c>
      <c r="E207" s="5">
        <v>500</v>
      </c>
      <c r="F207" s="6">
        <f t="shared" si="6"/>
        <v>2E-3</v>
      </c>
      <c r="G207" s="7">
        <f t="shared" si="7"/>
        <v>6.25</v>
      </c>
      <c r="H207" s="4" t="s">
        <v>445</v>
      </c>
      <c r="I207" s="4"/>
      <c r="J207" s="4" t="s">
        <v>694</v>
      </c>
    </row>
    <row r="208" spans="1:10" x14ac:dyDescent="0.25">
      <c r="A208" s="8" t="s">
        <v>901</v>
      </c>
      <c r="B208" s="8" t="s">
        <v>521</v>
      </c>
      <c r="C208" s="5">
        <v>80</v>
      </c>
      <c r="D208" s="5">
        <v>1</v>
      </c>
      <c r="E208" s="5">
        <v>500</v>
      </c>
      <c r="F208" s="9">
        <f t="shared" si="6"/>
        <v>2E-3</v>
      </c>
      <c r="G208" s="10">
        <f t="shared" si="7"/>
        <v>6.25</v>
      </c>
      <c r="H208" s="8" t="s">
        <v>445</v>
      </c>
      <c r="I208" s="8"/>
      <c r="J208" s="4" t="s">
        <v>694</v>
      </c>
    </row>
    <row r="209" spans="1:10" x14ac:dyDescent="0.25">
      <c r="A209" s="4" t="s">
        <v>902</v>
      </c>
      <c r="B209" s="4" t="s">
        <v>521</v>
      </c>
      <c r="C209" s="5">
        <v>80</v>
      </c>
      <c r="D209" s="5">
        <v>1</v>
      </c>
      <c r="E209" s="5">
        <v>750</v>
      </c>
      <c r="F209" s="6">
        <f t="shared" si="6"/>
        <v>1.3333333333333333E-3</v>
      </c>
      <c r="G209" s="7">
        <f t="shared" si="7"/>
        <v>9.375</v>
      </c>
      <c r="H209" s="4" t="s">
        <v>445</v>
      </c>
      <c r="I209" s="4"/>
      <c r="J209" s="4" t="s">
        <v>694</v>
      </c>
    </row>
    <row r="210" spans="1:10" x14ac:dyDescent="0.25">
      <c r="A210" s="8" t="s">
        <v>903</v>
      </c>
      <c r="B210" s="8" t="s">
        <v>521</v>
      </c>
      <c r="C210" s="5">
        <v>80</v>
      </c>
      <c r="D210" s="5">
        <v>1</v>
      </c>
      <c r="E210" s="5">
        <v>1500</v>
      </c>
      <c r="F210" s="9">
        <f t="shared" si="6"/>
        <v>6.6666666666666664E-4</v>
      </c>
      <c r="G210" s="10">
        <f t="shared" si="7"/>
        <v>18.75</v>
      </c>
      <c r="H210" s="8" t="s">
        <v>445</v>
      </c>
      <c r="I210" s="8"/>
      <c r="J210" s="4" t="s">
        <v>694</v>
      </c>
    </row>
    <row r="211" spans="1:10" x14ac:dyDescent="0.25">
      <c r="A211" s="4" t="s">
        <v>904</v>
      </c>
      <c r="B211" s="4" t="s">
        <v>521</v>
      </c>
      <c r="C211" s="5">
        <v>80</v>
      </c>
      <c r="D211" s="5">
        <v>1</v>
      </c>
      <c r="E211" s="5">
        <v>1500</v>
      </c>
      <c r="F211" s="6">
        <f t="shared" si="6"/>
        <v>6.6666666666666664E-4</v>
      </c>
      <c r="G211" s="7">
        <f t="shared" si="7"/>
        <v>18.75</v>
      </c>
      <c r="H211" s="4" t="s">
        <v>445</v>
      </c>
      <c r="I211" s="4"/>
      <c r="J211" s="4" t="s">
        <v>694</v>
      </c>
    </row>
    <row r="212" spans="1:10" x14ac:dyDescent="0.25">
      <c r="A212" s="8" t="s">
        <v>905</v>
      </c>
      <c r="B212" s="8" t="s">
        <v>514</v>
      </c>
      <c r="C212" s="5">
        <v>55</v>
      </c>
      <c r="D212" s="5">
        <v>1</v>
      </c>
      <c r="E212" s="5">
        <v>500</v>
      </c>
      <c r="F212" s="9">
        <f t="shared" si="6"/>
        <v>2E-3</v>
      </c>
      <c r="G212" s="10">
        <f t="shared" si="7"/>
        <v>9.0909090909090899</v>
      </c>
      <c r="H212" s="8" t="s">
        <v>445</v>
      </c>
      <c r="I212" s="8"/>
      <c r="J212" s="4" t="s">
        <v>694</v>
      </c>
    </row>
    <row r="213" spans="1:10" x14ac:dyDescent="0.25">
      <c r="A213" s="4" t="s">
        <v>401</v>
      </c>
      <c r="B213" s="4" t="s">
        <v>514</v>
      </c>
      <c r="C213" s="5">
        <v>55</v>
      </c>
      <c r="D213" s="5">
        <v>1</v>
      </c>
      <c r="E213" s="5">
        <v>501</v>
      </c>
      <c r="F213" s="6">
        <f t="shared" si="6"/>
        <v>1.996007984031936E-3</v>
      </c>
      <c r="G213" s="7">
        <f t="shared" si="7"/>
        <v>9.1090909090909093</v>
      </c>
      <c r="H213" s="4" t="s">
        <v>445</v>
      </c>
      <c r="I213" s="4" t="s">
        <v>906</v>
      </c>
      <c r="J213" s="4" t="s">
        <v>694</v>
      </c>
    </row>
    <row r="214" spans="1:10" x14ac:dyDescent="0.25">
      <c r="A214" s="8" t="s">
        <v>411</v>
      </c>
      <c r="B214" s="8" t="s">
        <v>592</v>
      </c>
      <c r="C214" s="5">
        <v>20</v>
      </c>
      <c r="D214" s="5">
        <v>1</v>
      </c>
      <c r="E214" s="5">
        <v>224</v>
      </c>
      <c r="F214" s="9">
        <f t="shared" si="6"/>
        <v>4.464285714285714E-3</v>
      </c>
      <c r="G214" s="10">
        <f t="shared" si="7"/>
        <v>11.200000000000001</v>
      </c>
      <c r="H214" s="8" t="s">
        <v>721</v>
      </c>
      <c r="I214" s="8" t="s">
        <v>907</v>
      </c>
      <c r="J214" s="4" t="s">
        <v>596</v>
      </c>
    </row>
    <row r="215" spans="1:10" x14ac:dyDescent="0.25">
      <c r="A215" s="4" t="s">
        <v>908</v>
      </c>
      <c r="B215" s="4" t="s">
        <v>592</v>
      </c>
      <c r="C215" s="5">
        <v>20</v>
      </c>
      <c r="D215" s="5">
        <v>1</v>
      </c>
      <c r="E215" s="5">
        <v>224</v>
      </c>
      <c r="F215" s="6">
        <f t="shared" si="6"/>
        <v>4.464285714285714E-3</v>
      </c>
      <c r="G215" s="7">
        <f t="shared" si="7"/>
        <v>11.200000000000001</v>
      </c>
      <c r="H215" s="4" t="s">
        <v>455</v>
      </c>
      <c r="I215" s="4"/>
      <c r="J215" s="4" t="s">
        <v>596</v>
      </c>
    </row>
    <row r="216" spans="1:10" x14ac:dyDescent="0.25">
      <c r="A216" s="8" t="s">
        <v>909</v>
      </c>
      <c r="B216" s="8" t="s">
        <v>592</v>
      </c>
      <c r="C216" s="5">
        <v>20</v>
      </c>
      <c r="D216" s="5">
        <v>1</v>
      </c>
      <c r="E216" s="5">
        <v>224</v>
      </c>
      <c r="F216" s="9">
        <f t="shared" si="6"/>
        <v>4.464285714285714E-3</v>
      </c>
      <c r="G216" s="10">
        <f t="shared" si="7"/>
        <v>11.200000000000001</v>
      </c>
      <c r="H216" s="8" t="s">
        <v>455</v>
      </c>
      <c r="I216" s="8"/>
      <c r="J216" s="4" t="s">
        <v>596</v>
      </c>
    </row>
    <row r="217" spans="1:10" x14ac:dyDescent="0.25">
      <c r="A217" s="4" t="s">
        <v>910</v>
      </c>
      <c r="B217" s="4" t="s">
        <v>592</v>
      </c>
      <c r="C217" s="5">
        <v>20</v>
      </c>
      <c r="D217" s="5">
        <v>1</v>
      </c>
      <c r="E217" s="5">
        <v>224</v>
      </c>
      <c r="F217" s="6">
        <f t="shared" si="6"/>
        <v>4.464285714285714E-3</v>
      </c>
      <c r="G217" s="7">
        <f t="shared" si="7"/>
        <v>11.200000000000001</v>
      </c>
      <c r="H217" s="4" t="s">
        <v>455</v>
      </c>
      <c r="I217" s="4"/>
      <c r="J217" s="4" t="s">
        <v>596</v>
      </c>
    </row>
    <row r="218" spans="1:10" x14ac:dyDescent="0.25">
      <c r="A218" s="8" t="s">
        <v>911</v>
      </c>
      <c r="B218" s="8" t="s">
        <v>592</v>
      </c>
      <c r="C218" s="5">
        <v>20</v>
      </c>
      <c r="D218" s="5">
        <v>1</v>
      </c>
      <c r="E218" s="5">
        <v>224</v>
      </c>
      <c r="F218" s="9">
        <f t="shared" si="6"/>
        <v>4.464285714285714E-3</v>
      </c>
      <c r="G218" s="10">
        <f t="shared" si="7"/>
        <v>11.200000000000001</v>
      </c>
      <c r="H218" s="8" t="s">
        <v>455</v>
      </c>
      <c r="I218" s="8"/>
      <c r="J218" s="4" t="s">
        <v>596</v>
      </c>
    </row>
    <row r="219" spans="1:10" x14ac:dyDescent="0.25">
      <c r="A219" s="4" t="s">
        <v>912</v>
      </c>
      <c r="B219" s="4" t="s">
        <v>592</v>
      </c>
      <c r="C219" s="5">
        <v>20</v>
      </c>
      <c r="D219" s="5">
        <v>1</v>
      </c>
      <c r="E219" s="5">
        <v>224</v>
      </c>
      <c r="F219" s="6">
        <f t="shared" si="6"/>
        <v>4.464285714285714E-3</v>
      </c>
      <c r="G219" s="7">
        <f t="shared" si="7"/>
        <v>11.200000000000001</v>
      </c>
      <c r="H219" s="4" t="s">
        <v>455</v>
      </c>
      <c r="I219" s="4"/>
      <c r="J219" s="4" t="s">
        <v>596</v>
      </c>
    </row>
    <row r="220" spans="1:10" x14ac:dyDescent="0.25">
      <c r="A220" s="8" t="s">
        <v>913</v>
      </c>
      <c r="B220" s="8" t="s">
        <v>592</v>
      </c>
      <c r="C220" s="5">
        <v>20</v>
      </c>
      <c r="D220" s="5">
        <v>1</v>
      </c>
      <c r="E220" s="5">
        <v>224</v>
      </c>
      <c r="F220" s="9">
        <f t="shared" si="6"/>
        <v>4.464285714285714E-3</v>
      </c>
      <c r="G220" s="10">
        <f t="shared" si="7"/>
        <v>11.200000000000001</v>
      </c>
      <c r="H220" s="8" t="s">
        <v>455</v>
      </c>
      <c r="I220" s="8"/>
      <c r="J220" s="4" t="s">
        <v>596</v>
      </c>
    </row>
    <row r="221" spans="1:10" x14ac:dyDescent="0.25">
      <c r="A221" s="4" t="s">
        <v>412</v>
      </c>
      <c r="B221" s="4" t="s">
        <v>592</v>
      </c>
      <c r="C221" s="5">
        <v>20</v>
      </c>
      <c r="D221" s="5">
        <v>1</v>
      </c>
      <c r="E221" s="5">
        <v>224</v>
      </c>
      <c r="F221" s="6">
        <f t="shared" si="6"/>
        <v>4.464285714285714E-3</v>
      </c>
      <c r="G221" s="7">
        <f t="shared" si="7"/>
        <v>11.200000000000001</v>
      </c>
      <c r="H221" s="4" t="s">
        <v>455</v>
      </c>
      <c r="I221" s="4"/>
      <c r="J221" s="4" t="s">
        <v>596</v>
      </c>
    </row>
    <row r="222" spans="1:10" x14ac:dyDescent="0.25">
      <c r="A222" s="8" t="s">
        <v>914</v>
      </c>
      <c r="B222" s="8" t="s">
        <v>592</v>
      </c>
      <c r="C222" s="5">
        <v>20</v>
      </c>
      <c r="D222" s="5">
        <v>1</v>
      </c>
      <c r="E222" s="5">
        <v>224</v>
      </c>
      <c r="F222" s="9">
        <f t="shared" si="6"/>
        <v>4.464285714285714E-3</v>
      </c>
      <c r="G222" s="10">
        <f t="shared" si="7"/>
        <v>11.200000000000001</v>
      </c>
      <c r="H222" s="8" t="s">
        <v>455</v>
      </c>
      <c r="I222" s="8"/>
      <c r="J222" s="4" t="s">
        <v>596</v>
      </c>
    </row>
    <row r="223" spans="1:10" x14ac:dyDescent="0.25">
      <c r="A223" s="4" t="s">
        <v>915</v>
      </c>
      <c r="B223" s="4" t="s">
        <v>592</v>
      </c>
      <c r="C223" s="5">
        <v>20</v>
      </c>
      <c r="D223" s="5">
        <v>1</v>
      </c>
      <c r="E223" s="5">
        <v>224</v>
      </c>
      <c r="F223" s="6">
        <f t="shared" si="6"/>
        <v>4.464285714285714E-3</v>
      </c>
      <c r="G223" s="7">
        <f t="shared" si="7"/>
        <v>11.200000000000001</v>
      </c>
      <c r="H223" s="4" t="s">
        <v>455</v>
      </c>
      <c r="I223" s="4"/>
      <c r="J223" s="4" t="s">
        <v>596</v>
      </c>
    </row>
    <row r="224" spans="1:10" x14ac:dyDescent="0.25">
      <c r="A224" s="8" t="s">
        <v>916</v>
      </c>
      <c r="B224" s="8" t="s">
        <v>592</v>
      </c>
      <c r="C224" s="5">
        <v>20</v>
      </c>
      <c r="D224" s="5">
        <v>1</v>
      </c>
      <c r="E224" s="5">
        <v>224</v>
      </c>
      <c r="F224" s="9">
        <f t="shared" si="6"/>
        <v>4.464285714285714E-3</v>
      </c>
      <c r="G224" s="10">
        <f t="shared" si="7"/>
        <v>11.200000000000001</v>
      </c>
      <c r="H224" s="8" t="s">
        <v>455</v>
      </c>
      <c r="I224" s="8"/>
      <c r="J224" s="4" t="s">
        <v>596</v>
      </c>
    </row>
    <row r="225" spans="1:10" x14ac:dyDescent="0.25">
      <c r="A225" s="4" t="s">
        <v>917</v>
      </c>
      <c r="B225" s="4" t="s">
        <v>341</v>
      </c>
      <c r="C225" s="5">
        <v>20</v>
      </c>
      <c r="D225" s="5">
        <v>1</v>
      </c>
      <c r="E225" s="5">
        <v>500</v>
      </c>
      <c r="F225" s="6">
        <f t="shared" si="6"/>
        <v>2E-3</v>
      </c>
      <c r="G225" s="7">
        <f t="shared" si="7"/>
        <v>25</v>
      </c>
      <c r="H225" s="4" t="s">
        <v>455</v>
      </c>
      <c r="I225" s="4" t="s">
        <v>918</v>
      </c>
      <c r="J225" s="4" t="s">
        <v>590</v>
      </c>
    </row>
    <row r="226" spans="1:10" x14ac:dyDescent="0.25">
      <c r="A226" s="8" t="s">
        <v>919</v>
      </c>
      <c r="B226" s="8" t="s">
        <v>341</v>
      </c>
      <c r="C226" s="5">
        <v>20</v>
      </c>
      <c r="D226" s="5">
        <v>1</v>
      </c>
      <c r="E226" s="5">
        <v>180</v>
      </c>
      <c r="F226" s="9">
        <f t="shared" si="6"/>
        <v>5.5555555555555558E-3</v>
      </c>
      <c r="G226" s="10">
        <f t="shared" si="7"/>
        <v>9</v>
      </c>
      <c r="H226" s="8" t="s">
        <v>455</v>
      </c>
      <c r="I226" s="8" t="s">
        <v>920</v>
      </c>
      <c r="J226" s="4" t="s">
        <v>590</v>
      </c>
    </row>
    <row r="227" spans="1:10" x14ac:dyDescent="0.25">
      <c r="A227" s="4" t="s">
        <v>921</v>
      </c>
      <c r="B227" s="4" t="s">
        <v>341</v>
      </c>
      <c r="C227" s="5">
        <v>20</v>
      </c>
      <c r="D227" s="5">
        <v>1</v>
      </c>
      <c r="E227" s="5">
        <v>400</v>
      </c>
      <c r="F227" s="6">
        <f t="shared" si="6"/>
        <v>2.5000000000000001E-3</v>
      </c>
      <c r="G227" s="7">
        <f t="shared" si="7"/>
        <v>20</v>
      </c>
      <c r="H227" s="4" t="s">
        <v>455</v>
      </c>
      <c r="I227" s="4" t="s">
        <v>920</v>
      </c>
      <c r="J227" s="4" t="s">
        <v>590</v>
      </c>
    </row>
    <row r="228" spans="1:10" x14ac:dyDescent="0.25">
      <c r="A228" s="8" t="s">
        <v>922</v>
      </c>
      <c r="B228" s="8" t="s">
        <v>280</v>
      </c>
      <c r="C228" s="5">
        <v>70</v>
      </c>
      <c r="D228" s="5">
        <v>1</v>
      </c>
      <c r="E228" s="5">
        <v>300</v>
      </c>
      <c r="F228" s="9">
        <f t="shared" si="6"/>
        <v>3.3333333333333335E-3</v>
      </c>
      <c r="G228" s="10">
        <f t="shared" si="7"/>
        <v>4.2857142857142856</v>
      </c>
      <c r="H228" s="8" t="s">
        <v>455</v>
      </c>
      <c r="I228" s="8" t="s">
        <v>920</v>
      </c>
      <c r="J228" s="4" t="s">
        <v>588</v>
      </c>
    </row>
    <row r="229" spans="1:10" x14ac:dyDescent="0.25">
      <c r="A229" s="4" t="s">
        <v>923</v>
      </c>
      <c r="B229" s="4" t="s">
        <v>609</v>
      </c>
      <c r="C229" s="5">
        <v>6</v>
      </c>
      <c r="D229" s="5">
        <v>1</v>
      </c>
      <c r="E229" s="5">
        <v>50</v>
      </c>
      <c r="F229" s="6">
        <f t="shared" si="6"/>
        <v>0.02</v>
      </c>
      <c r="G229" s="7">
        <f t="shared" si="7"/>
        <v>8.3333333333333321</v>
      </c>
      <c r="H229" s="4" t="s">
        <v>455</v>
      </c>
      <c r="I229" s="4" t="s">
        <v>924</v>
      </c>
      <c r="J229" s="4" t="s">
        <v>611</v>
      </c>
    </row>
    <row r="230" spans="1:10" x14ac:dyDescent="0.25">
      <c r="A230" s="8" t="s">
        <v>925</v>
      </c>
      <c r="B230" s="8" t="s">
        <v>609</v>
      </c>
      <c r="C230" s="5">
        <v>6</v>
      </c>
      <c r="D230" s="5">
        <v>1</v>
      </c>
      <c r="E230" s="5">
        <v>100</v>
      </c>
      <c r="F230" s="9">
        <f t="shared" si="6"/>
        <v>0.01</v>
      </c>
      <c r="G230" s="10">
        <f t="shared" si="7"/>
        <v>16.666666666666664</v>
      </c>
      <c r="H230" s="8" t="s">
        <v>455</v>
      </c>
      <c r="I230" s="8" t="s">
        <v>926</v>
      </c>
      <c r="J230" s="4" t="s">
        <v>611</v>
      </c>
    </row>
    <row r="231" spans="1:10" x14ac:dyDescent="0.25">
      <c r="A231" s="4" t="s">
        <v>927</v>
      </c>
      <c r="B231" s="4" t="s">
        <v>613</v>
      </c>
      <c r="C231" s="5">
        <v>20</v>
      </c>
      <c r="D231" s="5">
        <v>1</v>
      </c>
      <c r="E231" s="5">
        <v>75</v>
      </c>
      <c r="F231" s="6">
        <f t="shared" si="6"/>
        <v>1.3333333333333334E-2</v>
      </c>
      <c r="G231" s="7">
        <f t="shared" si="7"/>
        <v>3.75</v>
      </c>
      <c r="H231" s="4" t="s">
        <v>721</v>
      </c>
      <c r="I231" s="4" t="s">
        <v>928</v>
      </c>
      <c r="J231" s="4" t="s">
        <v>771</v>
      </c>
    </row>
    <row r="232" spans="1:10" x14ac:dyDescent="0.25">
      <c r="A232" s="8" t="s">
        <v>929</v>
      </c>
      <c r="B232" s="8" t="s">
        <v>246</v>
      </c>
      <c r="C232" s="5">
        <v>25</v>
      </c>
      <c r="D232" s="5">
        <v>1</v>
      </c>
      <c r="E232" s="5">
        <v>300</v>
      </c>
      <c r="F232" s="9">
        <f t="shared" si="6"/>
        <v>3.3333333333333335E-3</v>
      </c>
      <c r="G232" s="10">
        <f t="shared" si="7"/>
        <v>12</v>
      </c>
      <c r="H232" s="8" t="s">
        <v>455</v>
      </c>
      <c r="I232" s="8" t="s">
        <v>926</v>
      </c>
      <c r="J232" s="4" t="s">
        <v>520</v>
      </c>
    </row>
    <row r="233" spans="1:10" x14ac:dyDescent="0.25">
      <c r="A233" s="4" t="s">
        <v>273</v>
      </c>
      <c r="B233" s="4" t="s">
        <v>930</v>
      </c>
      <c r="C233" s="5">
        <v>5</v>
      </c>
      <c r="D233" s="5">
        <v>1</v>
      </c>
      <c r="E233" s="5">
        <v>120</v>
      </c>
      <c r="F233" s="6">
        <f t="shared" si="6"/>
        <v>8.3333333333333332E-3</v>
      </c>
      <c r="G233" s="7">
        <f t="shared" si="7"/>
        <v>24</v>
      </c>
      <c r="H233" s="4" t="s">
        <v>445</v>
      </c>
      <c r="I233" s="4" t="s">
        <v>931</v>
      </c>
      <c r="J233" s="4" t="s">
        <v>694</v>
      </c>
    </row>
    <row r="234" spans="1:10" x14ac:dyDescent="0.25">
      <c r="A234" s="8" t="s">
        <v>274</v>
      </c>
      <c r="B234" s="8" t="s">
        <v>930</v>
      </c>
      <c r="C234" s="5">
        <v>5</v>
      </c>
      <c r="D234" s="5">
        <v>1</v>
      </c>
      <c r="E234" s="5">
        <v>120</v>
      </c>
      <c r="F234" s="9">
        <f t="shared" si="6"/>
        <v>8.3333333333333332E-3</v>
      </c>
      <c r="G234" s="10">
        <f t="shared" si="7"/>
        <v>24</v>
      </c>
      <c r="H234" s="8" t="s">
        <v>445</v>
      </c>
      <c r="I234" s="8"/>
      <c r="J234" s="4" t="s">
        <v>694</v>
      </c>
    </row>
    <row r="235" spans="1:10" x14ac:dyDescent="0.25">
      <c r="A235" s="4" t="s">
        <v>932</v>
      </c>
      <c r="B235" s="4" t="s">
        <v>930</v>
      </c>
      <c r="C235" s="5">
        <v>3.5</v>
      </c>
      <c r="D235" s="5">
        <v>1</v>
      </c>
      <c r="E235" s="5">
        <v>400</v>
      </c>
      <c r="F235" s="6">
        <f t="shared" si="6"/>
        <v>2.5000000000000001E-3</v>
      </c>
      <c r="G235" s="7">
        <f t="shared" si="7"/>
        <v>114.28571428571428</v>
      </c>
      <c r="H235" s="4" t="s">
        <v>445</v>
      </c>
      <c r="I235" s="4" t="s">
        <v>933</v>
      </c>
      <c r="J235" s="4" t="s">
        <v>694</v>
      </c>
    </row>
    <row r="236" spans="1:10" x14ac:dyDescent="0.25">
      <c r="A236" s="8" t="s">
        <v>934</v>
      </c>
      <c r="B236" s="8" t="s">
        <v>269</v>
      </c>
      <c r="C236" s="5">
        <v>12</v>
      </c>
      <c r="D236" s="5">
        <v>1</v>
      </c>
      <c r="E236" s="5">
        <v>200</v>
      </c>
      <c r="F236" s="9">
        <f t="shared" si="6"/>
        <v>5.0000000000000001E-3</v>
      </c>
      <c r="G236" s="10">
        <f t="shared" si="7"/>
        <v>16.666666666666664</v>
      </c>
      <c r="H236" s="8" t="s">
        <v>445</v>
      </c>
      <c r="I236" s="8"/>
      <c r="J236" s="4" t="s">
        <v>694</v>
      </c>
    </row>
    <row r="237" spans="1:10" x14ac:dyDescent="0.25">
      <c r="A237" s="4" t="s">
        <v>935</v>
      </c>
      <c r="B237" s="4" t="s">
        <v>269</v>
      </c>
      <c r="C237" s="5">
        <v>12</v>
      </c>
      <c r="D237" s="5">
        <v>1</v>
      </c>
      <c r="E237" s="5">
        <v>750</v>
      </c>
      <c r="F237" s="6">
        <f t="shared" si="6"/>
        <v>1.3333333333333333E-3</v>
      </c>
      <c r="G237" s="7">
        <f t="shared" si="7"/>
        <v>62.5</v>
      </c>
      <c r="H237" s="4" t="s">
        <v>445</v>
      </c>
      <c r="I237" s="4"/>
      <c r="J237" s="4" t="s">
        <v>694</v>
      </c>
    </row>
    <row r="238" spans="1:10" x14ac:dyDescent="0.25">
      <c r="A238" s="8" t="s">
        <v>936</v>
      </c>
      <c r="B238" s="8" t="s">
        <v>414</v>
      </c>
      <c r="C238" s="5">
        <v>9</v>
      </c>
      <c r="D238" s="5">
        <v>1</v>
      </c>
      <c r="E238" s="5">
        <v>400</v>
      </c>
      <c r="F238" s="9">
        <f t="shared" si="6"/>
        <v>2.5000000000000001E-3</v>
      </c>
      <c r="G238" s="10">
        <f t="shared" si="7"/>
        <v>44.444444444444443</v>
      </c>
      <c r="H238" s="8" t="s">
        <v>445</v>
      </c>
      <c r="I238" s="8"/>
      <c r="J238" s="4" t="s">
        <v>694</v>
      </c>
    </row>
    <row r="239" spans="1:10" x14ac:dyDescent="0.25">
      <c r="A239" s="4" t="s">
        <v>937</v>
      </c>
      <c r="B239" s="4" t="s">
        <v>414</v>
      </c>
      <c r="C239" s="5">
        <v>9</v>
      </c>
      <c r="D239" s="5">
        <v>1</v>
      </c>
      <c r="E239" s="5">
        <v>400</v>
      </c>
      <c r="F239" s="6">
        <f t="shared" si="6"/>
        <v>2.5000000000000001E-3</v>
      </c>
      <c r="G239" s="7">
        <f t="shared" si="7"/>
        <v>44.444444444444443</v>
      </c>
      <c r="H239" s="4" t="s">
        <v>445</v>
      </c>
      <c r="I239" s="4"/>
      <c r="J239" s="4" t="s">
        <v>694</v>
      </c>
    </row>
    <row r="240" spans="1:10" x14ac:dyDescent="0.25">
      <c r="A240" s="8" t="s">
        <v>938</v>
      </c>
      <c r="B240" s="8" t="s">
        <v>414</v>
      </c>
      <c r="C240" s="5">
        <v>9</v>
      </c>
      <c r="D240" s="5">
        <v>1</v>
      </c>
      <c r="E240" s="5">
        <v>1600</v>
      </c>
      <c r="F240" s="9">
        <f t="shared" si="6"/>
        <v>6.2500000000000001E-4</v>
      </c>
      <c r="G240" s="10">
        <f t="shared" si="7"/>
        <v>177.77777777777777</v>
      </c>
      <c r="H240" s="8" t="s">
        <v>445</v>
      </c>
      <c r="I240" s="8"/>
      <c r="J240" s="4" t="s">
        <v>694</v>
      </c>
    </row>
    <row r="241" spans="1:10" x14ac:dyDescent="0.25">
      <c r="A241" s="4" t="s">
        <v>939</v>
      </c>
      <c r="B241" s="4" t="s">
        <v>414</v>
      </c>
      <c r="C241" s="5">
        <v>9</v>
      </c>
      <c r="D241" s="5">
        <v>1</v>
      </c>
      <c r="E241" s="5">
        <v>8000</v>
      </c>
      <c r="F241" s="6">
        <f t="shared" si="6"/>
        <v>1.25E-4</v>
      </c>
      <c r="G241" s="7">
        <f t="shared" si="7"/>
        <v>888.8888888888888</v>
      </c>
      <c r="H241" s="4" t="s">
        <v>445</v>
      </c>
      <c r="I241" s="4"/>
      <c r="J241" s="4" t="s">
        <v>694</v>
      </c>
    </row>
    <row r="242" spans="1:10" x14ac:dyDescent="0.25">
      <c r="A242" s="8" t="s">
        <v>940</v>
      </c>
      <c r="B242" s="8" t="s">
        <v>290</v>
      </c>
      <c r="C242" s="5">
        <v>6</v>
      </c>
      <c r="D242" s="5">
        <v>1</v>
      </c>
      <c r="E242" s="5">
        <v>300</v>
      </c>
      <c r="F242" s="9">
        <f t="shared" si="6"/>
        <v>3.3333333333333335E-3</v>
      </c>
      <c r="G242" s="10">
        <f t="shared" si="7"/>
        <v>49.999999999999993</v>
      </c>
      <c r="H242" s="8" t="s">
        <v>445</v>
      </c>
      <c r="I242" s="8"/>
      <c r="J242" s="4" t="s">
        <v>694</v>
      </c>
    </row>
    <row r="243" spans="1:10" x14ac:dyDescent="0.25">
      <c r="A243" s="4" t="s">
        <v>941</v>
      </c>
      <c r="B243" s="4" t="s">
        <v>290</v>
      </c>
      <c r="C243" s="5">
        <v>6</v>
      </c>
      <c r="D243" s="5">
        <v>1</v>
      </c>
      <c r="E243" s="5">
        <v>700</v>
      </c>
      <c r="F243" s="6">
        <f t="shared" si="6"/>
        <v>1.4285714285714286E-3</v>
      </c>
      <c r="G243" s="7">
        <f t="shared" si="7"/>
        <v>116.66666666666666</v>
      </c>
      <c r="H243" s="4" t="s">
        <v>445</v>
      </c>
      <c r="I243" s="4"/>
      <c r="J243" s="4" t="s">
        <v>694</v>
      </c>
    </row>
    <row r="244" spans="1:10" x14ac:dyDescent="0.25">
      <c r="A244" s="8" t="s">
        <v>942</v>
      </c>
      <c r="B244" s="8" t="s">
        <v>290</v>
      </c>
      <c r="C244" s="5">
        <v>6</v>
      </c>
      <c r="D244" s="5">
        <v>1</v>
      </c>
      <c r="E244" s="5">
        <v>1200</v>
      </c>
      <c r="F244" s="9">
        <f t="shared" si="6"/>
        <v>8.3333333333333339E-4</v>
      </c>
      <c r="G244" s="10">
        <f t="shared" si="7"/>
        <v>199.99999999999997</v>
      </c>
      <c r="H244" s="8" t="s">
        <v>445</v>
      </c>
      <c r="I244" s="8"/>
      <c r="J244" s="4" t="s">
        <v>694</v>
      </c>
    </row>
    <row r="245" spans="1:10" x14ac:dyDescent="0.25">
      <c r="A245" s="4" t="s">
        <v>943</v>
      </c>
      <c r="B245" s="4" t="s">
        <v>944</v>
      </c>
      <c r="C245" s="5">
        <v>4</v>
      </c>
      <c r="D245" s="5">
        <v>1</v>
      </c>
      <c r="E245" s="5">
        <v>200</v>
      </c>
      <c r="F245" s="6">
        <f t="shared" si="6"/>
        <v>5.0000000000000001E-3</v>
      </c>
      <c r="G245" s="7">
        <f t="shared" si="7"/>
        <v>50</v>
      </c>
      <c r="H245" s="4" t="s">
        <v>445</v>
      </c>
      <c r="I245" s="4" t="s">
        <v>945</v>
      </c>
      <c r="J245" s="4" t="s">
        <v>694</v>
      </c>
    </row>
    <row r="246" spans="1:10" x14ac:dyDescent="0.25">
      <c r="A246" s="8" t="s">
        <v>946</v>
      </c>
      <c r="B246" s="8" t="s">
        <v>947</v>
      </c>
      <c r="C246" s="5">
        <v>15</v>
      </c>
      <c r="D246" s="5">
        <v>1</v>
      </c>
      <c r="E246" s="5">
        <v>128</v>
      </c>
      <c r="F246" s="9">
        <f t="shared" si="6"/>
        <v>7.8125E-3</v>
      </c>
      <c r="G246" s="10">
        <f t="shared" si="7"/>
        <v>8.5333333333333332</v>
      </c>
      <c r="H246" s="8" t="s">
        <v>445</v>
      </c>
      <c r="I246" s="8"/>
      <c r="J246" s="4" t="s">
        <v>694</v>
      </c>
    </row>
    <row r="247" spans="1:10" x14ac:dyDescent="0.25">
      <c r="A247" s="4" t="s">
        <v>948</v>
      </c>
      <c r="B247" s="4" t="s">
        <v>947</v>
      </c>
      <c r="C247" s="5">
        <v>15</v>
      </c>
      <c r="D247" s="5">
        <v>1</v>
      </c>
      <c r="E247" s="5">
        <v>107</v>
      </c>
      <c r="F247" s="6">
        <f t="shared" si="6"/>
        <v>9.3457943925233638E-3</v>
      </c>
      <c r="G247" s="7">
        <f t="shared" si="7"/>
        <v>7.1333333333333337</v>
      </c>
      <c r="H247" s="4" t="s">
        <v>445</v>
      </c>
      <c r="I247" s="4"/>
      <c r="J247" s="4" t="s">
        <v>694</v>
      </c>
    </row>
    <row r="248" spans="1:10" x14ac:dyDescent="0.25">
      <c r="A248" s="8" t="s">
        <v>949</v>
      </c>
      <c r="B248" s="8" t="s">
        <v>947</v>
      </c>
      <c r="C248" s="5">
        <v>15</v>
      </c>
      <c r="D248" s="5">
        <v>1</v>
      </c>
      <c r="E248" s="5">
        <v>107</v>
      </c>
      <c r="F248" s="9">
        <f t="shared" si="6"/>
        <v>9.3457943925233638E-3</v>
      </c>
      <c r="G248" s="10">
        <f t="shared" si="7"/>
        <v>7.1333333333333337</v>
      </c>
      <c r="H248" s="8" t="s">
        <v>445</v>
      </c>
      <c r="I248" s="8"/>
      <c r="J248" s="4" t="s">
        <v>694</v>
      </c>
    </row>
    <row r="249" spans="1:10" x14ac:dyDescent="0.25">
      <c r="A249" s="4" t="s">
        <v>950</v>
      </c>
      <c r="B249" s="4" t="s">
        <v>951</v>
      </c>
      <c r="C249" s="5">
        <v>12</v>
      </c>
      <c r="D249" s="5">
        <v>1</v>
      </c>
      <c r="E249" s="5">
        <v>128</v>
      </c>
      <c r="F249" s="6">
        <f t="shared" si="6"/>
        <v>7.8125E-3</v>
      </c>
      <c r="G249" s="7">
        <f t="shared" si="7"/>
        <v>10.666666666666666</v>
      </c>
      <c r="H249" s="4" t="s">
        <v>445</v>
      </c>
      <c r="I249" s="4"/>
      <c r="J249" s="4" t="s">
        <v>694</v>
      </c>
    </row>
    <row r="250" spans="1:10" x14ac:dyDescent="0.25">
      <c r="A250" s="8" t="s">
        <v>952</v>
      </c>
      <c r="B250" s="8" t="s">
        <v>953</v>
      </c>
      <c r="C250" s="5">
        <v>12</v>
      </c>
      <c r="D250" s="5">
        <v>1</v>
      </c>
      <c r="E250" s="5">
        <v>63</v>
      </c>
      <c r="F250" s="9">
        <f t="shared" si="6"/>
        <v>1.5873015873015872E-2</v>
      </c>
      <c r="G250" s="10">
        <f t="shared" si="7"/>
        <v>5.25</v>
      </c>
      <c r="H250" s="8" t="s">
        <v>445</v>
      </c>
      <c r="I250" s="8"/>
      <c r="J250" s="4" t="s">
        <v>694</v>
      </c>
    </row>
    <row r="251" spans="1:10" x14ac:dyDescent="0.25">
      <c r="A251" s="4" t="s">
        <v>954</v>
      </c>
      <c r="B251" s="4" t="s">
        <v>955</v>
      </c>
      <c r="C251" s="5">
        <v>4</v>
      </c>
      <c r="D251" s="5">
        <v>1</v>
      </c>
      <c r="E251" s="5">
        <v>12</v>
      </c>
      <c r="F251" s="6">
        <f t="shared" si="6"/>
        <v>8.3333333333333329E-2</v>
      </c>
      <c r="G251" s="7">
        <f t="shared" si="7"/>
        <v>3</v>
      </c>
      <c r="H251" s="4" t="s">
        <v>445</v>
      </c>
      <c r="I251" s="4" t="s">
        <v>956</v>
      </c>
      <c r="J251" s="4" t="s">
        <v>694</v>
      </c>
    </row>
    <row r="252" spans="1:10" x14ac:dyDescent="0.25">
      <c r="A252" s="8" t="s">
        <v>957</v>
      </c>
      <c r="B252" s="8" t="s">
        <v>958</v>
      </c>
      <c r="C252" s="5">
        <v>10</v>
      </c>
      <c r="D252" s="5">
        <v>1</v>
      </c>
      <c r="E252" s="5">
        <v>100</v>
      </c>
      <c r="F252" s="9">
        <f t="shared" si="6"/>
        <v>0.01</v>
      </c>
      <c r="G252" s="10">
        <f t="shared" si="7"/>
        <v>10</v>
      </c>
      <c r="H252" s="8" t="s">
        <v>445</v>
      </c>
      <c r="I252" s="8"/>
      <c r="J252" s="4" t="s">
        <v>694</v>
      </c>
    </row>
    <row r="253" spans="1:10" x14ac:dyDescent="0.25">
      <c r="A253" s="4" t="s">
        <v>959</v>
      </c>
      <c r="B253" s="4" t="s">
        <v>960</v>
      </c>
      <c r="C253" s="5">
        <v>200</v>
      </c>
      <c r="D253" s="5">
        <v>1</v>
      </c>
      <c r="E253" s="5">
        <v>2000</v>
      </c>
      <c r="F253" s="6">
        <f t="shared" si="6"/>
        <v>5.0000000000000001E-4</v>
      </c>
      <c r="G253" s="7">
        <f t="shared" si="7"/>
        <v>10</v>
      </c>
      <c r="H253" s="4" t="s">
        <v>445</v>
      </c>
      <c r="I253" s="4"/>
      <c r="J253" s="4" t="s">
        <v>694</v>
      </c>
    </row>
    <row r="254" spans="1:10" x14ac:dyDescent="0.25">
      <c r="A254" s="8" t="s">
        <v>961</v>
      </c>
      <c r="B254" s="8" t="s">
        <v>962</v>
      </c>
      <c r="C254" s="5">
        <v>200</v>
      </c>
      <c r="D254" s="5">
        <v>1</v>
      </c>
      <c r="E254" s="5">
        <v>682</v>
      </c>
      <c r="F254" s="9">
        <f t="shared" si="6"/>
        <v>1.4662756598240469E-3</v>
      </c>
      <c r="G254" s="10">
        <f t="shared" si="7"/>
        <v>3.41</v>
      </c>
      <c r="H254" s="8" t="s">
        <v>445</v>
      </c>
      <c r="I254" s="8"/>
      <c r="J254" s="4" t="s">
        <v>694</v>
      </c>
    </row>
    <row r="255" spans="1:10" x14ac:dyDescent="0.25">
      <c r="A255" s="4" t="s">
        <v>287</v>
      </c>
      <c r="B255" s="4" t="s">
        <v>661</v>
      </c>
      <c r="C255" s="5">
        <v>17</v>
      </c>
      <c r="D255" s="5">
        <v>1</v>
      </c>
      <c r="E255" s="5">
        <v>1</v>
      </c>
      <c r="F255" s="6">
        <f t="shared" si="6"/>
        <v>1</v>
      </c>
      <c r="G255" s="7">
        <f t="shared" si="7"/>
        <v>5.8823529411764705E-2</v>
      </c>
      <c r="H255" s="4" t="s">
        <v>445</v>
      </c>
      <c r="I255" s="4" t="s">
        <v>963</v>
      </c>
      <c r="J255" s="4" t="s">
        <v>663</v>
      </c>
    </row>
    <row r="256" spans="1:10" x14ac:dyDescent="0.25">
      <c r="A256" s="8" t="s">
        <v>964</v>
      </c>
      <c r="B256" s="8" t="s">
        <v>965</v>
      </c>
      <c r="C256" s="5">
        <v>45</v>
      </c>
      <c r="D256" s="5">
        <v>1</v>
      </c>
      <c r="E256" s="5">
        <v>1</v>
      </c>
      <c r="F256" s="9">
        <f t="shared" si="6"/>
        <v>1</v>
      </c>
      <c r="G256" s="10">
        <f t="shared" si="7"/>
        <v>2.2222222222222223E-2</v>
      </c>
      <c r="H256" s="8" t="s">
        <v>445</v>
      </c>
      <c r="I256" s="8" t="s">
        <v>966</v>
      </c>
      <c r="J256" s="4" t="s">
        <v>967</v>
      </c>
    </row>
    <row r="257" spans="1:10" x14ac:dyDescent="0.25">
      <c r="A257" s="4" t="s">
        <v>968</v>
      </c>
      <c r="B257" s="4" t="s">
        <v>472</v>
      </c>
      <c r="C257" s="5">
        <v>24</v>
      </c>
      <c r="D257" s="5">
        <v>1</v>
      </c>
      <c r="E257" s="5">
        <v>1</v>
      </c>
      <c r="F257" s="6">
        <f t="shared" si="6"/>
        <v>1</v>
      </c>
      <c r="G257" s="7">
        <f t="shared" si="7"/>
        <v>4.1666666666666664E-2</v>
      </c>
      <c r="H257" s="4" t="s">
        <v>445</v>
      </c>
      <c r="I257" s="4" t="s">
        <v>969</v>
      </c>
      <c r="J257" s="4" t="s">
        <v>474</v>
      </c>
    </row>
    <row r="258" spans="1:10" x14ac:dyDescent="0.25">
      <c r="A258" s="8" t="s">
        <v>970</v>
      </c>
      <c r="B258" s="8" t="s">
        <v>409</v>
      </c>
      <c r="C258" s="5">
        <v>30</v>
      </c>
      <c r="D258" s="5">
        <v>1</v>
      </c>
      <c r="E258" s="5">
        <v>1</v>
      </c>
      <c r="F258" s="9">
        <f t="shared" si="6"/>
        <v>1</v>
      </c>
      <c r="G258" s="10">
        <f t="shared" si="7"/>
        <v>3.3333333333333333E-2</v>
      </c>
      <c r="H258" s="8" t="s">
        <v>445</v>
      </c>
      <c r="I258" s="8" t="s">
        <v>971</v>
      </c>
      <c r="J258" s="4" t="s">
        <v>506</v>
      </c>
    </row>
    <row r="259" spans="1:10" x14ac:dyDescent="0.25">
      <c r="A259" s="4" t="s">
        <v>972</v>
      </c>
      <c r="B259" s="4" t="s">
        <v>973</v>
      </c>
      <c r="C259" s="5">
        <v>40</v>
      </c>
      <c r="D259" s="5">
        <v>1</v>
      </c>
      <c r="E259" s="5">
        <v>1</v>
      </c>
      <c r="F259" s="6">
        <f t="shared" si="6"/>
        <v>1</v>
      </c>
      <c r="G259" s="7">
        <f t="shared" si="7"/>
        <v>2.5000000000000001E-2</v>
      </c>
      <c r="H259" s="4" t="s">
        <v>455</v>
      </c>
      <c r="I259" s="4" t="s">
        <v>974</v>
      </c>
      <c r="J259" s="4" t="s">
        <v>121</v>
      </c>
    </row>
    <row r="260" spans="1:10" x14ac:dyDescent="0.25">
      <c r="A260" s="8" t="s">
        <v>975</v>
      </c>
      <c r="B260" s="8" t="s">
        <v>976</v>
      </c>
      <c r="C260" s="5">
        <v>30</v>
      </c>
      <c r="D260" s="5">
        <v>1</v>
      </c>
      <c r="E260" s="5">
        <v>1</v>
      </c>
      <c r="F260" s="9">
        <f t="shared" si="6"/>
        <v>1</v>
      </c>
      <c r="G260" s="10">
        <f t="shared" si="7"/>
        <v>3.3333333333333333E-2</v>
      </c>
      <c r="H260" s="8" t="s">
        <v>455</v>
      </c>
      <c r="I260" s="8" t="s">
        <v>977</v>
      </c>
      <c r="J260" s="4" t="s">
        <v>121</v>
      </c>
    </row>
    <row r="261" spans="1:10" x14ac:dyDescent="0.25">
      <c r="A261" s="4" t="s">
        <v>978</v>
      </c>
      <c r="B261" s="4" t="s">
        <v>979</v>
      </c>
      <c r="C261" s="5">
        <v>8</v>
      </c>
      <c r="D261" s="5">
        <v>1</v>
      </c>
      <c r="E261" s="5">
        <v>284</v>
      </c>
      <c r="F261" s="6">
        <f t="shared" si="6"/>
        <v>3.5211267605633804E-3</v>
      </c>
      <c r="G261" s="7">
        <f t="shared" si="7"/>
        <v>35.5</v>
      </c>
      <c r="H261" s="4" t="s">
        <v>721</v>
      </c>
      <c r="I261" s="4" t="s">
        <v>980</v>
      </c>
      <c r="J261" s="4" t="s">
        <v>981</v>
      </c>
    </row>
    <row r="262" spans="1:10" x14ac:dyDescent="0.25">
      <c r="A262" s="8" t="s">
        <v>982</v>
      </c>
      <c r="B262" s="8" t="s">
        <v>692</v>
      </c>
      <c r="C262" s="5">
        <v>12</v>
      </c>
      <c r="D262" s="5">
        <v>1</v>
      </c>
      <c r="E262" s="5">
        <v>1012</v>
      </c>
      <c r="F262" s="9">
        <f t="shared" si="6"/>
        <v>9.8814229249011851E-4</v>
      </c>
      <c r="G262" s="10">
        <f t="shared" si="7"/>
        <v>84.333333333333329</v>
      </c>
      <c r="H262" s="8" t="s">
        <v>721</v>
      </c>
      <c r="I262" s="8" t="s">
        <v>983</v>
      </c>
      <c r="J262" s="4" t="s">
        <v>984</v>
      </c>
    </row>
    <row r="263" spans="1:10" x14ac:dyDescent="0.25">
      <c r="A263" s="4" t="s">
        <v>311</v>
      </c>
      <c r="B263" s="4" t="s">
        <v>282</v>
      </c>
      <c r="C263" s="5">
        <v>32</v>
      </c>
      <c r="D263" s="5">
        <v>1</v>
      </c>
      <c r="E263" s="5">
        <v>204</v>
      </c>
      <c r="F263" s="6">
        <f t="shared" ref="F263:F329" si="8">IF(OR($E263="",$E263=0),1,1/$E263)</f>
        <v>4.9019607843137254E-3</v>
      </c>
      <c r="G263" s="7">
        <f t="shared" ref="G263:G329" si="9">IF(OR($C263="",$C263=0),"",($D263/$C263)/$F263)</f>
        <v>6.375</v>
      </c>
      <c r="H263" s="4" t="s">
        <v>445</v>
      </c>
      <c r="I263" s="4" t="s">
        <v>985</v>
      </c>
      <c r="J263" s="4" t="s">
        <v>986</v>
      </c>
    </row>
    <row r="264" spans="1:10" x14ac:dyDescent="0.25">
      <c r="A264" s="8" t="s">
        <v>312</v>
      </c>
      <c r="B264" s="8" t="s">
        <v>378</v>
      </c>
      <c r="C264" s="5">
        <v>34</v>
      </c>
      <c r="D264" s="5">
        <v>1</v>
      </c>
      <c r="E264" s="5">
        <v>204</v>
      </c>
      <c r="F264" s="9">
        <f t="shared" si="8"/>
        <v>4.9019607843137254E-3</v>
      </c>
      <c r="G264" s="10">
        <f t="shared" si="9"/>
        <v>6</v>
      </c>
      <c r="H264" s="8" t="s">
        <v>445</v>
      </c>
      <c r="I264" s="8" t="s">
        <v>987</v>
      </c>
      <c r="J264" s="4" t="s">
        <v>988</v>
      </c>
    </row>
    <row r="265" spans="1:10" x14ac:dyDescent="0.25">
      <c r="A265" s="4" t="s">
        <v>313</v>
      </c>
      <c r="B265" s="4" t="s">
        <v>380</v>
      </c>
      <c r="C265" s="5">
        <v>20</v>
      </c>
      <c r="D265" s="5">
        <v>1</v>
      </c>
      <c r="E265" s="5">
        <v>204</v>
      </c>
      <c r="F265" s="6">
        <f t="shared" si="8"/>
        <v>4.9019607843137254E-3</v>
      </c>
      <c r="G265" s="7">
        <f t="shared" si="9"/>
        <v>10.200000000000001</v>
      </c>
      <c r="H265" s="4" t="s">
        <v>445</v>
      </c>
      <c r="I265" s="4" t="s">
        <v>989</v>
      </c>
      <c r="J265" s="4" t="s">
        <v>990</v>
      </c>
    </row>
    <row r="266" spans="1:10" x14ac:dyDescent="0.25">
      <c r="A266" s="8" t="s">
        <v>314</v>
      </c>
      <c r="B266" s="8" t="s">
        <v>379</v>
      </c>
      <c r="C266" s="5">
        <v>24</v>
      </c>
      <c r="D266" s="5">
        <v>1</v>
      </c>
      <c r="E266" s="5">
        <v>204</v>
      </c>
      <c r="F266" s="9">
        <f t="shared" si="8"/>
        <v>4.9019607843137254E-3</v>
      </c>
      <c r="G266" s="10">
        <f t="shared" si="9"/>
        <v>8.5</v>
      </c>
      <c r="H266" s="8" t="s">
        <v>445</v>
      </c>
      <c r="I266" s="8" t="s">
        <v>989</v>
      </c>
      <c r="J266" s="4" t="s">
        <v>991</v>
      </c>
    </row>
    <row r="267" spans="1:10" x14ac:dyDescent="0.25">
      <c r="A267" s="4" t="s">
        <v>413</v>
      </c>
      <c r="B267" s="4" t="s">
        <v>992</v>
      </c>
      <c r="C267" s="5">
        <v>0.7</v>
      </c>
      <c r="D267" s="5">
        <v>1</v>
      </c>
      <c r="E267" s="5">
        <v>1</v>
      </c>
      <c r="F267" s="6">
        <f t="shared" si="8"/>
        <v>1</v>
      </c>
      <c r="G267" s="7">
        <f t="shared" si="9"/>
        <v>1.4285714285714286</v>
      </c>
      <c r="H267" s="4" t="s">
        <v>445</v>
      </c>
      <c r="I267" s="4" t="s">
        <v>993</v>
      </c>
      <c r="J267" s="4" t="s">
        <v>994</v>
      </c>
    </row>
    <row r="268" spans="1:10" x14ac:dyDescent="0.25">
      <c r="A268" s="8" t="s">
        <v>381</v>
      </c>
      <c r="B268" s="8" t="s">
        <v>995</v>
      </c>
      <c r="C268" s="5">
        <v>0.2</v>
      </c>
      <c r="D268" s="5">
        <v>1</v>
      </c>
      <c r="E268" s="5">
        <v>1</v>
      </c>
      <c r="F268" s="9">
        <f t="shared" si="8"/>
        <v>1</v>
      </c>
      <c r="G268" s="10">
        <f t="shared" si="9"/>
        <v>5</v>
      </c>
      <c r="H268" s="8" t="s">
        <v>445</v>
      </c>
      <c r="I268" s="8" t="s">
        <v>996</v>
      </c>
      <c r="J268" s="4" t="s">
        <v>997</v>
      </c>
    </row>
    <row r="269" spans="1:10" x14ac:dyDescent="0.25">
      <c r="A269" s="4" t="s">
        <v>382</v>
      </c>
      <c r="B269" s="4" t="s">
        <v>998</v>
      </c>
      <c r="C269" s="5">
        <v>1.5</v>
      </c>
      <c r="D269" s="5">
        <v>1</v>
      </c>
      <c r="E269" s="5">
        <v>1</v>
      </c>
      <c r="F269" s="6">
        <f t="shared" si="8"/>
        <v>1</v>
      </c>
      <c r="G269" s="7">
        <f t="shared" si="9"/>
        <v>0.66666666666666663</v>
      </c>
      <c r="H269" s="4" t="s">
        <v>445</v>
      </c>
      <c r="I269" s="4" t="s">
        <v>999</v>
      </c>
      <c r="J269" s="4" t="s">
        <v>1000</v>
      </c>
    </row>
    <row r="270" spans="1:10" x14ac:dyDescent="0.25">
      <c r="A270" s="8" t="s">
        <v>400</v>
      </c>
      <c r="B270" s="8" t="s">
        <v>634</v>
      </c>
      <c r="C270" s="5">
        <v>30</v>
      </c>
      <c r="D270" s="5">
        <v>1</v>
      </c>
      <c r="E270" s="5">
        <v>440</v>
      </c>
      <c r="F270" s="9">
        <f t="shared" si="8"/>
        <v>2.2727272727272726E-3</v>
      </c>
      <c r="G270" s="10">
        <f t="shared" si="9"/>
        <v>14.666666666666668</v>
      </c>
      <c r="H270" s="8" t="s">
        <v>721</v>
      </c>
      <c r="I270" s="8" t="s">
        <v>1001</v>
      </c>
      <c r="J270" s="4" t="s">
        <v>636</v>
      </c>
    </row>
    <row r="271" spans="1:10" x14ac:dyDescent="0.25">
      <c r="A271" s="56" t="s">
        <v>1253</v>
      </c>
      <c r="B271" s="8" t="s">
        <v>634</v>
      </c>
      <c r="C271" s="5">
        <v>30</v>
      </c>
      <c r="D271" s="5">
        <v>1</v>
      </c>
      <c r="E271" s="5">
        <v>3000</v>
      </c>
      <c r="F271" s="9">
        <f t="shared" si="8"/>
        <v>3.3333333333333332E-4</v>
      </c>
      <c r="G271" s="10">
        <f t="shared" si="9"/>
        <v>100</v>
      </c>
      <c r="H271" s="8" t="s">
        <v>721</v>
      </c>
      <c r="I271" s="8"/>
      <c r="J271" s="4" t="s">
        <v>636</v>
      </c>
    </row>
    <row r="272" spans="1:10" x14ac:dyDescent="0.25">
      <c r="A272" s="4" t="s">
        <v>298</v>
      </c>
      <c r="B272" s="4" t="s">
        <v>605</v>
      </c>
      <c r="C272" s="5">
        <v>12</v>
      </c>
      <c r="D272" s="5">
        <v>1</v>
      </c>
      <c r="E272" s="5">
        <v>480</v>
      </c>
      <c r="F272" s="6">
        <f t="shared" si="8"/>
        <v>2.0833333333333333E-3</v>
      </c>
      <c r="G272" s="7">
        <f t="shared" si="9"/>
        <v>40</v>
      </c>
      <c r="H272" s="4" t="s">
        <v>445</v>
      </c>
      <c r="I272" s="4" t="s">
        <v>1002</v>
      </c>
      <c r="J272" s="4" t="s">
        <v>1003</v>
      </c>
    </row>
    <row r="273" spans="1:10" x14ac:dyDescent="0.25">
      <c r="A273" s="8" t="s">
        <v>299</v>
      </c>
      <c r="B273" s="8" t="s">
        <v>605</v>
      </c>
      <c r="C273" s="5">
        <v>12</v>
      </c>
      <c r="D273" s="5">
        <v>1</v>
      </c>
      <c r="E273" s="5">
        <v>480</v>
      </c>
      <c r="F273" s="9">
        <f t="shared" si="8"/>
        <v>2.0833333333333333E-3</v>
      </c>
      <c r="G273" s="10">
        <f t="shared" si="9"/>
        <v>40</v>
      </c>
      <c r="H273" s="8" t="s">
        <v>445</v>
      </c>
      <c r="I273" s="8"/>
      <c r="J273" s="4" t="s">
        <v>1003</v>
      </c>
    </row>
    <row r="274" spans="1:10" x14ac:dyDescent="0.25">
      <c r="A274" s="4" t="s">
        <v>300</v>
      </c>
      <c r="B274" s="4" t="s">
        <v>605</v>
      </c>
      <c r="C274" s="5">
        <v>12</v>
      </c>
      <c r="D274" s="5">
        <v>1</v>
      </c>
      <c r="E274" s="5">
        <v>480</v>
      </c>
      <c r="F274" s="6">
        <f t="shared" si="8"/>
        <v>2.0833333333333333E-3</v>
      </c>
      <c r="G274" s="7">
        <f t="shared" si="9"/>
        <v>40</v>
      </c>
      <c r="H274" s="4" t="s">
        <v>445</v>
      </c>
      <c r="I274" s="4"/>
      <c r="J274" s="4" t="s">
        <v>1003</v>
      </c>
    </row>
    <row r="275" spans="1:10" x14ac:dyDescent="0.25">
      <c r="A275" s="8" t="s">
        <v>301</v>
      </c>
      <c r="B275" s="8" t="s">
        <v>605</v>
      </c>
      <c r="C275" s="5">
        <v>12</v>
      </c>
      <c r="D275" s="5">
        <v>1</v>
      </c>
      <c r="E275" s="5">
        <v>480</v>
      </c>
      <c r="F275" s="9">
        <f t="shared" si="8"/>
        <v>2.0833333333333333E-3</v>
      </c>
      <c r="G275" s="10">
        <f t="shared" si="9"/>
        <v>40</v>
      </c>
      <c r="H275" s="8" t="s">
        <v>445</v>
      </c>
      <c r="I275" s="8"/>
      <c r="J275" s="4" t="s">
        <v>1003</v>
      </c>
    </row>
    <row r="276" spans="1:10" x14ac:dyDescent="0.25">
      <c r="A276" s="4" t="s">
        <v>1004</v>
      </c>
      <c r="B276" s="4" t="s">
        <v>605</v>
      </c>
      <c r="C276" s="5">
        <v>12</v>
      </c>
      <c r="D276" s="5">
        <v>1</v>
      </c>
      <c r="E276" s="5">
        <v>17</v>
      </c>
      <c r="F276" s="6">
        <f t="shared" si="8"/>
        <v>5.8823529411764705E-2</v>
      </c>
      <c r="G276" s="7">
        <f t="shared" si="9"/>
        <v>1.4166666666666665</v>
      </c>
      <c r="H276" s="4" t="s">
        <v>445</v>
      </c>
      <c r="I276" s="4" t="s">
        <v>1005</v>
      </c>
      <c r="J276" s="4" t="s">
        <v>1003</v>
      </c>
    </row>
    <row r="277" spans="1:10" x14ac:dyDescent="0.25">
      <c r="A277" s="8" t="s">
        <v>1006</v>
      </c>
      <c r="B277" s="8" t="s">
        <v>605</v>
      </c>
      <c r="C277" s="5">
        <v>12</v>
      </c>
      <c r="D277" s="5">
        <v>1</v>
      </c>
      <c r="E277" s="5">
        <v>33</v>
      </c>
      <c r="F277" s="9">
        <f t="shared" si="8"/>
        <v>3.0303030303030304E-2</v>
      </c>
      <c r="G277" s="10">
        <f t="shared" si="9"/>
        <v>2.7499999999999996</v>
      </c>
      <c r="H277" s="8" t="s">
        <v>445</v>
      </c>
      <c r="I277" s="8" t="s">
        <v>1007</v>
      </c>
      <c r="J277" s="4" t="s">
        <v>1003</v>
      </c>
    </row>
    <row r="278" spans="1:10" x14ac:dyDescent="0.25">
      <c r="A278" s="4" t="s">
        <v>270</v>
      </c>
      <c r="B278" s="4" t="s">
        <v>609</v>
      </c>
      <c r="C278" s="5">
        <v>6</v>
      </c>
      <c r="D278" s="5">
        <v>1</v>
      </c>
      <c r="E278" s="5">
        <v>148</v>
      </c>
      <c r="F278" s="6">
        <f t="shared" si="8"/>
        <v>6.7567567567567571E-3</v>
      </c>
      <c r="G278" s="7">
        <f t="shared" si="9"/>
        <v>24.666666666666664</v>
      </c>
      <c r="H278" s="4" t="s">
        <v>445</v>
      </c>
      <c r="I278" s="4" t="s">
        <v>1008</v>
      </c>
      <c r="J278" s="4" t="s">
        <v>1009</v>
      </c>
    </row>
    <row r="279" spans="1:10" x14ac:dyDescent="0.25">
      <c r="A279" s="8" t="s">
        <v>271</v>
      </c>
      <c r="B279" s="8" t="s">
        <v>609</v>
      </c>
      <c r="C279" s="5">
        <v>6</v>
      </c>
      <c r="D279" s="5">
        <v>1</v>
      </c>
      <c r="E279" s="5">
        <v>168</v>
      </c>
      <c r="F279" s="9">
        <f t="shared" si="8"/>
        <v>5.9523809523809521E-3</v>
      </c>
      <c r="G279" s="10">
        <f t="shared" si="9"/>
        <v>28</v>
      </c>
      <c r="H279" s="8" t="s">
        <v>445</v>
      </c>
      <c r="I279" s="8" t="s">
        <v>1010</v>
      </c>
      <c r="J279" s="4" t="s">
        <v>1009</v>
      </c>
    </row>
    <row r="280" spans="1:10" x14ac:dyDescent="0.25">
      <c r="A280" s="4" t="s">
        <v>272</v>
      </c>
      <c r="B280" s="4" t="s">
        <v>609</v>
      </c>
      <c r="C280" s="5">
        <v>6</v>
      </c>
      <c r="D280" s="5">
        <v>1</v>
      </c>
      <c r="E280" s="5">
        <v>205</v>
      </c>
      <c r="F280" s="6">
        <f t="shared" si="8"/>
        <v>4.8780487804878049E-3</v>
      </c>
      <c r="G280" s="7">
        <f t="shared" si="9"/>
        <v>34.166666666666664</v>
      </c>
      <c r="H280" s="4" t="s">
        <v>445</v>
      </c>
      <c r="I280" s="4" t="s">
        <v>1011</v>
      </c>
      <c r="J280" s="4" t="s">
        <v>1009</v>
      </c>
    </row>
    <row r="281" spans="1:10" x14ac:dyDescent="0.25">
      <c r="A281" s="8" t="s">
        <v>1012</v>
      </c>
      <c r="B281" s="8" t="s">
        <v>609</v>
      </c>
      <c r="C281" s="5">
        <v>3000</v>
      </c>
      <c r="D281" s="5">
        <v>1</v>
      </c>
      <c r="E281" s="5">
        <v>1</v>
      </c>
      <c r="F281" s="9">
        <f t="shared" si="8"/>
        <v>1</v>
      </c>
      <c r="G281" s="10">
        <f t="shared" si="9"/>
        <v>3.3333333333333332E-4</v>
      </c>
      <c r="H281" s="8" t="s">
        <v>445</v>
      </c>
      <c r="I281" s="8" t="s">
        <v>1013</v>
      </c>
      <c r="J281" s="4" t="s">
        <v>1014</v>
      </c>
    </row>
    <row r="282" spans="1:10" x14ac:dyDescent="0.25">
      <c r="A282" s="4" t="s">
        <v>389</v>
      </c>
      <c r="B282" s="4" t="s">
        <v>612</v>
      </c>
      <c r="C282" s="5">
        <v>20</v>
      </c>
      <c r="D282" s="5">
        <v>1</v>
      </c>
      <c r="E282" s="5">
        <v>75</v>
      </c>
      <c r="F282" s="6">
        <f t="shared" si="8"/>
        <v>1.3333333333333334E-2</v>
      </c>
      <c r="G282" s="7">
        <f t="shared" si="9"/>
        <v>3.75</v>
      </c>
      <c r="H282" s="4" t="s">
        <v>445</v>
      </c>
      <c r="I282" s="4" t="s">
        <v>1015</v>
      </c>
      <c r="J282" s="4" t="s">
        <v>1016</v>
      </c>
    </row>
    <row r="283" spans="1:10" x14ac:dyDescent="0.25">
      <c r="A283" s="8" t="s">
        <v>1017</v>
      </c>
      <c r="B283" s="8" t="s">
        <v>612</v>
      </c>
      <c r="C283" s="5">
        <v>20</v>
      </c>
      <c r="D283" s="5">
        <v>1</v>
      </c>
      <c r="E283" s="5">
        <v>75</v>
      </c>
      <c r="F283" s="9">
        <f t="shared" si="8"/>
        <v>1.3333333333333334E-2</v>
      </c>
      <c r="G283" s="10">
        <f t="shared" si="9"/>
        <v>3.75</v>
      </c>
      <c r="H283" s="8" t="s">
        <v>445</v>
      </c>
      <c r="I283" s="8" t="s">
        <v>1018</v>
      </c>
      <c r="J283" s="4" t="s">
        <v>1016</v>
      </c>
    </row>
    <row r="284" spans="1:10" x14ac:dyDescent="0.25">
      <c r="A284" s="4" t="s">
        <v>390</v>
      </c>
      <c r="B284" s="4" t="s">
        <v>616</v>
      </c>
      <c r="C284" s="5">
        <v>20</v>
      </c>
      <c r="D284" s="5">
        <v>1</v>
      </c>
      <c r="E284" s="5">
        <v>75</v>
      </c>
      <c r="F284" s="6">
        <f t="shared" si="8"/>
        <v>1.3333333333333334E-2</v>
      </c>
      <c r="G284" s="7">
        <f t="shared" si="9"/>
        <v>3.75</v>
      </c>
      <c r="H284" s="4" t="s">
        <v>445</v>
      </c>
      <c r="I284" s="4" t="s">
        <v>1019</v>
      </c>
      <c r="J284" s="4" t="s">
        <v>1016</v>
      </c>
    </row>
    <row r="285" spans="1:10" x14ac:dyDescent="0.25">
      <c r="A285" s="8" t="s">
        <v>1020</v>
      </c>
      <c r="B285" s="8" t="s">
        <v>616</v>
      </c>
      <c r="C285" s="5">
        <v>20</v>
      </c>
      <c r="D285" s="5">
        <v>1</v>
      </c>
      <c r="E285" s="5">
        <v>75</v>
      </c>
      <c r="F285" s="9">
        <f t="shared" si="8"/>
        <v>1.3333333333333334E-2</v>
      </c>
      <c r="G285" s="10">
        <f t="shared" si="9"/>
        <v>3.75</v>
      </c>
      <c r="H285" s="8" t="s">
        <v>445</v>
      </c>
      <c r="I285" s="8" t="s">
        <v>1021</v>
      </c>
      <c r="J285" s="4" t="s">
        <v>1016</v>
      </c>
    </row>
    <row r="286" spans="1:10" x14ac:dyDescent="0.25">
      <c r="A286" s="4" t="s">
        <v>1022</v>
      </c>
      <c r="B286" s="4" t="s">
        <v>280</v>
      </c>
      <c r="C286" s="5">
        <v>70</v>
      </c>
      <c r="D286" s="5">
        <v>1</v>
      </c>
      <c r="E286" s="5">
        <v>100</v>
      </c>
      <c r="F286" s="6">
        <f t="shared" si="8"/>
        <v>0.01</v>
      </c>
      <c r="G286" s="7">
        <f t="shared" si="9"/>
        <v>1.4285714285714286</v>
      </c>
      <c r="H286" s="4" t="s">
        <v>445</v>
      </c>
      <c r="I286" s="4" t="s">
        <v>1023</v>
      </c>
      <c r="J286" s="4" t="s">
        <v>1024</v>
      </c>
    </row>
    <row r="287" spans="1:10" x14ac:dyDescent="0.25">
      <c r="A287" s="8" t="s">
        <v>1025</v>
      </c>
      <c r="B287" s="8" t="s">
        <v>280</v>
      </c>
      <c r="C287" s="5">
        <v>70</v>
      </c>
      <c r="D287" s="5">
        <v>1</v>
      </c>
      <c r="E287" s="5">
        <v>25</v>
      </c>
      <c r="F287" s="9">
        <f t="shared" si="8"/>
        <v>0.04</v>
      </c>
      <c r="G287" s="10">
        <f t="shared" si="9"/>
        <v>0.35714285714285715</v>
      </c>
      <c r="H287" s="8" t="s">
        <v>445</v>
      </c>
      <c r="I287" s="8" t="s">
        <v>1026</v>
      </c>
      <c r="J287" s="4" t="s">
        <v>1024</v>
      </c>
    </row>
    <row r="288" spans="1:10" x14ac:dyDescent="0.25">
      <c r="A288" s="4" t="s">
        <v>1027</v>
      </c>
      <c r="B288" s="4" t="s">
        <v>280</v>
      </c>
      <c r="C288" s="5">
        <v>70</v>
      </c>
      <c r="D288" s="5">
        <v>1</v>
      </c>
      <c r="E288" s="5">
        <v>125</v>
      </c>
      <c r="F288" s="6">
        <f t="shared" si="8"/>
        <v>8.0000000000000002E-3</v>
      </c>
      <c r="G288" s="7">
        <f t="shared" si="9"/>
        <v>1.7857142857142856</v>
      </c>
      <c r="H288" s="4" t="s">
        <v>445</v>
      </c>
      <c r="I288" s="4" t="s">
        <v>1028</v>
      </c>
      <c r="J288" s="4" t="s">
        <v>1024</v>
      </c>
    </row>
    <row r="289" spans="1:10" x14ac:dyDescent="0.25">
      <c r="A289" s="8" t="s">
        <v>383</v>
      </c>
      <c r="B289" s="8" t="s">
        <v>627</v>
      </c>
      <c r="C289" s="5">
        <v>40</v>
      </c>
      <c r="D289" s="5">
        <v>1</v>
      </c>
      <c r="E289" s="5">
        <v>1600</v>
      </c>
      <c r="F289" s="9">
        <f t="shared" si="8"/>
        <v>6.2500000000000001E-4</v>
      </c>
      <c r="G289" s="10">
        <f t="shared" si="9"/>
        <v>40</v>
      </c>
      <c r="H289" s="8" t="s">
        <v>455</v>
      </c>
      <c r="I289" s="8" t="s">
        <v>1029</v>
      </c>
      <c r="J289" s="4" t="s">
        <v>871</v>
      </c>
    </row>
    <row r="290" spans="1:10" x14ac:dyDescent="0.25">
      <c r="A290" s="4" t="s">
        <v>384</v>
      </c>
      <c r="B290" s="4" t="s">
        <v>627</v>
      </c>
      <c r="C290" s="5">
        <v>40</v>
      </c>
      <c r="D290" s="5">
        <v>1</v>
      </c>
      <c r="E290" s="5">
        <v>1070</v>
      </c>
      <c r="F290" s="6">
        <f t="shared" si="8"/>
        <v>9.3457943925233649E-4</v>
      </c>
      <c r="G290" s="7">
        <f t="shared" si="9"/>
        <v>26.75</v>
      </c>
      <c r="H290" s="4" t="s">
        <v>455</v>
      </c>
      <c r="I290" s="4" t="s">
        <v>920</v>
      </c>
      <c r="J290" s="4" t="s">
        <v>871</v>
      </c>
    </row>
    <row r="291" spans="1:10" x14ac:dyDescent="0.25">
      <c r="A291" s="8" t="s">
        <v>385</v>
      </c>
      <c r="B291" s="8" t="s">
        <v>627</v>
      </c>
      <c r="C291" s="5">
        <v>40</v>
      </c>
      <c r="D291" s="5">
        <v>1</v>
      </c>
      <c r="E291" s="5">
        <v>800</v>
      </c>
      <c r="F291" s="9">
        <f t="shared" si="8"/>
        <v>1.25E-3</v>
      </c>
      <c r="G291" s="10">
        <f t="shared" si="9"/>
        <v>20</v>
      </c>
      <c r="H291" s="8" t="s">
        <v>455</v>
      </c>
      <c r="I291" s="8" t="s">
        <v>920</v>
      </c>
      <c r="J291" s="4" t="s">
        <v>871</v>
      </c>
    </row>
    <row r="292" spans="1:10" x14ac:dyDescent="0.25">
      <c r="A292" s="4" t="s">
        <v>386</v>
      </c>
      <c r="B292" s="4" t="s">
        <v>627</v>
      </c>
      <c r="C292" s="5">
        <v>40</v>
      </c>
      <c r="D292" s="5">
        <v>1</v>
      </c>
      <c r="E292" s="5">
        <v>3200</v>
      </c>
      <c r="F292" s="6">
        <f t="shared" si="8"/>
        <v>3.1250000000000001E-4</v>
      </c>
      <c r="G292" s="7">
        <f t="shared" si="9"/>
        <v>80</v>
      </c>
      <c r="H292" s="4" t="s">
        <v>455</v>
      </c>
      <c r="I292" s="4" t="s">
        <v>920</v>
      </c>
      <c r="J292" s="4" t="s">
        <v>871</v>
      </c>
    </row>
    <row r="293" spans="1:10" x14ac:dyDescent="0.25">
      <c r="A293" s="8" t="s">
        <v>387</v>
      </c>
      <c r="B293" s="8" t="s">
        <v>627</v>
      </c>
      <c r="C293" s="5">
        <v>40</v>
      </c>
      <c r="D293" s="5">
        <v>1</v>
      </c>
      <c r="E293" s="5">
        <v>4800</v>
      </c>
      <c r="F293" s="9">
        <f t="shared" si="8"/>
        <v>2.0833333333333335E-4</v>
      </c>
      <c r="G293" s="10">
        <f t="shared" si="9"/>
        <v>120</v>
      </c>
      <c r="H293" s="8" t="s">
        <v>455</v>
      </c>
      <c r="I293" s="8" t="s">
        <v>920</v>
      </c>
      <c r="J293" s="4" t="s">
        <v>871</v>
      </c>
    </row>
    <row r="294" spans="1:10" x14ac:dyDescent="0.25">
      <c r="A294" s="4" t="s">
        <v>388</v>
      </c>
      <c r="B294" s="4" t="s">
        <v>627</v>
      </c>
      <c r="C294" s="5">
        <v>40</v>
      </c>
      <c r="D294" s="5">
        <v>1</v>
      </c>
      <c r="E294" s="5">
        <v>6400</v>
      </c>
      <c r="F294" s="6">
        <f t="shared" si="8"/>
        <v>1.5625E-4</v>
      </c>
      <c r="G294" s="7">
        <f t="shared" si="9"/>
        <v>160</v>
      </c>
      <c r="H294" s="4" t="s">
        <v>455</v>
      </c>
      <c r="I294" s="4" t="s">
        <v>920</v>
      </c>
      <c r="J294" s="4" t="s">
        <v>871</v>
      </c>
    </row>
    <row r="295" spans="1:10" x14ac:dyDescent="0.25">
      <c r="A295" s="8" t="s">
        <v>292</v>
      </c>
      <c r="B295" s="8" t="s">
        <v>547</v>
      </c>
      <c r="C295" s="5">
        <v>60</v>
      </c>
      <c r="D295" s="5">
        <v>1</v>
      </c>
      <c r="E295" s="5">
        <v>384</v>
      </c>
      <c r="F295" s="9">
        <f t="shared" si="8"/>
        <v>2.6041666666666665E-3</v>
      </c>
      <c r="G295" s="10">
        <f t="shared" si="9"/>
        <v>6.4</v>
      </c>
      <c r="H295" s="8" t="s">
        <v>455</v>
      </c>
      <c r="I295" s="8" t="s">
        <v>1030</v>
      </c>
      <c r="J295" s="4" t="s">
        <v>1031</v>
      </c>
    </row>
    <row r="296" spans="1:10" x14ac:dyDescent="0.25">
      <c r="A296" s="4" t="s">
        <v>293</v>
      </c>
      <c r="B296" s="4" t="s">
        <v>547</v>
      </c>
      <c r="C296" s="5">
        <v>60</v>
      </c>
      <c r="D296" s="5">
        <v>1</v>
      </c>
      <c r="E296" s="5">
        <v>2000</v>
      </c>
      <c r="F296" s="6">
        <f t="shared" si="8"/>
        <v>5.0000000000000001E-4</v>
      </c>
      <c r="G296" s="7">
        <f t="shared" si="9"/>
        <v>33.333333333333336</v>
      </c>
      <c r="H296" s="4" t="s">
        <v>455</v>
      </c>
      <c r="I296" s="4" t="s">
        <v>920</v>
      </c>
      <c r="J296" s="4" t="s">
        <v>1031</v>
      </c>
    </row>
    <row r="297" spans="1:10" x14ac:dyDescent="0.25">
      <c r="A297" s="8" t="s">
        <v>1032</v>
      </c>
      <c r="B297" s="8" t="s">
        <v>352</v>
      </c>
      <c r="C297" s="5">
        <v>20</v>
      </c>
      <c r="D297" s="5">
        <v>1</v>
      </c>
      <c r="E297" s="5">
        <v>1</v>
      </c>
      <c r="F297" s="9">
        <f t="shared" si="8"/>
        <v>1</v>
      </c>
      <c r="G297" s="10">
        <f t="shared" si="9"/>
        <v>0.05</v>
      </c>
      <c r="H297" s="8" t="s">
        <v>455</v>
      </c>
      <c r="I297" s="8" t="s">
        <v>1033</v>
      </c>
      <c r="J297" s="4" t="s">
        <v>1034</v>
      </c>
    </row>
    <row r="298" spans="1:10" x14ac:dyDescent="0.25">
      <c r="A298" s="4" t="s">
        <v>410</v>
      </c>
      <c r="B298" s="4" t="s">
        <v>592</v>
      </c>
      <c r="C298" s="5">
        <v>20</v>
      </c>
      <c r="D298" s="5">
        <v>1</v>
      </c>
      <c r="E298" s="5">
        <v>224</v>
      </c>
      <c r="F298" s="6">
        <f t="shared" si="8"/>
        <v>4.464285714285714E-3</v>
      </c>
      <c r="G298" s="7">
        <f t="shared" si="9"/>
        <v>11.200000000000001</v>
      </c>
      <c r="H298" s="4" t="s">
        <v>721</v>
      </c>
      <c r="I298" s="4" t="s">
        <v>1035</v>
      </c>
      <c r="J298" s="4" t="s">
        <v>596</v>
      </c>
    </row>
    <row r="299" spans="1:10" x14ac:dyDescent="0.25">
      <c r="A299" s="8" t="s">
        <v>1036</v>
      </c>
      <c r="B299" s="8" t="s">
        <v>341</v>
      </c>
      <c r="C299" s="5">
        <v>7</v>
      </c>
      <c r="D299" s="5">
        <v>1</v>
      </c>
      <c r="E299" s="5">
        <v>1</v>
      </c>
      <c r="F299" s="9">
        <f t="shared" si="8"/>
        <v>1</v>
      </c>
      <c r="G299" s="10">
        <f t="shared" si="9"/>
        <v>0.14285714285714285</v>
      </c>
      <c r="H299" s="8" t="s">
        <v>445</v>
      </c>
      <c r="I299" s="8" t="s">
        <v>1037</v>
      </c>
      <c r="J299" s="4" t="s">
        <v>590</v>
      </c>
    </row>
    <row r="300" spans="1:10" x14ac:dyDescent="0.25">
      <c r="A300" s="56" t="s">
        <v>1250</v>
      </c>
      <c r="B300" s="56" t="s">
        <v>214</v>
      </c>
      <c r="C300" s="5">
        <v>120</v>
      </c>
      <c r="D300" s="5">
        <v>1</v>
      </c>
      <c r="E300" s="5">
        <v>1000</v>
      </c>
      <c r="F300" s="9">
        <f t="shared" si="8"/>
        <v>1E-3</v>
      </c>
      <c r="G300" s="10">
        <f t="shared" si="9"/>
        <v>8.3333333333333339</v>
      </c>
      <c r="H300" s="8" t="s">
        <v>445</v>
      </c>
      <c r="I300" s="8"/>
      <c r="J300" s="4"/>
    </row>
    <row r="301" spans="1:10" x14ac:dyDescent="0.25">
      <c r="A301" s="56" t="s">
        <v>1251</v>
      </c>
      <c r="B301" s="56" t="s">
        <v>288</v>
      </c>
      <c r="C301" s="5">
        <v>30</v>
      </c>
      <c r="D301" s="5">
        <v>1</v>
      </c>
      <c r="E301" s="5">
        <v>128</v>
      </c>
      <c r="F301" s="9">
        <f t="shared" si="8"/>
        <v>7.8125E-3</v>
      </c>
      <c r="G301" s="10">
        <f t="shared" si="9"/>
        <v>4.2666666666666666</v>
      </c>
      <c r="H301" s="8" t="s">
        <v>445</v>
      </c>
      <c r="I301" s="8"/>
      <c r="J301" s="4"/>
    </row>
    <row r="302" spans="1:10" x14ac:dyDescent="0.25">
      <c r="A302" s="56" t="s">
        <v>1255</v>
      </c>
      <c r="B302" s="56" t="s">
        <v>944</v>
      </c>
      <c r="C302" s="5">
        <v>100</v>
      </c>
      <c r="D302" s="5">
        <v>1</v>
      </c>
      <c r="E302" s="5">
        <v>1</v>
      </c>
      <c r="F302" s="9">
        <f t="shared" si="8"/>
        <v>1</v>
      </c>
      <c r="G302" s="10">
        <f t="shared" si="9"/>
        <v>0.01</v>
      </c>
      <c r="H302" s="8" t="s">
        <v>445</v>
      </c>
      <c r="I302" s="8"/>
      <c r="J302" s="4"/>
    </row>
    <row r="303" spans="1:10" x14ac:dyDescent="0.25">
      <c r="A303" s="56" t="s">
        <v>1256</v>
      </c>
      <c r="B303" s="56" t="s">
        <v>1273</v>
      </c>
      <c r="C303" s="5">
        <v>1000</v>
      </c>
      <c r="D303" s="5">
        <v>1</v>
      </c>
      <c r="E303" s="5">
        <v>5000</v>
      </c>
      <c r="F303" s="9">
        <f t="shared" si="8"/>
        <v>2.0000000000000001E-4</v>
      </c>
      <c r="G303" s="10">
        <f t="shared" si="9"/>
        <v>5</v>
      </c>
      <c r="H303" s="8" t="s">
        <v>445</v>
      </c>
      <c r="I303" s="8"/>
      <c r="J303" s="4"/>
    </row>
    <row r="304" spans="1:10" x14ac:dyDescent="0.25">
      <c r="A304" s="56" t="s">
        <v>1257</v>
      </c>
      <c r="B304" s="56" t="s">
        <v>1274</v>
      </c>
      <c r="C304" s="5">
        <v>2500</v>
      </c>
      <c r="D304" s="5">
        <v>1</v>
      </c>
      <c r="E304" s="5">
        <v>5000</v>
      </c>
      <c r="F304" s="9">
        <f t="shared" si="8"/>
        <v>2.0000000000000001E-4</v>
      </c>
      <c r="G304" s="10">
        <f t="shared" si="9"/>
        <v>2</v>
      </c>
      <c r="H304" s="8" t="s">
        <v>445</v>
      </c>
      <c r="I304" s="8"/>
      <c r="J304" s="4"/>
    </row>
    <row r="305" spans="1:10" x14ac:dyDescent="0.25">
      <c r="A305" s="56" t="s">
        <v>1258</v>
      </c>
      <c r="B305" s="56" t="s">
        <v>1275</v>
      </c>
      <c r="C305" s="5">
        <v>1000</v>
      </c>
      <c r="D305" s="5">
        <v>1</v>
      </c>
      <c r="E305" s="5">
        <v>5000</v>
      </c>
      <c r="F305" s="9">
        <f t="shared" si="8"/>
        <v>2.0000000000000001E-4</v>
      </c>
      <c r="G305" s="10">
        <f t="shared" si="9"/>
        <v>5</v>
      </c>
      <c r="H305" s="8" t="s">
        <v>445</v>
      </c>
      <c r="I305" s="8"/>
      <c r="J305" s="4"/>
    </row>
    <row r="306" spans="1:10" x14ac:dyDescent="0.25">
      <c r="A306" s="56" t="s">
        <v>1259</v>
      </c>
      <c r="B306" s="56" t="s">
        <v>1276</v>
      </c>
      <c r="C306" s="5">
        <v>1000</v>
      </c>
      <c r="D306" s="5">
        <v>1</v>
      </c>
      <c r="E306" s="5">
        <v>5000</v>
      </c>
      <c r="F306" s="9">
        <f t="shared" si="8"/>
        <v>2.0000000000000001E-4</v>
      </c>
      <c r="G306" s="10">
        <f t="shared" si="9"/>
        <v>5</v>
      </c>
      <c r="H306" s="8" t="s">
        <v>445</v>
      </c>
      <c r="I306" s="8"/>
      <c r="J306" s="4"/>
    </row>
    <row r="307" spans="1:10" x14ac:dyDescent="0.25">
      <c r="A307" s="56" t="s">
        <v>1260</v>
      </c>
      <c r="B307" s="56" t="s">
        <v>1277</v>
      </c>
      <c r="C307" s="5">
        <v>1000</v>
      </c>
      <c r="D307" s="5">
        <v>1</v>
      </c>
      <c r="E307" s="5">
        <v>5000</v>
      </c>
      <c r="F307" s="9">
        <f t="shared" si="8"/>
        <v>2.0000000000000001E-4</v>
      </c>
      <c r="G307" s="10">
        <f t="shared" si="9"/>
        <v>5</v>
      </c>
      <c r="H307" s="8" t="s">
        <v>445</v>
      </c>
      <c r="I307" s="8"/>
      <c r="J307" s="4"/>
    </row>
    <row r="308" spans="1:10" x14ac:dyDescent="0.25">
      <c r="A308" s="56" t="s">
        <v>1261</v>
      </c>
      <c r="B308" s="56" t="s">
        <v>1278</v>
      </c>
      <c r="C308" s="5">
        <v>1000</v>
      </c>
      <c r="D308" s="5">
        <v>1</v>
      </c>
      <c r="E308" s="5">
        <v>5000</v>
      </c>
      <c r="F308" s="9">
        <f t="shared" si="8"/>
        <v>2.0000000000000001E-4</v>
      </c>
      <c r="G308" s="10">
        <f t="shared" si="9"/>
        <v>5</v>
      </c>
      <c r="H308" s="8" t="s">
        <v>445</v>
      </c>
      <c r="I308" s="8"/>
      <c r="J308" s="4"/>
    </row>
    <row r="309" spans="1:10" x14ac:dyDescent="0.25">
      <c r="A309" s="56" t="s">
        <v>1262</v>
      </c>
      <c r="B309" s="56" t="s">
        <v>1279</v>
      </c>
      <c r="C309" s="5">
        <v>1000</v>
      </c>
      <c r="D309" s="5">
        <v>1</v>
      </c>
      <c r="E309" s="5">
        <v>5000</v>
      </c>
      <c r="F309" s="9">
        <f t="shared" si="8"/>
        <v>2.0000000000000001E-4</v>
      </c>
      <c r="G309" s="10">
        <f t="shared" si="9"/>
        <v>5</v>
      </c>
      <c r="H309" s="8" t="s">
        <v>445</v>
      </c>
      <c r="I309" s="8"/>
      <c r="J309" s="4"/>
    </row>
    <row r="310" spans="1:10" x14ac:dyDescent="0.25">
      <c r="A310" s="56" t="s">
        <v>1263</v>
      </c>
      <c r="B310" s="56" t="s">
        <v>1280</v>
      </c>
      <c r="C310" s="5">
        <v>1000</v>
      </c>
      <c r="D310" s="5">
        <v>1</v>
      </c>
      <c r="E310" s="5">
        <v>5000</v>
      </c>
      <c r="F310" s="9">
        <f t="shared" si="8"/>
        <v>2.0000000000000001E-4</v>
      </c>
      <c r="G310" s="10">
        <f t="shared" si="9"/>
        <v>5</v>
      </c>
      <c r="H310" s="8" t="s">
        <v>445</v>
      </c>
      <c r="I310" s="8"/>
      <c r="J310" s="4"/>
    </row>
    <row r="311" spans="1:10" x14ac:dyDescent="0.25">
      <c r="A311" s="56" t="s">
        <v>1264</v>
      </c>
      <c r="B311" s="56" t="s">
        <v>1281</v>
      </c>
      <c r="C311" s="5">
        <v>1000</v>
      </c>
      <c r="D311" s="5">
        <v>1</v>
      </c>
      <c r="E311" s="5">
        <v>5000</v>
      </c>
      <c r="F311" s="9">
        <f t="shared" si="8"/>
        <v>2.0000000000000001E-4</v>
      </c>
      <c r="G311" s="10">
        <f t="shared" si="9"/>
        <v>5</v>
      </c>
      <c r="H311" s="8" t="s">
        <v>445</v>
      </c>
      <c r="I311" s="8"/>
      <c r="J311" s="4"/>
    </row>
    <row r="312" spans="1:10" x14ac:dyDescent="0.25">
      <c r="A312" s="56" t="s">
        <v>1265</v>
      </c>
      <c r="B312" s="56" t="s">
        <v>1282</v>
      </c>
      <c r="C312" s="5">
        <v>1000</v>
      </c>
      <c r="D312" s="5">
        <v>1</v>
      </c>
      <c r="E312" s="5">
        <v>5000</v>
      </c>
      <c r="F312" s="9">
        <f t="shared" si="8"/>
        <v>2.0000000000000001E-4</v>
      </c>
      <c r="G312" s="10">
        <f t="shared" si="9"/>
        <v>5</v>
      </c>
      <c r="H312" s="8" t="s">
        <v>445</v>
      </c>
      <c r="I312" s="8"/>
      <c r="J312" s="4"/>
    </row>
    <row r="313" spans="1:10" x14ac:dyDescent="0.25">
      <c r="A313" s="5"/>
      <c r="B313" s="5"/>
      <c r="C313" s="5"/>
      <c r="D313" s="5"/>
      <c r="E313" s="5"/>
      <c r="F313" s="11">
        <f t="shared" si="8"/>
        <v>1</v>
      </c>
      <c r="G313" s="11" t="str">
        <f t="shared" si="9"/>
        <v/>
      </c>
      <c r="H313" s="5"/>
      <c r="I313" s="5"/>
    </row>
    <row r="314" spans="1:10" x14ac:dyDescent="0.25">
      <c r="A314" s="5"/>
      <c r="B314" s="5"/>
      <c r="C314" s="5"/>
      <c r="D314" s="5"/>
      <c r="E314" s="5"/>
      <c r="F314" s="11">
        <f t="shared" si="8"/>
        <v>1</v>
      </c>
      <c r="G314" s="11" t="str">
        <f t="shared" si="9"/>
        <v/>
      </c>
      <c r="H314" s="5"/>
      <c r="I314" s="5"/>
    </row>
    <row r="315" spans="1:10" x14ac:dyDescent="0.25">
      <c r="A315" s="5"/>
      <c r="B315" s="5"/>
      <c r="C315" s="5"/>
      <c r="D315" s="5"/>
      <c r="E315" s="5"/>
      <c r="F315" s="11">
        <f t="shared" si="8"/>
        <v>1</v>
      </c>
      <c r="G315" s="11" t="str">
        <f t="shared" si="9"/>
        <v/>
      </c>
      <c r="H315" s="5"/>
      <c r="I315" s="5"/>
    </row>
    <row r="316" spans="1:10" x14ac:dyDescent="0.25">
      <c r="A316" s="5"/>
      <c r="B316" s="5"/>
      <c r="C316" s="5"/>
      <c r="D316" s="5"/>
      <c r="E316" s="5"/>
      <c r="F316" s="11">
        <f t="shared" si="8"/>
        <v>1</v>
      </c>
      <c r="G316" s="11" t="str">
        <f t="shared" si="9"/>
        <v/>
      </c>
      <c r="H316" s="5"/>
      <c r="I316" s="5"/>
    </row>
    <row r="317" spans="1:10" x14ac:dyDescent="0.25">
      <c r="A317" s="5"/>
      <c r="B317" s="5"/>
      <c r="C317" s="5"/>
      <c r="D317" s="5"/>
      <c r="E317" s="5"/>
      <c r="F317" s="11">
        <f t="shared" si="8"/>
        <v>1</v>
      </c>
      <c r="G317" s="11" t="str">
        <f t="shared" si="9"/>
        <v/>
      </c>
      <c r="H317" s="5"/>
      <c r="I317" s="5"/>
    </row>
    <row r="318" spans="1:10" x14ac:dyDescent="0.25">
      <c r="A318" s="5"/>
      <c r="B318" s="5"/>
      <c r="C318" s="5"/>
      <c r="D318" s="5"/>
      <c r="E318" s="5"/>
      <c r="F318" s="11">
        <f t="shared" si="8"/>
        <v>1</v>
      </c>
      <c r="G318" s="11" t="str">
        <f t="shared" si="9"/>
        <v/>
      </c>
      <c r="H318" s="5"/>
      <c r="I318" s="5"/>
    </row>
    <row r="319" spans="1:10" x14ac:dyDescent="0.25">
      <c r="A319" s="5"/>
      <c r="B319" s="5"/>
      <c r="C319" s="5"/>
      <c r="D319" s="5"/>
      <c r="E319" s="5"/>
      <c r="F319" s="11">
        <f t="shared" si="8"/>
        <v>1</v>
      </c>
      <c r="G319" s="11" t="str">
        <f t="shared" si="9"/>
        <v/>
      </c>
      <c r="H319" s="5"/>
      <c r="I319" s="5"/>
    </row>
    <row r="320" spans="1:10" x14ac:dyDescent="0.25">
      <c r="A320" s="5"/>
      <c r="B320" s="5"/>
      <c r="C320" s="5"/>
      <c r="D320" s="5"/>
      <c r="E320" s="5"/>
      <c r="F320" s="11">
        <f t="shared" si="8"/>
        <v>1</v>
      </c>
      <c r="G320" s="11" t="str">
        <f t="shared" si="9"/>
        <v/>
      </c>
      <c r="H320" s="5"/>
      <c r="I320" s="5"/>
    </row>
    <row r="321" spans="1:9" x14ac:dyDescent="0.25">
      <c r="A321" s="5"/>
      <c r="B321" s="5"/>
      <c r="C321" s="5"/>
      <c r="D321" s="5"/>
      <c r="E321" s="5"/>
      <c r="F321" s="11">
        <f t="shared" si="8"/>
        <v>1</v>
      </c>
      <c r="G321" s="11" t="str">
        <f t="shared" si="9"/>
        <v/>
      </c>
      <c r="H321" s="5"/>
      <c r="I321" s="5"/>
    </row>
    <row r="322" spans="1:9" x14ac:dyDescent="0.25">
      <c r="A322" s="5"/>
      <c r="B322" s="5"/>
      <c r="C322" s="5"/>
      <c r="D322" s="5"/>
      <c r="E322" s="5"/>
      <c r="F322" s="11">
        <f t="shared" si="8"/>
        <v>1</v>
      </c>
      <c r="G322" s="11" t="str">
        <f t="shared" si="9"/>
        <v/>
      </c>
      <c r="H322" s="5"/>
      <c r="I322" s="5"/>
    </row>
    <row r="323" spans="1:9" x14ac:dyDescent="0.25">
      <c r="A323" s="5"/>
      <c r="B323" s="5"/>
      <c r="C323" s="5"/>
      <c r="D323" s="5"/>
      <c r="E323" s="5"/>
      <c r="F323" s="11">
        <f t="shared" si="8"/>
        <v>1</v>
      </c>
      <c r="G323" s="11" t="str">
        <f t="shared" si="9"/>
        <v/>
      </c>
      <c r="H323" s="5"/>
      <c r="I323" s="5"/>
    </row>
    <row r="324" spans="1:9" x14ac:dyDescent="0.25">
      <c r="A324" s="5"/>
      <c r="B324" s="5"/>
      <c r="C324" s="5"/>
      <c r="D324" s="5"/>
      <c r="E324" s="5"/>
      <c r="F324" s="11">
        <f t="shared" si="8"/>
        <v>1</v>
      </c>
      <c r="G324" s="11" t="str">
        <f t="shared" si="9"/>
        <v/>
      </c>
      <c r="H324" s="5"/>
      <c r="I324" s="5"/>
    </row>
    <row r="325" spans="1:9" x14ac:dyDescent="0.25">
      <c r="A325" s="5"/>
      <c r="B325" s="5"/>
      <c r="C325" s="5"/>
      <c r="D325" s="5"/>
      <c r="E325" s="5"/>
      <c r="F325" s="11">
        <f t="shared" si="8"/>
        <v>1</v>
      </c>
      <c r="G325" s="11" t="str">
        <f t="shared" si="9"/>
        <v/>
      </c>
      <c r="H325" s="5"/>
      <c r="I325" s="5"/>
    </row>
    <row r="326" spans="1:9" x14ac:dyDescent="0.25">
      <c r="A326" s="5"/>
      <c r="B326" s="5"/>
      <c r="C326" s="5"/>
      <c r="D326" s="5"/>
      <c r="E326" s="5"/>
      <c r="F326" s="11">
        <f t="shared" si="8"/>
        <v>1</v>
      </c>
      <c r="G326" s="11" t="str">
        <f t="shared" si="9"/>
        <v/>
      </c>
      <c r="H326" s="5"/>
      <c r="I326" s="5"/>
    </row>
    <row r="327" spans="1:9" x14ac:dyDescent="0.25">
      <c r="A327" s="5"/>
      <c r="B327" s="5"/>
      <c r="C327" s="5"/>
      <c r="D327" s="5"/>
      <c r="E327" s="5"/>
      <c r="F327" s="11">
        <f t="shared" si="8"/>
        <v>1</v>
      </c>
      <c r="G327" s="11" t="str">
        <f t="shared" si="9"/>
        <v/>
      </c>
      <c r="H327" s="5"/>
      <c r="I327" s="5"/>
    </row>
    <row r="328" spans="1:9" x14ac:dyDescent="0.25">
      <c r="A328" s="5"/>
      <c r="B328" s="5"/>
      <c r="C328" s="5"/>
      <c r="D328" s="5"/>
      <c r="E328" s="5"/>
      <c r="F328" s="11">
        <f t="shared" si="8"/>
        <v>1</v>
      </c>
      <c r="G328" s="11" t="str">
        <f t="shared" si="9"/>
        <v/>
      </c>
      <c r="H328" s="5"/>
      <c r="I328" s="5"/>
    </row>
    <row r="329" spans="1:9" x14ac:dyDescent="0.25">
      <c r="A329" s="5"/>
      <c r="B329" s="5"/>
      <c r="C329" s="5"/>
      <c r="D329" s="5"/>
      <c r="E329" s="5"/>
      <c r="F329" s="11">
        <f t="shared" si="8"/>
        <v>1</v>
      </c>
      <c r="G329" s="11" t="str">
        <f t="shared" si="9"/>
        <v/>
      </c>
      <c r="H329" s="5"/>
      <c r="I329" s="5"/>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548235"/>
  </sheetPr>
  <dimension ref="A1:J53"/>
  <sheetViews>
    <sheetView workbookViewId="0">
      <pane xSplit="1" ySplit="4" topLeftCell="B5" activePane="bottomRight" state="frozen"/>
      <selection pane="topRight"/>
      <selection pane="bottomLeft"/>
      <selection pane="bottomRight"/>
    </sheetView>
  </sheetViews>
  <sheetFormatPr defaultRowHeight="15" x14ac:dyDescent="0.25"/>
  <cols>
    <col min="1" max="1" width="40" customWidth="1"/>
    <col min="2" max="2" width="24" customWidth="1"/>
    <col min="3" max="3" width="15" customWidth="1"/>
    <col min="4" max="4" width="10" customWidth="1"/>
    <col min="5" max="5" width="14" customWidth="1"/>
    <col min="6" max="6" width="13" customWidth="1"/>
    <col min="7" max="7" width="15" customWidth="1"/>
    <col min="8" max="8" width="11" customWidth="1"/>
    <col min="9" max="10" width="46" customWidth="1"/>
  </cols>
  <sheetData>
    <row r="1" spans="1:10" ht="19.5" x14ac:dyDescent="0.3">
      <c r="A1" s="1" t="s">
        <v>1038</v>
      </c>
    </row>
    <row r="2" spans="1:10" x14ac:dyDescent="0.25">
      <c r="A2" s="2" t="s">
        <v>1039</v>
      </c>
    </row>
    <row r="4" spans="1:10" ht="30" customHeight="1" x14ac:dyDescent="0.25">
      <c r="A4" s="3" t="s">
        <v>434</v>
      </c>
      <c r="B4" s="3" t="s">
        <v>435</v>
      </c>
      <c r="C4" s="3" t="s">
        <v>436</v>
      </c>
      <c r="D4" s="3" t="s">
        <v>437</v>
      </c>
      <c r="E4" s="3" t="s">
        <v>438</v>
      </c>
      <c r="F4" s="3" t="s">
        <v>439</v>
      </c>
      <c r="G4" s="3" t="s">
        <v>440</v>
      </c>
      <c r="H4" s="3" t="s">
        <v>441</v>
      </c>
      <c r="I4" s="3" t="s">
        <v>423</v>
      </c>
      <c r="J4" s="3" t="s">
        <v>443</v>
      </c>
    </row>
    <row r="5" spans="1:10" x14ac:dyDescent="0.25">
      <c r="A5" s="4" t="s">
        <v>1040</v>
      </c>
      <c r="B5" s="4" t="s">
        <v>1041</v>
      </c>
      <c r="C5" s="5">
        <v>83</v>
      </c>
      <c r="D5" s="5">
        <v>1</v>
      </c>
      <c r="E5" s="5"/>
      <c r="F5" s="6">
        <f t="shared" ref="F5:F36" si="0">IF(OR($E5="",$E5=0),1,1/$E5)</f>
        <v>1</v>
      </c>
      <c r="G5" s="7">
        <f t="shared" ref="G5:G36" si="1">IF(OR($C5="",$C5=0),"",($D5/$C5)/$F5)</f>
        <v>1.2048192771084338E-2</v>
      </c>
      <c r="H5" s="4" t="s">
        <v>445</v>
      </c>
      <c r="I5" s="4" t="s">
        <v>1042</v>
      </c>
      <c r="J5" s="4" t="s">
        <v>663</v>
      </c>
    </row>
    <row r="6" spans="1:10" x14ac:dyDescent="0.25">
      <c r="A6" s="8" t="s">
        <v>1043</v>
      </c>
      <c r="B6" s="8" t="s">
        <v>1044</v>
      </c>
      <c r="C6" s="5">
        <v>56</v>
      </c>
      <c r="D6" s="5">
        <v>1</v>
      </c>
      <c r="E6" s="5"/>
      <c r="F6" s="9">
        <f t="shared" si="0"/>
        <v>1</v>
      </c>
      <c r="G6" s="10">
        <f t="shared" si="1"/>
        <v>1.7857142857142856E-2</v>
      </c>
      <c r="H6" s="8" t="s">
        <v>445</v>
      </c>
      <c r="I6" s="8" t="s">
        <v>1045</v>
      </c>
      <c r="J6" s="4" t="s">
        <v>663</v>
      </c>
    </row>
    <row r="7" spans="1:10" x14ac:dyDescent="0.25">
      <c r="A7" s="4" t="s">
        <v>1046</v>
      </c>
      <c r="B7" s="4" t="s">
        <v>1047</v>
      </c>
      <c r="C7" s="5">
        <v>55</v>
      </c>
      <c r="D7" s="5">
        <v>1</v>
      </c>
      <c r="E7" s="5"/>
      <c r="F7" s="6">
        <f t="shared" si="0"/>
        <v>1</v>
      </c>
      <c r="G7" s="7">
        <f t="shared" si="1"/>
        <v>1.8181818181818181E-2</v>
      </c>
      <c r="H7" s="4" t="s">
        <v>445</v>
      </c>
      <c r="I7" s="4" t="s">
        <v>1048</v>
      </c>
      <c r="J7" s="4" t="s">
        <v>663</v>
      </c>
    </row>
    <row r="8" spans="1:10" x14ac:dyDescent="0.25">
      <c r="A8" s="8" t="s">
        <v>1049</v>
      </c>
      <c r="B8" s="8" t="s">
        <v>1050</v>
      </c>
      <c r="C8" s="5">
        <v>82</v>
      </c>
      <c r="D8" s="5">
        <v>1</v>
      </c>
      <c r="E8" s="5"/>
      <c r="F8" s="9">
        <f t="shared" si="0"/>
        <v>1</v>
      </c>
      <c r="G8" s="10">
        <f t="shared" si="1"/>
        <v>1.2195121951219513E-2</v>
      </c>
      <c r="H8" s="8" t="s">
        <v>445</v>
      </c>
      <c r="I8" s="8" t="s">
        <v>1051</v>
      </c>
      <c r="J8" s="4" t="s">
        <v>663</v>
      </c>
    </row>
    <row r="9" spans="1:10" x14ac:dyDescent="0.25">
      <c r="A9" s="4" t="s">
        <v>1052</v>
      </c>
      <c r="B9" s="4" t="s">
        <v>1053</v>
      </c>
      <c r="C9" s="5">
        <v>62</v>
      </c>
      <c r="D9" s="5">
        <v>1</v>
      </c>
      <c r="E9" s="5"/>
      <c r="F9" s="6">
        <f t="shared" si="0"/>
        <v>1</v>
      </c>
      <c r="G9" s="7">
        <f t="shared" si="1"/>
        <v>1.6129032258064516E-2</v>
      </c>
      <c r="H9" s="4" t="s">
        <v>445</v>
      </c>
      <c r="I9" s="4" t="s">
        <v>1054</v>
      </c>
      <c r="J9" s="4" t="s">
        <v>663</v>
      </c>
    </row>
    <row r="10" spans="1:10" x14ac:dyDescent="0.25">
      <c r="A10" s="8" t="s">
        <v>217</v>
      </c>
      <c r="B10" s="8" t="s">
        <v>1055</v>
      </c>
      <c r="C10" s="5">
        <v>82</v>
      </c>
      <c r="D10" s="5">
        <v>1</v>
      </c>
      <c r="E10" s="5"/>
      <c r="F10" s="9">
        <f t="shared" si="0"/>
        <v>1</v>
      </c>
      <c r="G10" s="10">
        <f t="shared" si="1"/>
        <v>1.2195121951219513E-2</v>
      </c>
      <c r="H10" s="8" t="s">
        <v>445</v>
      </c>
      <c r="I10" s="8" t="s">
        <v>1056</v>
      </c>
      <c r="J10" s="4" t="s">
        <v>663</v>
      </c>
    </row>
    <row r="11" spans="1:10" x14ac:dyDescent="0.25">
      <c r="A11" s="4" t="s">
        <v>1057</v>
      </c>
      <c r="B11" s="4" t="s">
        <v>1058</v>
      </c>
      <c r="C11" s="5">
        <v>59</v>
      </c>
      <c r="D11" s="5">
        <v>1</v>
      </c>
      <c r="E11" s="5"/>
      <c r="F11" s="6">
        <f t="shared" si="0"/>
        <v>1</v>
      </c>
      <c r="G11" s="7">
        <f t="shared" si="1"/>
        <v>1.6949152542372881E-2</v>
      </c>
      <c r="H11" s="4" t="s">
        <v>445</v>
      </c>
      <c r="I11" s="4" t="s">
        <v>1059</v>
      </c>
      <c r="J11" s="4" t="s">
        <v>663</v>
      </c>
    </row>
    <row r="12" spans="1:10" x14ac:dyDescent="0.25">
      <c r="A12" s="8" t="s">
        <v>215</v>
      </c>
      <c r="B12" s="8" t="s">
        <v>1060</v>
      </c>
      <c r="C12" s="5">
        <v>71</v>
      </c>
      <c r="D12" s="5">
        <v>1</v>
      </c>
      <c r="E12" s="5"/>
      <c r="F12" s="9">
        <f t="shared" si="0"/>
        <v>1</v>
      </c>
      <c r="G12" s="10">
        <f t="shared" si="1"/>
        <v>1.4084507042253521E-2</v>
      </c>
      <c r="H12" s="8" t="s">
        <v>445</v>
      </c>
      <c r="I12" s="8" t="s">
        <v>1061</v>
      </c>
      <c r="J12" s="4" t="s">
        <v>663</v>
      </c>
    </row>
    <row r="13" spans="1:10" x14ac:dyDescent="0.25">
      <c r="A13" s="4" t="s">
        <v>415</v>
      </c>
      <c r="B13" s="4" t="s">
        <v>1062</v>
      </c>
      <c r="C13" s="5">
        <v>79</v>
      </c>
      <c r="D13" s="5">
        <v>1</v>
      </c>
      <c r="E13" s="5"/>
      <c r="F13" s="6">
        <f t="shared" si="0"/>
        <v>1</v>
      </c>
      <c r="G13" s="7">
        <f t="shared" si="1"/>
        <v>1.2658227848101266E-2</v>
      </c>
      <c r="H13" s="4" t="s">
        <v>445</v>
      </c>
      <c r="I13" s="4" t="s">
        <v>1063</v>
      </c>
      <c r="J13" s="4" t="s">
        <v>663</v>
      </c>
    </row>
    <row r="14" spans="1:10" x14ac:dyDescent="0.25">
      <c r="A14" s="8" t="s">
        <v>1064</v>
      </c>
      <c r="B14" s="8" t="s">
        <v>1065</v>
      </c>
      <c r="C14" s="5">
        <v>105</v>
      </c>
      <c r="D14" s="5">
        <v>1</v>
      </c>
      <c r="E14" s="5"/>
      <c r="F14" s="9">
        <f t="shared" si="0"/>
        <v>1</v>
      </c>
      <c r="G14" s="10">
        <f t="shared" si="1"/>
        <v>9.5238095238095247E-3</v>
      </c>
      <c r="H14" s="8" t="s">
        <v>445</v>
      </c>
      <c r="I14" s="8" t="s">
        <v>1066</v>
      </c>
      <c r="J14" s="4" t="s">
        <v>1067</v>
      </c>
    </row>
    <row r="15" spans="1:10" x14ac:dyDescent="0.25">
      <c r="A15" s="4" t="s">
        <v>1068</v>
      </c>
      <c r="B15" s="4" t="s">
        <v>1069</v>
      </c>
      <c r="C15" s="5">
        <v>120</v>
      </c>
      <c r="D15" s="5">
        <v>1</v>
      </c>
      <c r="E15" s="5"/>
      <c r="F15" s="6">
        <f t="shared" si="0"/>
        <v>1</v>
      </c>
      <c r="G15" s="7">
        <f t="shared" si="1"/>
        <v>8.3333333333333332E-3</v>
      </c>
      <c r="H15" s="4" t="s">
        <v>445</v>
      </c>
      <c r="I15" s="4" t="s">
        <v>1070</v>
      </c>
      <c r="J15" s="4" t="s">
        <v>1071</v>
      </c>
    </row>
    <row r="16" spans="1:10" x14ac:dyDescent="0.25">
      <c r="A16" s="8" t="s">
        <v>1072</v>
      </c>
      <c r="B16" s="8" t="s">
        <v>1073</v>
      </c>
      <c r="C16" s="5">
        <v>95</v>
      </c>
      <c r="D16" s="5">
        <v>1</v>
      </c>
      <c r="E16" s="5"/>
      <c r="F16" s="9">
        <f t="shared" si="0"/>
        <v>1</v>
      </c>
      <c r="G16" s="10">
        <f t="shared" si="1"/>
        <v>1.0526315789473684E-2</v>
      </c>
      <c r="H16" s="8" t="s">
        <v>445</v>
      </c>
      <c r="I16" s="8" t="s">
        <v>1074</v>
      </c>
      <c r="J16" s="4" t="s">
        <v>1075</v>
      </c>
    </row>
    <row r="17" spans="1:10" x14ac:dyDescent="0.25">
      <c r="A17" s="4" t="s">
        <v>1076</v>
      </c>
      <c r="B17" s="4" t="s">
        <v>1077</v>
      </c>
      <c r="C17" s="5">
        <v>94</v>
      </c>
      <c r="D17" s="5">
        <v>1</v>
      </c>
      <c r="E17" s="5"/>
      <c r="F17" s="6">
        <f t="shared" si="0"/>
        <v>1</v>
      </c>
      <c r="G17" s="7">
        <f t="shared" si="1"/>
        <v>1.0638297872340425E-2</v>
      </c>
      <c r="H17" s="4" t="s">
        <v>445</v>
      </c>
      <c r="I17" s="4" t="s">
        <v>1078</v>
      </c>
      <c r="J17" s="4" t="s">
        <v>1079</v>
      </c>
    </row>
    <row r="18" spans="1:10" x14ac:dyDescent="0.25">
      <c r="A18" s="8" t="s">
        <v>1080</v>
      </c>
      <c r="B18" s="8" t="s">
        <v>1081</v>
      </c>
      <c r="C18" s="5">
        <v>68</v>
      </c>
      <c r="D18" s="5">
        <v>1</v>
      </c>
      <c r="E18" s="5"/>
      <c r="F18" s="9">
        <f t="shared" si="0"/>
        <v>1</v>
      </c>
      <c r="G18" s="10">
        <f t="shared" si="1"/>
        <v>1.4705882352941176E-2</v>
      </c>
      <c r="H18" s="8" t="s">
        <v>445</v>
      </c>
      <c r="I18" s="8" t="s">
        <v>1082</v>
      </c>
      <c r="J18" s="4" t="s">
        <v>1067</v>
      </c>
    </row>
    <row r="19" spans="1:10" x14ac:dyDescent="0.25">
      <c r="A19" s="4" t="s">
        <v>1083</v>
      </c>
      <c r="B19" s="4" t="s">
        <v>1084</v>
      </c>
      <c r="C19" s="5">
        <v>73</v>
      </c>
      <c r="D19" s="5">
        <v>1</v>
      </c>
      <c r="E19" s="5"/>
      <c r="F19" s="6">
        <f t="shared" si="0"/>
        <v>1</v>
      </c>
      <c r="G19" s="7">
        <f t="shared" si="1"/>
        <v>1.3698630136986301E-2</v>
      </c>
      <c r="H19" s="4" t="s">
        <v>445</v>
      </c>
      <c r="I19" s="4" t="s">
        <v>1085</v>
      </c>
      <c r="J19" s="4" t="s">
        <v>1067</v>
      </c>
    </row>
    <row r="20" spans="1:10" x14ac:dyDescent="0.25">
      <c r="A20" s="8" t="s">
        <v>377</v>
      </c>
      <c r="B20" s="8" t="s">
        <v>1086</v>
      </c>
      <c r="C20" s="5">
        <v>48</v>
      </c>
      <c r="D20" s="5">
        <v>1</v>
      </c>
      <c r="E20" s="5"/>
      <c r="F20" s="9">
        <f t="shared" si="0"/>
        <v>1</v>
      </c>
      <c r="G20" s="10">
        <f t="shared" si="1"/>
        <v>2.0833333333333332E-2</v>
      </c>
      <c r="H20" s="8" t="s">
        <v>455</v>
      </c>
      <c r="I20" s="8" t="s">
        <v>1087</v>
      </c>
      <c r="J20" s="4" t="s">
        <v>967</v>
      </c>
    </row>
    <row r="21" spans="1:10" x14ac:dyDescent="0.25">
      <c r="A21" s="4" t="s">
        <v>584</v>
      </c>
      <c r="B21" s="4" t="s">
        <v>1088</v>
      </c>
      <c r="C21" s="5">
        <v>90</v>
      </c>
      <c r="D21" s="5">
        <v>1</v>
      </c>
      <c r="E21" s="5"/>
      <c r="F21" s="6">
        <f t="shared" si="0"/>
        <v>1</v>
      </c>
      <c r="G21" s="7">
        <f t="shared" si="1"/>
        <v>1.1111111111111112E-2</v>
      </c>
      <c r="H21" s="4" t="s">
        <v>455</v>
      </c>
      <c r="I21" s="4" t="s">
        <v>1089</v>
      </c>
      <c r="J21" s="4" t="s">
        <v>1090</v>
      </c>
    </row>
    <row r="22" spans="1:10" x14ac:dyDescent="0.25">
      <c r="A22" s="8" t="s">
        <v>1091</v>
      </c>
      <c r="B22" s="8" t="s">
        <v>1092</v>
      </c>
      <c r="C22" s="5">
        <v>12</v>
      </c>
      <c r="D22" s="5">
        <v>1</v>
      </c>
      <c r="E22" s="5"/>
      <c r="F22" s="9">
        <f t="shared" si="0"/>
        <v>1</v>
      </c>
      <c r="G22" s="10">
        <f t="shared" si="1"/>
        <v>8.3333333333333329E-2</v>
      </c>
      <c r="H22" s="8" t="s">
        <v>455</v>
      </c>
      <c r="I22" s="8" t="s">
        <v>1093</v>
      </c>
      <c r="J22" s="4" t="s">
        <v>1094</v>
      </c>
    </row>
    <row r="23" spans="1:10" x14ac:dyDescent="0.25">
      <c r="A23" s="4" t="s">
        <v>1095</v>
      </c>
      <c r="B23" s="4" t="s">
        <v>1096</v>
      </c>
      <c r="C23" s="5">
        <v>30</v>
      </c>
      <c r="D23" s="5">
        <v>1</v>
      </c>
      <c r="E23" s="5"/>
      <c r="F23" s="6">
        <f t="shared" si="0"/>
        <v>1</v>
      </c>
      <c r="G23" s="7">
        <f t="shared" si="1"/>
        <v>3.3333333333333333E-2</v>
      </c>
      <c r="H23" s="4" t="s">
        <v>455</v>
      </c>
      <c r="I23" s="4" t="s">
        <v>1097</v>
      </c>
      <c r="J23" s="4" t="s">
        <v>1098</v>
      </c>
    </row>
    <row r="24" spans="1:10" x14ac:dyDescent="0.25">
      <c r="A24" s="5"/>
      <c r="B24" s="5"/>
      <c r="C24" s="5"/>
      <c r="D24" s="5"/>
      <c r="E24" s="5"/>
      <c r="F24" s="11">
        <f t="shared" si="0"/>
        <v>1</v>
      </c>
      <c r="G24" s="11" t="str">
        <f t="shared" si="1"/>
        <v/>
      </c>
      <c r="H24" s="5"/>
      <c r="I24" s="5"/>
    </row>
    <row r="25" spans="1:10" x14ac:dyDescent="0.25">
      <c r="A25" s="5"/>
      <c r="B25" s="5"/>
      <c r="C25" s="5"/>
      <c r="D25" s="5"/>
      <c r="E25" s="5"/>
      <c r="F25" s="11">
        <f t="shared" si="0"/>
        <v>1</v>
      </c>
      <c r="G25" s="11" t="str">
        <f t="shared" si="1"/>
        <v/>
      </c>
      <c r="H25" s="5"/>
      <c r="I25" s="5"/>
    </row>
    <row r="26" spans="1:10" x14ac:dyDescent="0.25">
      <c r="A26" s="5"/>
      <c r="B26" s="5"/>
      <c r="C26" s="5"/>
      <c r="D26" s="5"/>
      <c r="E26" s="5"/>
      <c r="F26" s="11">
        <f t="shared" si="0"/>
        <v>1</v>
      </c>
      <c r="G26" s="11" t="str">
        <f t="shared" si="1"/>
        <v/>
      </c>
      <c r="H26" s="5"/>
      <c r="I26" s="5"/>
    </row>
    <row r="27" spans="1:10" x14ac:dyDescent="0.25">
      <c r="A27" s="5"/>
      <c r="B27" s="5"/>
      <c r="C27" s="5"/>
      <c r="D27" s="5"/>
      <c r="E27" s="5"/>
      <c r="F27" s="11">
        <f t="shared" si="0"/>
        <v>1</v>
      </c>
      <c r="G27" s="11" t="str">
        <f t="shared" si="1"/>
        <v/>
      </c>
      <c r="H27" s="5"/>
      <c r="I27" s="5"/>
    </row>
    <row r="28" spans="1:10" x14ac:dyDescent="0.25">
      <c r="A28" s="5"/>
      <c r="B28" s="5"/>
      <c r="C28" s="5"/>
      <c r="D28" s="5"/>
      <c r="E28" s="5"/>
      <c r="F28" s="11">
        <f t="shared" si="0"/>
        <v>1</v>
      </c>
      <c r="G28" s="11" t="str">
        <f t="shared" si="1"/>
        <v/>
      </c>
      <c r="H28" s="5"/>
      <c r="I28" s="5"/>
    </row>
    <row r="29" spans="1:10" x14ac:dyDescent="0.25">
      <c r="A29" s="5"/>
      <c r="B29" s="5"/>
      <c r="C29" s="5"/>
      <c r="D29" s="5"/>
      <c r="E29" s="5"/>
      <c r="F29" s="11">
        <f t="shared" si="0"/>
        <v>1</v>
      </c>
      <c r="G29" s="11" t="str">
        <f t="shared" si="1"/>
        <v/>
      </c>
      <c r="H29" s="5"/>
      <c r="I29" s="5"/>
    </row>
    <row r="30" spans="1:10" x14ac:dyDescent="0.25">
      <c r="A30" s="5"/>
      <c r="B30" s="5"/>
      <c r="C30" s="5"/>
      <c r="D30" s="5"/>
      <c r="E30" s="5"/>
      <c r="F30" s="11">
        <f t="shared" si="0"/>
        <v>1</v>
      </c>
      <c r="G30" s="11" t="str">
        <f t="shared" si="1"/>
        <v/>
      </c>
      <c r="H30" s="5"/>
      <c r="I30" s="5"/>
    </row>
    <row r="31" spans="1:10" x14ac:dyDescent="0.25">
      <c r="A31" s="5"/>
      <c r="B31" s="5"/>
      <c r="C31" s="5"/>
      <c r="D31" s="5"/>
      <c r="E31" s="5"/>
      <c r="F31" s="11">
        <f t="shared" si="0"/>
        <v>1</v>
      </c>
      <c r="G31" s="11" t="str">
        <f t="shared" si="1"/>
        <v/>
      </c>
      <c r="H31" s="5"/>
      <c r="I31" s="5"/>
    </row>
    <row r="32" spans="1:10" x14ac:dyDescent="0.25">
      <c r="A32" s="5"/>
      <c r="B32" s="5"/>
      <c r="C32" s="5"/>
      <c r="D32" s="5"/>
      <c r="E32" s="5"/>
      <c r="F32" s="11">
        <f t="shared" si="0"/>
        <v>1</v>
      </c>
      <c r="G32" s="11" t="str">
        <f t="shared" si="1"/>
        <v/>
      </c>
      <c r="H32" s="5"/>
      <c r="I32" s="5"/>
    </row>
    <row r="33" spans="1:9" x14ac:dyDescent="0.25">
      <c r="A33" s="5"/>
      <c r="B33" s="5"/>
      <c r="C33" s="5"/>
      <c r="D33" s="5"/>
      <c r="E33" s="5"/>
      <c r="F33" s="11">
        <f t="shared" si="0"/>
        <v>1</v>
      </c>
      <c r="G33" s="11" t="str">
        <f t="shared" si="1"/>
        <v/>
      </c>
      <c r="H33" s="5"/>
      <c r="I33" s="5"/>
    </row>
    <row r="34" spans="1:9" x14ac:dyDescent="0.25">
      <c r="A34" s="5"/>
      <c r="B34" s="5"/>
      <c r="C34" s="5"/>
      <c r="D34" s="5"/>
      <c r="E34" s="5"/>
      <c r="F34" s="11">
        <f t="shared" si="0"/>
        <v>1</v>
      </c>
      <c r="G34" s="11" t="str">
        <f t="shared" si="1"/>
        <v/>
      </c>
      <c r="H34" s="5"/>
      <c r="I34" s="5"/>
    </row>
    <row r="35" spans="1:9" x14ac:dyDescent="0.25">
      <c r="A35" s="5"/>
      <c r="B35" s="5"/>
      <c r="C35" s="5"/>
      <c r="D35" s="5"/>
      <c r="E35" s="5"/>
      <c r="F35" s="11">
        <f t="shared" si="0"/>
        <v>1</v>
      </c>
      <c r="G35" s="11" t="str">
        <f t="shared" si="1"/>
        <v/>
      </c>
      <c r="H35" s="5"/>
      <c r="I35" s="5"/>
    </row>
    <row r="36" spans="1:9" x14ac:dyDescent="0.25">
      <c r="A36" s="5"/>
      <c r="B36" s="5"/>
      <c r="C36" s="5"/>
      <c r="D36" s="5"/>
      <c r="E36" s="5"/>
      <c r="F36" s="11">
        <f t="shared" si="0"/>
        <v>1</v>
      </c>
      <c r="G36" s="11" t="str">
        <f t="shared" si="1"/>
        <v/>
      </c>
      <c r="H36" s="5"/>
      <c r="I36" s="5"/>
    </row>
    <row r="37" spans="1:9" x14ac:dyDescent="0.25">
      <c r="A37" s="5"/>
      <c r="B37" s="5"/>
      <c r="C37" s="5"/>
      <c r="D37" s="5"/>
      <c r="E37" s="5"/>
      <c r="F37" s="11">
        <f t="shared" ref="F37:F53" si="2">IF(OR($E37="",$E37=0),1,1/$E37)</f>
        <v>1</v>
      </c>
      <c r="G37" s="11" t="str">
        <f t="shared" ref="G37:G53" si="3">IF(OR($C37="",$C37=0),"",($D37/$C37)/$F37)</f>
        <v/>
      </c>
      <c r="H37" s="5"/>
      <c r="I37" s="5"/>
    </row>
    <row r="38" spans="1:9" x14ac:dyDescent="0.25">
      <c r="A38" s="5"/>
      <c r="B38" s="5"/>
      <c r="C38" s="5"/>
      <c r="D38" s="5"/>
      <c r="E38" s="5"/>
      <c r="F38" s="11">
        <f t="shared" si="2"/>
        <v>1</v>
      </c>
      <c r="G38" s="11" t="str">
        <f t="shared" si="3"/>
        <v/>
      </c>
      <c r="H38" s="5"/>
      <c r="I38" s="5"/>
    </row>
    <row r="39" spans="1:9" x14ac:dyDescent="0.25">
      <c r="A39" s="5"/>
      <c r="B39" s="5"/>
      <c r="C39" s="5"/>
      <c r="D39" s="5"/>
      <c r="E39" s="5"/>
      <c r="F39" s="11">
        <f t="shared" si="2"/>
        <v>1</v>
      </c>
      <c r="G39" s="11" t="str">
        <f t="shared" si="3"/>
        <v/>
      </c>
      <c r="H39" s="5"/>
      <c r="I39" s="5"/>
    </row>
    <row r="40" spans="1:9" x14ac:dyDescent="0.25">
      <c r="A40" s="5"/>
      <c r="B40" s="5"/>
      <c r="C40" s="5"/>
      <c r="D40" s="5"/>
      <c r="E40" s="5"/>
      <c r="F40" s="11">
        <f t="shared" si="2"/>
        <v>1</v>
      </c>
      <c r="G40" s="11" t="str">
        <f t="shared" si="3"/>
        <v/>
      </c>
      <c r="H40" s="5"/>
      <c r="I40" s="5"/>
    </row>
    <row r="41" spans="1:9" x14ac:dyDescent="0.25">
      <c r="A41" s="5"/>
      <c r="B41" s="5"/>
      <c r="C41" s="5"/>
      <c r="D41" s="5"/>
      <c r="E41" s="5"/>
      <c r="F41" s="11">
        <f t="shared" si="2"/>
        <v>1</v>
      </c>
      <c r="G41" s="11" t="str">
        <f t="shared" si="3"/>
        <v/>
      </c>
      <c r="H41" s="5"/>
      <c r="I41" s="5"/>
    </row>
    <row r="42" spans="1:9" x14ac:dyDescent="0.25">
      <c r="A42" s="5"/>
      <c r="B42" s="5"/>
      <c r="C42" s="5"/>
      <c r="D42" s="5"/>
      <c r="E42" s="5"/>
      <c r="F42" s="11">
        <f t="shared" si="2"/>
        <v>1</v>
      </c>
      <c r="G42" s="11" t="str">
        <f t="shared" si="3"/>
        <v/>
      </c>
      <c r="H42" s="5"/>
      <c r="I42" s="5"/>
    </row>
    <row r="43" spans="1:9" x14ac:dyDescent="0.25">
      <c r="A43" s="5"/>
      <c r="B43" s="5"/>
      <c r="C43" s="5"/>
      <c r="D43" s="5"/>
      <c r="E43" s="5"/>
      <c r="F43" s="11">
        <f t="shared" si="2"/>
        <v>1</v>
      </c>
      <c r="G43" s="11" t="str">
        <f t="shared" si="3"/>
        <v/>
      </c>
      <c r="H43" s="5"/>
      <c r="I43" s="5"/>
    </row>
    <row r="44" spans="1:9" x14ac:dyDescent="0.25">
      <c r="A44" s="5"/>
      <c r="B44" s="5"/>
      <c r="C44" s="5"/>
      <c r="D44" s="5"/>
      <c r="E44" s="5"/>
      <c r="F44" s="11">
        <f t="shared" si="2"/>
        <v>1</v>
      </c>
      <c r="G44" s="11" t="str">
        <f t="shared" si="3"/>
        <v/>
      </c>
      <c r="H44" s="5"/>
      <c r="I44" s="5"/>
    </row>
    <row r="45" spans="1:9" x14ac:dyDescent="0.25">
      <c r="A45" s="5"/>
      <c r="B45" s="5"/>
      <c r="C45" s="5"/>
      <c r="D45" s="5"/>
      <c r="E45" s="5"/>
      <c r="F45" s="11">
        <f t="shared" si="2"/>
        <v>1</v>
      </c>
      <c r="G45" s="11" t="str">
        <f t="shared" si="3"/>
        <v/>
      </c>
      <c r="H45" s="5"/>
      <c r="I45" s="5"/>
    </row>
    <row r="46" spans="1:9" x14ac:dyDescent="0.25">
      <c r="A46" s="5"/>
      <c r="B46" s="5"/>
      <c r="C46" s="5"/>
      <c r="D46" s="5"/>
      <c r="E46" s="5"/>
      <c r="F46" s="11">
        <f t="shared" si="2"/>
        <v>1</v>
      </c>
      <c r="G46" s="11" t="str">
        <f t="shared" si="3"/>
        <v/>
      </c>
      <c r="H46" s="5"/>
      <c r="I46" s="5"/>
    </row>
    <row r="47" spans="1:9" x14ac:dyDescent="0.25">
      <c r="A47" s="5"/>
      <c r="B47" s="5"/>
      <c r="C47" s="5"/>
      <c r="D47" s="5"/>
      <c r="E47" s="5"/>
      <c r="F47" s="11">
        <f t="shared" si="2"/>
        <v>1</v>
      </c>
      <c r="G47" s="11" t="str">
        <f t="shared" si="3"/>
        <v/>
      </c>
      <c r="H47" s="5"/>
      <c r="I47" s="5"/>
    </row>
    <row r="48" spans="1:9" x14ac:dyDescent="0.25">
      <c r="A48" s="5"/>
      <c r="B48" s="5"/>
      <c r="C48" s="5"/>
      <c r="D48" s="5"/>
      <c r="E48" s="5"/>
      <c r="F48" s="11">
        <f t="shared" si="2"/>
        <v>1</v>
      </c>
      <c r="G48" s="11" t="str">
        <f t="shared" si="3"/>
        <v/>
      </c>
      <c r="H48" s="5"/>
      <c r="I48" s="5"/>
    </row>
    <row r="49" spans="1:9" x14ac:dyDescent="0.25">
      <c r="A49" s="5"/>
      <c r="B49" s="5"/>
      <c r="C49" s="5"/>
      <c r="D49" s="5"/>
      <c r="E49" s="5"/>
      <c r="F49" s="11">
        <f t="shared" si="2"/>
        <v>1</v>
      </c>
      <c r="G49" s="11" t="str">
        <f t="shared" si="3"/>
        <v/>
      </c>
      <c r="H49" s="5"/>
      <c r="I49" s="5"/>
    </row>
    <row r="50" spans="1:9" x14ac:dyDescent="0.25">
      <c r="A50" s="5"/>
      <c r="B50" s="5"/>
      <c r="C50" s="5"/>
      <c r="D50" s="5"/>
      <c r="E50" s="5"/>
      <c r="F50" s="11">
        <f t="shared" si="2"/>
        <v>1</v>
      </c>
      <c r="G50" s="11" t="str">
        <f t="shared" si="3"/>
        <v/>
      </c>
      <c r="H50" s="5"/>
      <c r="I50" s="5"/>
    </row>
    <row r="51" spans="1:9" x14ac:dyDescent="0.25">
      <c r="A51" s="5"/>
      <c r="B51" s="5"/>
      <c r="C51" s="5"/>
      <c r="D51" s="5"/>
      <c r="E51" s="5"/>
      <c r="F51" s="11">
        <f t="shared" si="2"/>
        <v>1</v>
      </c>
      <c r="G51" s="11" t="str">
        <f t="shared" si="3"/>
        <v/>
      </c>
      <c r="H51" s="5"/>
      <c r="I51" s="5"/>
    </row>
    <row r="52" spans="1:9" x14ac:dyDescent="0.25">
      <c r="A52" s="5"/>
      <c r="B52" s="5"/>
      <c r="C52" s="5"/>
      <c r="D52" s="5"/>
      <c r="E52" s="5"/>
      <c r="F52" s="11">
        <f t="shared" si="2"/>
        <v>1</v>
      </c>
      <c r="G52" s="11" t="str">
        <f t="shared" si="3"/>
        <v/>
      </c>
      <c r="H52" s="5"/>
      <c r="I52" s="5"/>
    </row>
    <row r="53" spans="1:9" x14ac:dyDescent="0.25">
      <c r="A53" s="5"/>
      <c r="B53" s="5"/>
      <c r="C53" s="5"/>
      <c r="D53" s="5"/>
      <c r="E53" s="5"/>
      <c r="F53" s="11">
        <f t="shared" si="2"/>
        <v>1</v>
      </c>
      <c r="G53" s="11" t="str">
        <f t="shared" si="3"/>
        <v/>
      </c>
      <c r="H53" s="5"/>
      <c r="I53" s="5"/>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548235"/>
  </sheetPr>
  <dimension ref="A1:K47"/>
  <sheetViews>
    <sheetView workbookViewId="0">
      <pane xSplit="1" ySplit="4" topLeftCell="B5" activePane="bottomRight" state="frozen"/>
      <selection pane="topRight"/>
      <selection pane="bottomLeft"/>
      <selection pane="bottomRight"/>
    </sheetView>
  </sheetViews>
  <sheetFormatPr defaultRowHeight="15" x14ac:dyDescent="0.25"/>
  <cols>
    <col min="1" max="1" width="40" customWidth="1"/>
    <col min="2" max="2" width="24" customWidth="1"/>
    <col min="3" max="3" width="15" customWidth="1"/>
    <col min="4" max="4" width="10" customWidth="1"/>
    <col min="5" max="5" width="14" customWidth="1"/>
    <col min="6" max="6" width="13" customWidth="1"/>
    <col min="7" max="7" width="15" customWidth="1"/>
    <col min="8" max="8" width="11" customWidth="1"/>
    <col min="9" max="9" width="46" customWidth="1"/>
    <col min="10" max="10" width="52" customWidth="1"/>
    <col min="11" max="11" width="46" customWidth="1"/>
  </cols>
  <sheetData>
    <row r="1" spans="1:11" ht="19.5" x14ac:dyDescent="0.3">
      <c r="A1" s="1" t="s">
        <v>1099</v>
      </c>
    </row>
    <row r="2" spans="1:11" x14ac:dyDescent="0.25">
      <c r="A2" s="2" t="s">
        <v>1100</v>
      </c>
    </row>
    <row r="4" spans="1:11" ht="30" customHeight="1" x14ac:dyDescent="0.25">
      <c r="A4" s="3" t="s">
        <v>434</v>
      </c>
      <c r="B4" s="3" t="s">
        <v>435</v>
      </c>
      <c r="C4" s="3" t="s">
        <v>436</v>
      </c>
      <c r="D4" s="3" t="s">
        <v>437</v>
      </c>
      <c r="E4" s="3" t="s">
        <v>438</v>
      </c>
      <c r="F4" s="3" t="s">
        <v>439</v>
      </c>
      <c r="G4" s="3" t="s">
        <v>440</v>
      </c>
      <c r="H4" s="3" t="s">
        <v>441</v>
      </c>
      <c r="I4" s="3" t="s">
        <v>423</v>
      </c>
      <c r="J4" s="3" t="s">
        <v>1101</v>
      </c>
      <c r="K4" s="3" t="s">
        <v>443</v>
      </c>
    </row>
    <row r="5" spans="1:11" x14ac:dyDescent="0.25">
      <c r="A5" s="4" t="s">
        <v>281</v>
      </c>
      <c r="B5" s="4" t="s">
        <v>1102</v>
      </c>
      <c r="C5" s="5">
        <v>12</v>
      </c>
      <c r="D5" s="5">
        <v>1</v>
      </c>
      <c r="E5" s="5"/>
      <c r="F5" s="6">
        <f t="shared" ref="F5:F47" si="0">IF(OR($E5="",$E5=0),1,1/$E5)</f>
        <v>1</v>
      </c>
      <c r="G5" s="7">
        <f t="shared" ref="G5:G47" si="1">IF(OR($C5="",$C5=0),"",($D5/$C5)/$F5)</f>
        <v>8.3333333333333329E-2</v>
      </c>
      <c r="H5" s="4" t="s">
        <v>445</v>
      </c>
      <c r="I5" s="4" t="s">
        <v>1103</v>
      </c>
      <c r="J5" s="5" t="s">
        <v>1104</v>
      </c>
      <c r="K5" s="4" t="s">
        <v>1105</v>
      </c>
    </row>
    <row r="6" spans="1:11" x14ac:dyDescent="0.25">
      <c r="A6" s="8" t="s">
        <v>414</v>
      </c>
      <c r="B6" s="8" t="s">
        <v>1102</v>
      </c>
      <c r="C6" s="5">
        <v>9</v>
      </c>
      <c r="D6" s="5">
        <v>1</v>
      </c>
      <c r="E6" s="5"/>
      <c r="F6" s="9">
        <f t="shared" si="0"/>
        <v>1</v>
      </c>
      <c r="G6" s="10">
        <f t="shared" si="1"/>
        <v>0.1111111111111111</v>
      </c>
      <c r="H6" s="8" t="s">
        <v>445</v>
      </c>
      <c r="I6" s="8" t="s">
        <v>1106</v>
      </c>
      <c r="J6" s="5" t="s">
        <v>1107</v>
      </c>
      <c r="K6" s="8" t="s">
        <v>1105</v>
      </c>
    </row>
    <row r="7" spans="1:11" x14ac:dyDescent="0.25">
      <c r="A7" s="4" t="s">
        <v>290</v>
      </c>
      <c r="B7" s="4" t="s">
        <v>1102</v>
      </c>
      <c r="C7" s="5">
        <v>6</v>
      </c>
      <c r="D7" s="5">
        <v>1</v>
      </c>
      <c r="E7" s="5"/>
      <c r="F7" s="6">
        <f t="shared" si="0"/>
        <v>1</v>
      </c>
      <c r="G7" s="7">
        <f t="shared" si="1"/>
        <v>0.16666666666666666</v>
      </c>
      <c r="H7" s="4" t="s">
        <v>445</v>
      </c>
      <c r="I7" s="4" t="s">
        <v>1106</v>
      </c>
      <c r="J7" s="5" t="s">
        <v>1108</v>
      </c>
      <c r="K7" s="4" t="s">
        <v>1105</v>
      </c>
    </row>
    <row r="8" spans="1:11" x14ac:dyDescent="0.25">
      <c r="A8" s="8" t="s">
        <v>1109</v>
      </c>
      <c r="B8" s="8" t="s">
        <v>1102</v>
      </c>
      <c r="C8" s="5">
        <v>14</v>
      </c>
      <c r="D8" s="5">
        <v>1</v>
      </c>
      <c r="E8" s="5"/>
      <c r="F8" s="9">
        <f t="shared" si="0"/>
        <v>1</v>
      </c>
      <c r="G8" s="10">
        <f t="shared" si="1"/>
        <v>7.1428571428571425E-2</v>
      </c>
      <c r="H8" s="8" t="s">
        <v>445</v>
      </c>
      <c r="I8" s="8" t="s">
        <v>1106</v>
      </c>
      <c r="J8" s="5" t="s">
        <v>1110</v>
      </c>
      <c r="K8" s="8" t="s">
        <v>1105</v>
      </c>
    </row>
    <row r="9" spans="1:11" x14ac:dyDescent="0.25">
      <c r="A9" s="4" t="s">
        <v>1111</v>
      </c>
      <c r="B9" s="4" t="s">
        <v>1102</v>
      </c>
      <c r="C9" s="5">
        <v>12</v>
      </c>
      <c r="D9" s="5">
        <v>1</v>
      </c>
      <c r="E9" s="5"/>
      <c r="F9" s="6">
        <f t="shared" si="0"/>
        <v>1</v>
      </c>
      <c r="G9" s="7">
        <f t="shared" si="1"/>
        <v>8.3333333333333329E-2</v>
      </c>
      <c r="H9" s="4" t="s">
        <v>445</v>
      </c>
      <c r="I9" s="4" t="s">
        <v>1106</v>
      </c>
      <c r="J9" s="5" t="s">
        <v>1112</v>
      </c>
      <c r="K9" s="4" t="s">
        <v>1105</v>
      </c>
    </row>
    <row r="10" spans="1:11" x14ac:dyDescent="0.25">
      <c r="A10" s="8" t="s">
        <v>1113</v>
      </c>
      <c r="B10" s="8" t="s">
        <v>1102</v>
      </c>
      <c r="C10" s="5">
        <v>10</v>
      </c>
      <c r="D10" s="5">
        <v>1</v>
      </c>
      <c r="E10" s="5"/>
      <c r="F10" s="9">
        <f t="shared" si="0"/>
        <v>1</v>
      </c>
      <c r="G10" s="10">
        <f t="shared" si="1"/>
        <v>0.1</v>
      </c>
      <c r="H10" s="8" t="s">
        <v>445</v>
      </c>
      <c r="I10" s="8" t="s">
        <v>1106</v>
      </c>
      <c r="J10" s="5" t="s">
        <v>1114</v>
      </c>
      <c r="K10" s="8" t="s">
        <v>1105</v>
      </c>
    </row>
    <row r="11" spans="1:11" x14ac:dyDescent="0.25">
      <c r="A11" s="4" t="s">
        <v>1115</v>
      </c>
      <c r="B11" s="4" t="s">
        <v>1102</v>
      </c>
      <c r="C11" s="5">
        <v>8</v>
      </c>
      <c r="D11" s="5">
        <v>1</v>
      </c>
      <c r="E11" s="5"/>
      <c r="F11" s="6">
        <f t="shared" si="0"/>
        <v>1</v>
      </c>
      <c r="G11" s="7">
        <f t="shared" si="1"/>
        <v>0.125</v>
      </c>
      <c r="H11" s="4" t="s">
        <v>445</v>
      </c>
      <c r="I11" s="4" t="s">
        <v>1106</v>
      </c>
      <c r="J11" s="5" t="s">
        <v>1116</v>
      </c>
      <c r="K11" s="4" t="s">
        <v>1105</v>
      </c>
    </row>
    <row r="12" spans="1:11" x14ac:dyDescent="0.25">
      <c r="A12" s="8" t="s">
        <v>216</v>
      </c>
      <c r="B12" s="8" t="s">
        <v>1102</v>
      </c>
      <c r="C12" s="5">
        <v>5</v>
      </c>
      <c r="D12" s="5">
        <v>1</v>
      </c>
      <c r="E12" s="5"/>
      <c r="F12" s="9">
        <f t="shared" si="0"/>
        <v>1</v>
      </c>
      <c r="G12" s="10">
        <f t="shared" si="1"/>
        <v>0.2</v>
      </c>
      <c r="H12" s="8" t="s">
        <v>445</v>
      </c>
      <c r="I12" s="8" t="s">
        <v>1117</v>
      </c>
      <c r="J12" s="5" t="s">
        <v>1118</v>
      </c>
      <c r="K12" s="8" t="s">
        <v>1105</v>
      </c>
    </row>
    <row r="13" spans="1:11" x14ac:dyDescent="0.25">
      <c r="A13" s="4" t="s">
        <v>1119</v>
      </c>
      <c r="B13" s="4" t="s">
        <v>1102</v>
      </c>
      <c r="C13" s="5">
        <v>15</v>
      </c>
      <c r="D13" s="5">
        <v>1</v>
      </c>
      <c r="E13" s="5"/>
      <c r="F13" s="6">
        <f t="shared" si="0"/>
        <v>1</v>
      </c>
      <c r="G13" s="7">
        <f t="shared" si="1"/>
        <v>6.6666666666666666E-2</v>
      </c>
      <c r="H13" s="4" t="s">
        <v>1120</v>
      </c>
      <c r="I13" s="4" t="s">
        <v>1121</v>
      </c>
      <c r="J13" s="5" t="s">
        <v>1122</v>
      </c>
      <c r="K13" s="4" t="s">
        <v>121</v>
      </c>
    </row>
    <row r="14" spans="1:11" x14ac:dyDescent="0.25">
      <c r="A14" s="8" t="s">
        <v>1123</v>
      </c>
      <c r="B14" s="8" t="s">
        <v>1102</v>
      </c>
      <c r="C14" s="5">
        <v>4</v>
      </c>
      <c r="D14" s="5">
        <v>5</v>
      </c>
      <c r="E14" s="5"/>
      <c r="F14" s="9">
        <f t="shared" si="0"/>
        <v>1</v>
      </c>
      <c r="G14" s="10">
        <f t="shared" si="1"/>
        <v>1.25</v>
      </c>
      <c r="H14" s="8" t="s">
        <v>1120</v>
      </c>
      <c r="I14" s="8" t="s">
        <v>1124</v>
      </c>
      <c r="J14" s="5" t="s">
        <v>1125</v>
      </c>
      <c r="K14" s="8" t="s">
        <v>121</v>
      </c>
    </row>
    <row r="15" spans="1:11" x14ac:dyDescent="0.25">
      <c r="A15" s="4" t="s">
        <v>1126</v>
      </c>
      <c r="B15" s="4" t="s">
        <v>1102</v>
      </c>
      <c r="C15" s="5">
        <v>20</v>
      </c>
      <c r="D15" s="5">
        <v>1</v>
      </c>
      <c r="E15" s="5"/>
      <c r="F15" s="6">
        <f t="shared" si="0"/>
        <v>1</v>
      </c>
      <c r="G15" s="7">
        <f t="shared" si="1"/>
        <v>0.05</v>
      </c>
      <c r="H15" s="4" t="s">
        <v>1120</v>
      </c>
      <c r="I15" s="4" t="s">
        <v>1127</v>
      </c>
      <c r="J15" s="5" t="s">
        <v>1128</v>
      </c>
      <c r="K15" s="4" t="s">
        <v>121</v>
      </c>
    </row>
    <row r="16" spans="1:11" x14ac:dyDescent="0.25">
      <c r="A16" s="8" t="s">
        <v>1129</v>
      </c>
      <c r="B16" s="8" t="s">
        <v>1102</v>
      </c>
      <c r="C16" s="5">
        <v>10</v>
      </c>
      <c r="D16" s="5">
        <v>1</v>
      </c>
      <c r="E16" s="5"/>
      <c r="F16" s="9">
        <f t="shared" si="0"/>
        <v>1</v>
      </c>
      <c r="G16" s="10">
        <f t="shared" si="1"/>
        <v>0.1</v>
      </c>
      <c r="H16" s="8" t="s">
        <v>1120</v>
      </c>
      <c r="I16" s="8" t="s">
        <v>1124</v>
      </c>
      <c r="J16" s="5" t="s">
        <v>1130</v>
      </c>
      <c r="K16" s="8" t="s">
        <v>121</v>
      </c>
    </row>
    <row r="17" spans="1:11" x14ac:dyDescent="0.25">
      <c r="A17" s="4" t="s">
        <v>1131</v>
      </c>
      <c r="B17" s="4" t="s">
        <v>1102</v>
      </c>
      <c r="C17" s="5">
        <v>6</v>
      </c>
      <c r="D17" s="5">
        <v>1</v>
      </c>
      <c r="E17" s="5"/>
      <c r="F17" s="6">
        <f t="shared" si="0"/>
        <v>1</v>
      </c>
      <c r="G17" s="7">
        <f t="shared" si="1"/>
        <v>0.16666666666666666</v>
      </c>
      <c r="H17" s="4" t="s">
        <v>1120</v>
      </c>
      <c r="I17" s="4" t="s">
        <v>1124</v>
      </c>
      <c r="J17" s="5" t="s">
        <v>1131</v>
      </c>
      <c r="K17" s="4" t="s">
        <v>121</v>
      </c>
    </row>
    <row r="18" spans="1:11" x14ac:dyDescent="0.25">
      <c r="A18" s="5"/>
      <c r="B18" s="5"/>
      <c r="C18" s="5"/>
      <c r="D18" s="5"/>
      <c r="E18" s="5"/>
      <c r="F18" s="11">
        <f t="shared" si="0"/>
        <v>1</v>
      </c>
      <c r="G18" s="11" t="str">
        <f t="shared" si="1"/>
        <v/>
      </c>
      <c r="H18" s="5"/>
      <c r="I18" s="5"/>
      <c r="J18" s="5"/>
      <c r="K18" s="5"/>
    </row>
    <row r="19" spans="1:11" x14ac:dyDescent="0.25">
      <c r="A19" s="5"/>
      <c r="B19" s="5"/>
      <c r="C19" s="5"/>
      <c r="D19" s="5"/>
      <c r="E19" s="5"/>
      <c r="F19" s="11">
        <f t="shared" si="0"/>
        <v>1</v>
      </c>
      <c r="G19" s="11" t="str">
        <f t="shared" si="1"/>
        <v/>
      </c>
      <c r="H19" s="5"/>
      <c r="I19" s="5"/>
      <c r="J19" s="5"/>
      <c r="K19" s="5"/>
    </row>
    <row r="20" spans="1:11" x14ac:dyDescent="0.25">
      <c r="A20" s="5"/>
      <c r="B20" s="5"/>
      <c r="C20" s="5"/>
      <c r="D20" s="5"/>
      <c r="E20" s="5"/>
      <c r="F20" s="11">
        <f t="shared" si="0"/>
        <v>1</v>
      </c>
      <c r="G20" s="11" t="str">
        <f t="shared" si="1"/>
        <v/>
      </c>
      <c r="H20" s="5"/>
      <c r="I20" s="5"/>
      <c r="J20" s="5"/>
      <c r="K20" s="5"/>
    </row>
    <row r="21" spans="1:11" x14ac:dyDescent="0.25">
      <c r="A21" s="5"/>
      <c r="B21" s="5"/>
      <c r="C21" s="5"/>
      <c r="D21" s="5"/>
      <c r="E21" s="5"/>
      <c r="F21" s="11">
        <f t="shared" si="0"/>
        <v>1</v>
      </c>
      <c r="G21" s="11" t="str">
        <f t="shared" si="1"/>
        <v/>
      </c>
      <c r="H21" s="5"/>
      <c r="I21" s="5"/>
      <c r="J21" s="5"/>
      <c r="K21" s="5"/>
    </row>
    <row r="22" spans="1:11" x14ac:dyDescent="0.25">
      <c r="A22" s="5"/>
      <c r="B22" s="5"/>
      <c r="C22" s="5"/>
      <c r="D22" s="5"/>
      <c r="E22" s="5"/>
      <c r="F22" s="11">
        <f t="shared" si="0"/>
        <v>1</v>
      </c>
      <c r="G22" s="11" t="str">
        <f t="shared" si="1"/>
        <v/>
      </c>
      <c r="H22" s="5"/>
      <c r="I22" s="5"/>
      <c r="J22" s="5"/>
      <c r="K22" s="5"/>
    </row>
    <row r="23" spans="1:11" x14ac:dyDescent="0.25">
      <c r="A23" s="5"/>
      <c r="B23" s="5"/>
      <c r="C23" s="5"/>
      <c r="D23" s="5"/>
      <c r="E23" s="5"/>
      <c r="F23" s="11">
        <f t="shared" si="0"/>
        <v>1</v>
      </c>
      <c r="G23" s="11" t="str">
        <f t="shared" si="1"/>
        <v/>
      </c>
      <c r="H23" s="5"/>
      <c r="I23" s="5"/>
      <c r="J23" s="5"/>
      <c r="K23" s="5"/>
    </row>
    <row r="24" spans="1:11" x14ac:dyDescent="0.25">
      <c r="A24" s="5"/>
      <c r="B24" s="5"/>
      <c r="C24" s="5"/>
      <c r="D24" s="5"/>
      <c r="E24" s="5"/>
      <c r="F24" s="11">
        <f t="shared" si="0"/>
        <v>1</v>
      </c>
      <c r="G24" s="11" t="str">
        <f t="shared" si="1"/>
        <v/>
      </c>
      <c r="H24" s="5"/>
      <c r="I24" s="5"/>
      <c r="J24" s="5"/>
      <c r="K24" s="5"/>
    </row>
    <row r="25" spans="1:11" x14ac:dyDescent="0.25">
      <c r="A25" s="5"/>
      <c r="B25" s="5"/>
      <c r="C25" s="5"/>
      <c r="D25" s="5"/>
      <c r="E25" s="5"/>
      <c r="F25" s="11">
        <f t="shared" si="0"/>
        <v>1</v>
      </c>
      <c r="G25" s="11" t="str">
        <f t="shared" si="1"/>
        <v/>
      </c>
      <c r="H25" s="5"/>
      <c r="I25" s="5"/>
      <c r="J25" s="5"/>
      <c r="K25" s="5"/>
    </row>
    <row r="26" spans="1:11" x14ac:dyDescent="0.25">
      <c r="A26" s="5"/>
      <c r="B26" s="5"/>
      <c r="C26" s="5"/>
      <c r="D26" s="5"/>
      <c r="E26" s="5"/>
      <c r="F26" s="11">
        <f t="shared" si="0"/>
        <v>1</v>
      </c>
      <c r="G26" s="11" t="str">
        <f t="shared" si="1"/>
        <v/>
      </c>
      <c r="H26" s="5"/>
      <c r="I26" s="5"/>
      <c r="J26" s="5"/>
      <c r="K26" s="5"/>
    </row>
    <row r="27" spans="1:11" x14ac:dyDescent="0.25">
      <c r="A27" s="5"/>
      <c r="B27" s="5"/>
      <c r="C27" s="5"/>
      <c r="D27" s="5"/>
      <c r="E27" s="5"/>
      <c r="F27" s="11">
        <f t="shared" si="0"/>
        <v>1</v>
      </c>
      <c r="G27" s="11" t="str">
        <f t="shared" si="1"/>
        <v/>
      </c>
      <c r="H27" s="5"/>
      <c r="I27" s="5"/>
      <c r="J27" s="5"/>
      <c r="K27" s="5"/>
    </row>
    <row r="28" spans="1:11" x14ac:dyDescent="0.25">
      <c r="A28" s="5"/>
      <c r="B28" s="5"/>
      <c r="C28" s="5"/>
      <c r="D28" s="5"/>
      <c r="E28" s="5"/>
      <c r="F28" s="11">
        <f t="shared" si="0"/>
        <v>1</v>
      </c>
      <c r="G28" s="11" t="str">
        <f t="shared" si="1"/>
        <v/>
      </c>
      <c r="H28" s="5"/>
      <c r="I28" s="5"/>
      <c r="J28" s="5"/>
      <c r="K28" s="5"/>
    </row>
    <row r="29" spans="1:11" x14ac:dyDescent="0.25">
      <c r="A29" s="5"/>
      <c r="B29" s="5"/>
      <c r="C29" s="5"/>
      <c r="D29" s="5"/>
      <c r="E29" s="5"/>
      <c r="F29" s="11">
        <f t="shared" si="0"/>
        <v>1</v>
      </c>
      <c r="G29" s="11" t="str">
        <f t="shared" si="1"/>
        <v/>
      </c>
      <c r="H29" s="5"/>
      <c r="I29" s="5"/>
      <c r="J29" s="5"/>
      <c r="K29" s="5"/>
    </row>
    <row r="30" spans="1:11" x14ac:dyDescent="0.25">
      <c r="A30" s="5"/>
      <c r="B30" s="5"/>
      <c r="C30" s="5"/>
      <c r="D30" s="5"/>
      <c r="E30" s="5"/>
      <c r="F30" s="11">
        <f t="shared" si="0"/>
        <v>1</v>
      </c>
      <c r="G30" s="11" t="str">
        <f t="shared" si="1"/>
        <v/>
      </c>
      <c r="H30" s="5"/>
      <c r="I30" s="5"/>
      <c r="J30" s="5"/>
      <c r="K30" s="5"/>
    </row>
    <row r="31" spans="1:11" x14ac:dyDescent="0.25">
      <c r="A31" s="5"/>
      <c r="B31" s="5"/>
      <c r="C31" s="5"/>
      <c r="D31" s="5"/>
      <c r="E31" s="5"/>
      <c r="F31" s="11">
        <f t="shared" si="0"/>
        <v>1</v>
      </c>
      <c r="G31" s="11" t="str">
        <f t="shared" si="1"/>
        <v/>
      </c>
      <c r="H31" s="5"/>
      <c r="I31" s="5"/>
      <c r="J31" s="5"/>
      <c r="K31" s="5"/>
    </row>
    <row r="32" spans="1:11" x14ac:dyDescent="0.25">
      <c r="A32" s="5"/>
      <c r="B32" s="5"/>
      <c r="C32" s="5"/>
      <c r="D32" s="5"/>
      <c r="E32" s="5"/>
      <c r="F32" s="11">
        <f t="shared" si="0"/>
        <v>1</v>
      </c>
      <c r="G32" s="11" t="str">
        <f t="shared" si="1"/>
        <v/>
      </c>
      <c r="H32" s="5"/>
      <c r="I32" s="5"/>
      <c r="J32" s="5"/>
      <c r="K32" s="5"/>
    </row>
    <row r="33" spans="1:11" x14ac:dyDescent="0.25">
      <c r="A33" s="5"/>
      <c r="B33" s="5"/>
      <c r="C33" s="5"/>
      <c r="D33" s="5"/>
      <c r="E33" s="5"/>
      <c r="F33" s="11">
        <f t="shared" si="0"/>
        <v>1</v>
      </c>
      <c r="G33" s="11" t="str">
        <f t="shared" si="1"/>
        <v/>
      </c>
      <c r="H33" s="5"/>
      <c r="I33" s="5"/>
      <c r="J33" s="5"/>
      <c r="K33" s="5"/>
    </row>
    <row r="34" spans="1:11" x14ac:dyDescent="0.25">
      <c r="A34" s="5"/>
      <c r="B34" s="5"/>
      <c r="C34" s="5"/>
      <c r="D34" s="5"/>
      <c r="E34" s="5"/>
      <c r="F34" s="11">
        <f t="shared" si="0"/>
        <v>1</v>
      </c>
      <c r="G34" s="11" t="str">
        <f t="shared" si="1"/>
        <v/>
      </c>
      <c r="H34" s="5"/>
      <c r="I34" s="5"/>
      <c r="J34" s="5"/>
      <c r="K34" s="5"/>
    </row>
    <row r="35" spans="1:11" x14ac:dyDescent="0.25">
      <c r="A35" s="5"/>
      <c r="B35" s="5"/>
      <c r="C35" s="5"/>
      <c r="D35" s="5"/>
      <c r="E35" s="5"/>
      <c r="F35" s="11">
        <f t="shared" si="0"/>
        <v>1</v>
      </c>
      <c r="G35" s="11" t="str">
        <f t="shared" si="1"/>
        <v/>
      </c>
      <c r="H35" s="5"/>
      <c r="I35" s="5"/>
      <c r="J35" s="5"/>
      <c r="K35" s="5"/>
    </row>
    <row r="36" spans="1:11" x14ac:dyDescent="0.25">
      <c r="A36" s="5"/>
      <c r="B36" s="5"/>
      <c r="C36" s="5"/>
      <c r="D36" s="5"/>
      <c r="E36" s="5"/>
      <c r="F36" s="11">
        <f t="shared" si="0"/>
        <v>1</v>
      </c>
      <c r="G36" s="11" t="str">
        <f t="shared" si="1"/>
        <v/>
      </c>
      <c r="H36" s="5"/>
      <c r="I36" s="5"/>
      <c r="J36" s="5"/>
      <c r="K36" s="5"/>
    </row>
    <row r="37" spans="1:11" x14ac:dyDescent="0.25">
      <c r="A37" s="5"/>
      <c r="B37" s="5"/>
      <c r="C37" s="5"/>
      <c r="D37" s="5"/>
      <c r="E37" s="5"/>
      <c r="F37" s="11">
        <f t="shared" si="0"/>
        <v>1</v>
      </c>
      <c r="G37" s="11" t="str">
        <f t="shared" si="1"/>
        <v/>
      </c>
      <c r="H37" s="5"/>
      <c r="I37" s="5"/>
      <c r="J37" s="5"/>
      <c r="K37" s="5"/>
    </row>
    <row r="38" spans="1:11" x14ac:dyDescent="0.25">
      <c r="A38" s="5"/>
      <c r="B38" s="5"/>
      <c r="C38" s="5"/>
      <c r="D38" s="5"/>
      <c r="E38" s="5"/>
      <c r="F38" s="11">
        <f t="shared" si="0"/>
        <v>1</v>
      </c>
      <c r="G38" s="11" t="str">
        <f t="shared" si="1"/>
        <v/>
      </c>
      <c r="H38" s="5"/>
      <c r="I38" s="5"/>
      <c r="J38" s="5"/>
      <c r="K38" s="5"/>
    </row>
    <row r="39" spans="1:11" x14ac:dyDescent="0.25">
      <c r="A39" s="5"/>
      <c r="B39" s="5"/>
      <c r="C39" s="5"/>
      <c r="D39" s="5"/>
      <c r="E39" s="5"/>
      <c r="F39" s="11">
        <f t="shared" si="0"/>
        <v>1</v>
      </c>
      <c r="G39" s="11" t="str">
        <f t="shared" si="1"/>
        <v/>
      </c>
      <c r="H39" s="5"/>
      <c r="I39" s="5"/>
      <c r="J39" s="5"/>
      <c r="K39" s="5"/>
    </row>
    <row r="40" spans="1:11" x14ac:dyDescent="0.25">
      <c r="A40" s="5"/>
      <c r="B40" s="5"/>
      <c r="C40" s="5"/>
      <c r="D40" s="5"/>
      <c r="E40" s="5"/>
      <c r="F40" s="11">
        <f t="shared" si="0"/>
        <v>1</v>
      </c>
      <c r="G40" s="11" t="str">
        <f t="shared" si="1"/>
        <v/>
      </c>
      <c r="H40" s="5"/>
      <c r="I40" s="5"/>
      <c r="J40" s="5"/>
      <c r="K40" s="5"/>
    </row>
    <row r="41" spans="1:11" x14ac:dyDescent="0.25">
      <c r="A41" s="5"/>
      <c r="B41" s="5"/>
      <c r="C41" s="5"/>
      <c r="D41" s="5"/>
      <c r="E41" s="5"/>
      <c r="F41" s="11">
        <f t="shared" si="0"/>
        <v>1</v>
      </c>
      <c r="G41" s="11" t="str">
        <f t="shared" si="1"/>
        <v/>
      </c>
      <c r="H41" s="5"/>
      <c r="I41" s="5"/>
      <c r="J41" s="5"/>
      <c r="K41" s="5"/>
    </row>
    <row r="42" spans="1:11" x14ac:dyDescent="0.25">
      <c r="A42" s="5"/>
      <c r="B42" s="5"/>
      <c r="C42" s="5"/>
      <c r="D42" s="5"/>
      <c r="E42" s="5"/>
      <c r="F42" s="11">
        <f t="shared" si="0"/>
        <v>1</v>
      </c>
      <c r="G42" s="11" t="str">
        <f t="shared" si="1"/>
        <v/>
      </c>
      <c r="H42" s="5"/>
      <c r="I42" s="5"/>
      <c r="J42" s="5"/>
      <c r="K42" s="5"/>
    </row>
    <row r="43" spans="1:11" x14ac:dyDescent="0.25">
      <c r="A43" s="5"/>
      <c r="B43" s="5"/>
      <c r="C43" s="5"/>
      <c r="D43" s="5"/>
      <c r="E43" s="5"/>
      <c r="F43" s="11">
        <f t="shared" si="0"/>
        <v>1</v>
      </c>
      <c r="G43" s="11" t="str">
        <f t="shared" si="1"/>
        <v/>
      </c>
      <c r="H43" s="5"/>
      <c r="I43" s="5"/>
      <c r="J43" s="5"/>
      <c r="K43" s="5"/>
    </row>
    <row r="44" spans="1:11" x14ac:dyDescent="0.25">
      <c r="A44" s="5"/>
      <c r="B44" s="5"/>
      <c r="C44" s="5"/>
      <c r="D44" s="5"/>
      <c r="E44" s="5"/>
      <c r="F44" s="11">
        <f t="shared" si="0"/>
        <v>1</v>
      </c>
      <c r="G44" s="11" t="str">
        <f t="shared" si="1"/>
        <v/>
      </c>
      <c r="H44" s="5"/>
      <c r="I44" s="5"/>
      <c r="J44" s="5"/>
      <c r="K44" s="5"/>
    </row>
    <row r="45" spans="1:11" x14ac:dyDescent="0.25">
      <c r="A45" s="5"/>
      <c r="B45" s="5"/>
      <c r="C45" s="5"/>
      <c r="D45" s="5"/>
      <c r="E45" s="5"/>
      <c r="F45" s="11">
        <f t="shared" si="0"/>
        <v>1</v>
      </c>
      <c r="G45" s="11" t="str">
        <f t="shared" si="1"/>
        <v/>
      </c>
      <c r="H45" s="5"/>
      <c r="I45" s="5"/>
      <c r="J45" s="5"/>
      <c r="K45" s="5"/>
    </row>
    <row r="46" spans="1:11" x14ac:dyDescent="0.25">
      <c r="A46" s="5"/>
      <c r="B46" s="5"/>
      <c r="C46" s="5"/>
      <c r="D46" s="5"/>
      <c r="E46" s="5"/>
      <c r="F46" s="11">
        <f t="shared" si="0"/>
        <v>1</v>
      </c>
      <c r="G46" s="11" t="str">
        <f t="shared" si="1"/>
        <v/>
      </c>
      <c r="H46" s="5"/>
      <c r="I46" s="5"/>
      <c r="J46" s="5"/>
      <c r="K46" s="5"/>
    </row>
    <row r="47" spans="1:11" x14ac:dyDescent="0.25">
      <c r="A47" s="5"/>
      <c r="B47" s="5"/>
      <c r="C47" s="5"/>
      <c r="D47" s="5"/>
      <c r="E47" s="5"/>
      <c r="F47" s="11">
        <f t="shared" si="0"/>
        <v>1</v>
      </c>
      <c r="G47" s="11" t="str">
        <f t="shared" si="1"/>
        <v/>
      </c>
      <c r="H47" s="5"/>
      <c r="I47" s="5"/>
      <c r="J47" s="5"/>
      <c r="K47" s="5"/>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548235"/>
  </sheetPr>
  <dimension ref="A1:K40"/>
  <sheetViews>
    <sheetView workbookViewId="0">
      <pane xSplit="1" ySplit="4" topLeftCell="B5" activePane="bottomRight" state="frozen"/>
      <selection pane="topRight"/>
      <selection pane="bottomLeft"/>
      <selection pane="bottomRight"/>
    </sheetView>
  </sheetViews>
  <sheetFormatPr defaultRowHeight="15" x14ac:dyDescent="0.25"/>
  <cols>
    <col min="1" max="1" width="40" customWidth="1"/>
    <col min="2" max="2" width="24" customWidth="1"/>
    <col min="3" max="3" width="15" customWidth="1"/>
    <col min="4" max="4" width="10" customWidth="1"/>
    <col min="5" max="5" width="14" customWidth="1"/>
    <col min="6" max="6" width="13" customWidth="1"/>
    <col min="7" max="7" width="15" customWidth="1"/>
    <col min="8" max="8" width="11" customWidth="1"/>
    <col min="9" max="9" width="46" customWidth="1"/>
    <col min="10" max="10" width="22" customWidth="1"/>
    <col min="11" max="11" width="46" customWidth="1"/>
  </cols>
  <sheetData>
    <row r="1" spans="1:11" ht="19.5" x14ac:dyDescent="0.3">
      <c r="A1" s="1" t="s">
        <v>1132</v>
      </c>
    </row>
    <row r="2" spans="1:11" x14ac:dyDescent="0.25">
      <c r="A2" s="2" t="s">
        <v>1133</v>
      </c>
    </row>
    <row r="4" spans="1:11" ht="30" customHeight="1" x14ac:dyDescent="0.25">
      <c r="A4" s="3" t="s">
        <v>434</v>
      </c>
      <c r="B4" s="3" t="s">
        <v>435</v>
      </c>
      <c r="C4" s="3" t="s">
        <v>436</v>
      </c>
      <c r="D4" s="3" t="s">
        <v>437</v>
      </c>
      <c r="E4" s="3" t="s">
        <v>438</v>
      </c>
      <c r="F4" s="3" t="s">
        <v>439</v>
      </c>
      <c r="G4" s="3" t="s">
        <v>440</v>
      </c>
      <c r="H4" s="3" t="s">
        <v>441</v>
      </c>
      <c r="I4" s="3" t="s">
        <v>423</v>
      </c>
      <c r="J4" s="3" t="s">
        <v>1134</v>
      </c>
      <c r="K4" s="3" t="s">
        <v>443</v>
      </c>
    </row>
    <row r="5" spans="1:11" x14ac:dyDescent="0.25">
      <c r="A5" s="4" t="s">
        <v>346</v>
      </c>
      <c r="B5" s="4" t="s">
        <v>1135</v>
      </c>
      <c r="C5" s="5">
        <v>20</v>
      </c>
      <c r="D5" s="5">
        <v>1</v>
      </c>
      <c r="E5" s="5"/>
      <c r="F5" s="6">
        <f t="shared" ref="F5:F40" si="0">IF(OR($E5="",$E5=0),1,1/$E5)</f>
        <v>1</v>
      </c>
      <c r="G5" s="7">
        <f t="shared" ref="G5:G40" si="1">IF(OR($C5="",$C5=0),"",($D5/$C5)/$F5)</f>
        <v>0.05</v>
      </c>
      <c r="H5" s="4" t="s">
        <v>455</v>
      </c>
      <c r="I5" s="4" t="s">
        <v>1136</v>
      </c>
      <c r="J5" s="4" t="s">
        <v>1135</v>
      </c>
      <c r="K5" s="4" t="s">
        <v>1137</v>
      </c>
    </row>
    <row r="6" spans="1:11" x14ac:dyDescent="0.25">
      <c r="A6" s="8" t="s">
        <v>345</v>
      </c>
      <c r="B6" s="8" t="s">
        <v>1138</v>
      </c>
      <c r="C6" s="5">
        <v>14</v>
      </c>
      <c r="D6" s="5">
        <v>1</v>
      </c>
      <c r="E6" s="5"/>
      <c r="F6" s="9">
        <f t="shared" si="0"/>
        <v>1</v>
      </c>
      <c r="G6" s="10">
        <f t="shared" si="1"/>
        <v>7.1428571428571425E-2</v>
      </c>
      <c r="H6" s="8" t="s">
        <v>455</v>
      </c>
      <c r="I6" s="8" t="s">
        <v>1139</v>
      </c>
      <c r="J6" s="8" t="s">
        <v>1138</v>
      </c>
      <c r="K6" s="8" t="s">
        <v>1140</v>
      </c>
    </row>
    <row r="7" spans="1:11" x14ac:dyDescent="0.25">
      <c r="A7" s="4" t="s">
        <v>218</v>
      </c>
      <c r="B7" s="4" t="s">
        <v>1141</v>
      </c>
      <c r="C7" s="5">
        <v>9</v>
      </c>
      <c r="D7" s="5">
        <v>1</v>
      </c>
      <c r="E7" s="5"/>
      <c r="F7" s="6">
        <f t="shared" si="0"/>
        <v>1</v>
      </c>
      <c r="G7" s="7">
        <f t="shared" si="1"/>
        <v>0.1111111111111111</v>
      </c>
      <c r="H7" s="4" t="s">
        <v>455</v>
      </c>
      <c r="I7" s="4" t="s">
        <v>1142</v>
      </c>
      <c r="J7" s="4" t="s">
        <v>1141</v>
      </c>
      <c r="K7" s="4" t="s">
        <v>668</v>
      </c>
    </row>
    <row r="8" spans="1:11" x14ac:dyDescent="0.25">
      <c r="A8" s="8" t="s">
        <v>247</v>
      </c>
      <c r="B8" s="8" t="s">
        <v>1143</v>
      </c>
      <c r="C8" s="5">
        <v>6</v>
      </c>
      <c r="D8" s="5">
        <v>1</v>
      </c>
      <c r="E8" s="5"/>
      <c r="F8" s="9">
        <f t="shared" si="0"/>
        <v>1</v>
      </c>
      <c r="G8" s="10">
        <f t="shared" si="1"/>
        <v>0.16666666666666666</v>
      </c>
      <c r="H8" s="8" t="s">
        <v>455</v>
      </c>
      <c r="I8" s="8" t="s">
        <v>1144</v>
      </c>
      <c r="J8" s="8" t="s">
        <v>1143</v>
      </c>
      <c r="K8" s="8" t="s">
        <v>1145</v>
      </c>
    </row>
    <row r="9" spans="1:11" x14ac:dyDescent="0.25">
      <c r="A9" s="4" t="s">
        <v>219</v>
      </c>
      <c r="B9" s="4" t="s">
        <v>1146</v>
      </c>
      <c r="C9" s="5">
        <v>4</v>
      </c>
      <c r="D9" s="5">
        <v>1</v>
      </c>
      <c r="E9" s="5"/>
      <c r="F9" s="6">
        <f t="shared" si="0"/>
        <v>1</v>
      </c>
      <c r="G9" s="7">
        <f t="shared" si="1"/>
        <v>0.25</v>
      </c>
      <c r="H9" s="4" t="s">
        <v>455</v>
      </c>
      <c r="I9" s="4" t="s">
        <v>1147</v>
      </c>
      <c r="J9" s="4" t="s">
        <v>1146</v>
      </c>
      <c r="K9" s="4" t="s">
        <v>1148</v>
      </c>
    </row>
    <row r="10" spans="1:11" x14ac:dyDescent="0.25">
      <c r="A10" s="8" t="s">
        <v>1149</v>
      </c>
      <c r="B10" s="8" t="s">
        <v>1150</v>
      </c>
      <c r="C10" s="5">
        <v>2.5</v>
      </c>
      <c r="D10" s="5">
        <v>1</v>
      </c>
      <c r="E10" s="5"/>
      <c r="F10" s="9">
        <f t="shared" si="0"/>
        <v>1</v>
      </c>
      <c r="G10" s="10">
        <f t="shared" si="1"/>
        <v>0.4</v>
      </c>
      <c r="H10" s="8" t="s">
        <v>455</v>
      </c>
      <c r="I10" s="8" t="s">
        <v>1151</v>
      </c>
      <c r="J10" s="8" t="s">
        <v>1150</v>
      </c>
      <c r="K10" s="8" t="s">
        <v>1148</v>
      </c>
    </row>
    <row r="11" spans="1:11" x14ac:dyDescent="0.25">
      <c r="A11" s="5"/>
      <c r="B11" s="5"/>
      <c r="C11" s="5"/>
      <c r="D11" s="5"/>
      <c r="E11" s="5"/>
      <c r="F11" s="11">
        <f t="shared" si="0"/>
        <v>1</v>
      </c>
      <c r="G11" s="11" t="str">
        <f t="shared" si="1"/>
        <v/>
      </c>
      <c r="H11" s="5"/>
      <c r="I11" s="5"/>
      <c r="J11" s="5"/>
      <c r="K11" s="5"/>
    </row>
    <row r="12" spans="1:11" x14ac:dyDescent="0.25">
      <c r="A12" s="5"/>
      <c r="B12" s="5"/>
      <c r="C12" s="5"/>
      <c r="D12" s="5"/>
      <c r="E12" s="5"/>
      <c r="F12" s="11">
        <f t="shared" si="0"/>
        <v>1</v>
      </c>
      <c r="G12" s="11" t="str">
        <f t="shared" si="1"/>
        <v/>
      </c>
      <c r="H12" s="5"/>
      <c r="I12" s="5"/>
      <c r="J12" s="5"/>
      <c r="K12" s="5"/>
    </row>
    <row r="13" spans="1:11" x14ac:dyDescent="0.25">
      <c r="A13" s="5"/>
      <c r="B13" s="5"/>
      <c r="C13" s="5"/>
      <c r="D13" s="5"/>
      <c r="E13" s="5"/>
      <c r="F13" s="11">
        <f t="shared" si="0"/>
        <v>1</v>
      </c>
      <c r="G13" s="11" t="str">
        <f t="shared" si="1"/>
        <v/>
      </c>
      <c r="H13" s="5"/>
      <c r="I13" s="5"/>
      <c r="J13" s="5"/>
      <c r="K13" s="5"/>
    </row>
    <row r="14" spans="1:11" x14ac:dyDescent="0.25">
      <c r="A14" s="5"/>
      <c r="B14" s="5"/>
      <c r="C14" s="5"/>
      <c r="D14" s="5"/>
      <c r="E14" s="5"/>
      <c r="F14" s="11">
        <f t="shared" si="0"/>
        <v>1</v>
      </c>
      <c r="G14" s="11" t="str">
        <f t="shared" si="1"/>
        <v/>
      </c>
      <c r="H14" s="5"/>
      <c r="I14" s="5"/>
      <c r="J14" s="5"/>
      <c r="K14" s="5"/>
    </row>
    <row r="15" spans="1:11" x14ac:dyDescent="0.25">
      <c r="A15" s="5"/>
      <c r="B15" s="5"/>
      <c r="C15" s="5"/>
      <c r="D15" s="5"/>
      <c r="E15" s="5"/>
      <c r="F15" s="11">
        <f t="shared" si="0"/>
        <v>1</v>
      </c>
      <c r="G15" s="11" t="str">
        <f t="shared" si="1"/>
        <v/>
      </c>
      <c r="H15" s="5"/>
      <c r="I15" s="5"/>
      <c r="J15" s="5"/>
      <c r="K15" s="5"/>
    </row>
    <row r="16" spans="1:11" x14ac:dyDescent="0.25">
      <c r="A16" s="5"/>
      <c r="B16" s="5"/>
      <c r="C16" s="5"/>
      <c r="D16" s="5"/>
      <c r="E16" s="5"/>
      <c r="F16" s="11">
        <f t="shared" si="0"/>
        <v>1</v>
      </c>
      <c r="G16" s="11" t="str">
        <f t="shared" si="1"/>
        <v/>
      </c>
      <c r="H16" s="5"/>
      <c r="I16" s="5"/>
      <c r="J16" s="5"/>
      <c r="K16" s="5"/>
    </row>
    <row r="17" spans="1:11" x14ac:dyDescent="0.25">
      <c r="A17" s="5"/>
      <c r="B17" s="5"/>
      <c r="C17" s="5"/>
      <c r="D17" s="5"/>
      <c r="E17" s="5"/>
      <c r="F17" s="11">
        <f t="shared" si="0"/>
        <v>1</v>
      </c>
      <c r="G17" s="11" t="str">
        <f t="shared" si="1"/>
        <v/>
      </c>
      <c r="H17" s="5"/>
      <c r="I17" s="5"/>
      <c r="J17" s="5"/>
      <c r="K17" s="5"/>
    </row>
    <row r="18" spans="1:11" x14ac:dyDescent="0.25">
      <c r="A18" s="5"/>
      <c r="B18" s="5"/>
      <c r="C18" s="5"/>
      <c r="D18" s="5"/>
      <c r="E18" s="5"/>
      <c r="F18" s="11">
        <f t="shared" si="0"/>
        <v>1</v>
      </c>
      <c r="G18" s="11" t="str">
        <f t="shared" si="1"/>
        <v/>
      </c>
      <c r="H18" s="5"/>
      <c r="I18" s="5"/>
      <c r="J18" s="5"/>
      <c r="K18" s="5"/>
    </row>
    <row r="19" spans="1:11" x14ac:dyDescent="0.25">
      <c r="A19" s="5"/>
      <c r="B19" s="5"/>
      <c r="C19" s="5"/>
      <c r="D19" s="5"/>
      <c r="E19" s="5"/>
      <c r="F19" s="11">
        <f t="shared" si="0"/>
        <v>1</v>
      </c>
      <c r="G19" s="11" t="str">
        <f t="shared" si="1"/>
        <v/>
      </c>
      <c r="H19" s="5"/>
      <c r="I19" s="5"/>
      <c r="J19" s="5"/>
      <c r="K19" s="5"/>
    </row>
    <row r="20" spans="1:11" x14ac:dyDescent="0.25">
      <c r="A20" s="5"/>
      <c r="B20" s="5"/>
      <c r="C20" s="5"/>
      <c r="D20" s="5"/>
      <c r="E20" s="5"/>
      <c r="F20" s="11">
        <f t="shared" si="0"/>
        <v>1</v>
      </c>
      <c r="G20" s="11" t="str">
        <f t="shared" si="1"/>
        <v/>
      </c>
      <c r="H20" s="5"/>
      <c r="I20" s="5"/>
      <c r="J20" s="5"/>
      <c r="K20" s="5"/>
    </row>
    <row r="21" spans="1:11" x14ac:dyDescent="0.25">
      <c r="A21" s="5"/>
      <c r="B21" s="5"/>
      <c r="C21" s="5"/>
      <c r="D21" s="5"/>
      <c r="E21" s="5"/>
      <c r="F21" s="11">
        <f t="shared" si="0"/>
        <v>1</v>
      </c>
      <c r="G21" s="11" t="str">
        <f t="shared" si="1"/>
        <v/>
      </c>
      <c r="H21" s="5"/>
      <c r="I21" s="5"/>
      <c r="J21" s="5"/>
      <c r="K21" s="5"/>
    </row>
    <row r="22" spans="1:11" x14ac:dyDescent="0.25">
      <c r="A22" s="5"/>
      <c r="B22" s="5"/>
      <c r="C22" s="5"/>
      <c r="D22" s="5"/>
      <c r="E22" s="5"/>
      <c r="F22" s="11">
        <f t="shared" si="0"/>
        <v>1</v>
      </c>
      <c r="G22" s="11" t="str">
        <f t="shared" si="1"/>
        <v/>
      </c>
      <c r="H22" s="5"/>
      <c r="I22" s="5"/>
      <c r="J22" s="5"/>
      <c r="K22" s="5"/>
    </row>
    <row r="23" spans="1:11" x14ac:dyDescent="0.25">
      <c r="A23" s="5"/>
      <c r="B23" s="5"/>
      <c r="C23" s="5"/>
      <c r="D23" s="5"/>
      <c r="E23" s="5"/>
      <c r="F23" s="11">
        <f t="shared" si="0"/>
        <v>1</v>
      </c>
      <c r="G23" s="11" t="str">
        <f t="shared" si="1"/>
        <v/>
      </c>
      <c r="H23" s="5"/>
      <c r="I23" s="5"/>
      <c r="J23" s="5"/>
      <c r="K23" s="5"/>
    </row>
    <row r="24" spans="1:11" x14ac:dyDescent="0.25">
      <c r="A24" s="5"/>
      <c r="B24" s="5"/>
      <c r="C24" s="5"/>
      <c r="D24" s="5"/>
      <c r="E24" s="5"/>
      <c r="F24" s="11">
        <f t="shared" si="0"/>
        <v>1</v>
      </c>
      <c r="G24" s="11" t="str">
        <f t="shared" si="1"/>
        <v/>
      </c>
      <c r="H24" s="5"/>
      <c r="I24" s="5"/>
      <c r="J24" s="5"/>
      <c r="K24" s="5"/>
    </row>
    <row r="25" spans="1:11" x14ac:dyDescent="0.25">
      <c r="A25" s="5"/>
      <c r="B25" s="5"/>
      <c r="C25" s="5"/>
      <c r="D25" s="5"/>
      <c r="E25" s="5"/>
      <c r="F25" s="11">
        <f t="shared" si="0"/>
        <v>1</v>
      </c>
      <c r="G25" s="11" t="str">
        <f t="shared" si="1"/>
        <v/>
      </c>
      <c r="H25" s="5"/>
      <c r="I25" s="5"/>
      <c r="J25" s="5"/>
      <c r="K25" s="5"/>
    </row>
    <row r="26" spans="1:11" x14ac:dyDescent="0.25">
      <c r="A26" s="5"/>
      <c r="B26" s="5"/>
      <c r="C26" s="5"/>
      <c r="D26" s="5"/>
      <c r="E26" s="5"/>
      <c r="F26" s="11">
        <f t="shared" si="0"/>
        <v>1</v>
      </c>
      <c r="G26" s="11" t="str">
        <f t="shared" si="1"/>
        <v/>
      </c>
      <c r="H26" s="5"/>
      <c r="I26" s="5"/>
      <c r="J26" s="5"/>
      <c r="K26" s="5"/>
    </row>
    <row r="27" spans="1:11" x14ac:dyDescent="0.25">
      <c r="A27" s="5"/>
      <c r="B27" s="5"/>
      <c r="C27" s="5"/>
      <c r="D27" s="5"/>
      <c r="E27" s="5"/>
      <c r="F27" s="11">
        <f t="shared" si="0"/>
        <v>1</v>
      </c>
      <c r="G27" s="11" t="str">
        <f t="shared" si="1"/>
        <v/>
      </c>
      <c r="H27" s="5"/>
      <c r="I27" s="5"/>
      <c r="J27" s="5"/>
      <c r="K27" s="5"/>
    </row>
    <row r="28" spans="1:11" x14ac:dyDescent="0.25">
      <c r="A28" s="5"/>
      <c r="B28" s="5"/>
      <c r="C28" s="5"/>
      <c r="D28" s="5"/>
      <c r="E28" s="5"/>
      <c r="F28" s="11">
        <f t="shared" si="0"/>
        <v>1</v>
      </c>
      <c r="G28" s="11" t="str">
        <f t="shared" si="1"/>
        <v/>
      </c>
      <c r="H28" s="5"/>
      <c r="I28" s="5"/>
      <c r="J28" s="5"/>
      <c r="K28" s="5"/>
    </row>
    <row r="29" spans="1:11" x14ac:dyDescent="0.25">
      <c r="A29" s="5"/>
      <c r="B29" s="5"/>
      <c r="C29" s="5"/>
      <c r="D29" s="5"/>
      <c r="E29" s="5"/>
      <c r="F29" s="11">
        <f t="shared" si="0"/>
        <v>1</v>
      </c>
      <c r="G29" s="11" t="str">
        <f t="shared" si="1"/>
        <v/>
      </c>
      <c r="H29" s="5"/>
      <c r="I29" s="5"/>
      <c r="J29" s="5"/>
      <c r="K29" s="5"/>
    </row>
    <row r="30" spans="1:11" x14ac:dyDescent="0.25">
      <c r="A30" s="5"/>
      <c r="B30" s="5"/>
      <c r="C30" s="5"/>
      <c r="D30" s="5"/>
      <c r="E30" s="5"/>
      <c r="F30" s="11">
        <f t="shared" si="0"/>
        <v>1</v>
      </c>
      <c r="G30" s="11" t="str">
        <f t="shared" si="1"/>
        <v/>
      </c>
      <c r="H30" s="5"/>
      <c r="I30" s="5"/>
      <c r="J30" s="5"/>
      <c r="K30" s="5"/>
    </row>
    <row r="31" spans="1:11" x14ac:dyDescent="0.25">
      <c r="A31" s="5"/>
      <c r="B31" s="5"/>
      <c r="C31" s="5"/>
      <c r="D31" s="5"/>
      <c r="E31" s="5"/>
      <c r="F31" s="11">
        <f t="shared" si="0"/>
        <v>1</v>
      </c>
      <c r="G31" s="11" t="str">
        <f t="shared" si="1"/>
        <v/>
      </c>
      <c r="H31" s="5"/>
      <c r="I31" s="5"/>
      <c r="J31" s="5"/>
      <c r="K31" s="5"/>
    </row>
    <row r="32" spans="1:11" x14ac:dyDescent="0.25">
      <c r="A32" s="5"/>
      <c r="B32" s="5"/>
      <c r="C32" s="5"/>
      <c r="D32" s="5"/>
      <c r="E32" s="5"/>
      <c r="F32" s="11">
        <f t="shared" si="0"/>
        <v>1</v>
      </c>
      <c r="G32" s="11" t="str">
        <f t="shared" si="1"/>
        <v/>
      </c>
      <c r="H32" s="5"/>
      <c r="I32" s="5"/>
      <c r="J32" s="5"/>
      <c r="K32" s="5"/>
    </row>
    <row r="33" spans="1:11" x14ac:dyDescent="0.25">
      <c r="A33" s="5"/>
      <c r="B33" s="5"/>
      <c r="C33" s="5"/>
      <c r="D33" s="5"/>
      <c r="E33" s="5"/>
      <c r="F33" s="11">
        <f t="shared" si="0"/>
        <v>1</v>
      </c>
      <c r="G33" s="11" t="str">
        <f t="shared" si="1"/>
        <v/>
      </c>
      <c r="H33" s="5"/>
      <c r="I33" s="5"/>
      <c r="J33" s="5"/>
      <c r="K33" s="5"/>
    </row>
    <row r="34" spans="1:11" x14ac:dyDescent="0.25">
      <c r="A34" s="5"/>
      <c r="B34" s="5"/>
      <c r="C34" s="5"/>
      <c r="D34" s="5"/>
      <c r="E34" s="5"/>
      <c r="F34" s="11">
        <f t="shared" si="0"/>
        <v>1</v>
      </c>
      <c r="G34" s="11" t="str">
        <f t="shared" si="1"/>
        <v/>
      </c>
      <c r="H34" s="5"/>
      <c r="I34" s="5"/>
      <c r="J34" s="5"/>
      <c r="K34" s="5"/>
    </row>
    <row r="35" spans="1:11" x14ac:dyDescent="0.25">
      <c r="A35" s="5"/>
      <c r="B35" s="5"/>
      <c r="C35" s="5"/>
      <c r="D35" s="5"/>
      <c r="E35" s="5"/>
      <c r="F35" s="11">
        <f t="shared" si="0"/>
        <v>1</v>
      </c>
      <c r="G35" s="11" t="str">
        <f t="shared" si="1"/>
        <v/>
      </c>
      <c r="H35" s="5"/>
      <c r="I35" s="5"/>
      <c r="J35" s="5"/>
      <c r="K35" s="5"/>
    </row>
    <row r="36" spans="1:11" x14ac:dyDescent="0.25">
      <c r="A36" s="5"/>
      <c r="B36" s="5"/>
      <c r="C36" s="5"/>
      <c r="D36" s="5"/>
      <c r="E36" s="5"/>
      <c r="F36" s="11">
        <f t="shared" si="0"/>
        <v>1</v>
      </c>
      <c r="G36" s="11" t="str">
        <f t="shared" si="1"/>
        <v/>
      </c>
      <c r="H36" s="5"/>
      <c r="I36" s="5"/>
      <c r="J36" s="5"/>
      <c r="K36" s="5"/>
    </row>
    <row r="37" spans="1:11" x14ac:dyDescent="0.25">
      <c r="A37" s="5"/>
      <c r="B37" s="5"/>
      <c r="C37" s="5"/>
      <c r="D37" s="5"/>
      <c r="E37" s="5"/>
      <c r="F37" s="11">
        <f t="shared" si="0"/>
        <v>1</v>
      </c>
      <c r="G37" s="11" t="str">
        <f t="shared" si="1"/>
        <v/>
      </c>
      <c r="H37" s="5"/>
      <c r="I37" s="5"/>
      <c r="J37" s="5"/>
      <c r="K37" s="5"/>
    </row>
    <row r="38" spans="1:11" x14ac:dyDescent="0.25">
      <c r="A38" s="5"/>
      <c r="B38" s="5"/>
      <c r="C38" s="5"/>
      <c r="D38" s="5"/>
      <c r="E38" s="5"/>
      <c r="F38" s="11">
        <f t="shared" si="0"/>
        <v>1</v>
      </c>
      <c r="G38" s="11" t="str">
        <f t="shared" si="1"/>
        <v/>
      </c>
      <c r="H38" s="5"/>
      <c r="I38" s="5"/>
      <c r="J38" s="5"/>
      <c r="K38" s="5"/>
    </row>
    <row r="39" spans="1:11" x14ac:dyDescent="0.25">
      <c r="A39" s="5"/>
      <c r="B39" s="5"/>
      <c r="C39" s="5"/>
      <c r="D39" s="5"/>
      <c r="E39" s="5"/>
      <c r="F39" s="11">
        <f t="shared" si="0"/>
        <v>1</v>
      </c>
      <c r="G39" s="11" t="str">
        <f t="shared" si="1"/>
        <v/>
      </c>
      <c r="H39" s="5"/>
      <c r="I39" s="5"/>
      <c r="J39" s="5"/>
      <c r="K39" s="5"/>
    </row>
    <row r="40" spans="1:11" x14ac:dyDescent="0.25">
      <c r="A40" s="5"/>
      <c r="B40" s="5"/>
      <c r="C40" s="5"/>
      <c r="D40" s="5"/>
      <c r="E40" s="5"/>
      <c r="F40" s="11">
        <f t="shared" si="0"/>
        <v>1</v>
      </c>
      <c r="G40" s="11" t="str">
        <f t="shared" si="1"/>
        <v/>
      </c>
      <c r="H40" s="5"/>
      <c r="I40" s="5"/>
      <c r="J40" s="5"/>
      <c r="K40" s="5"/>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548235"/>
  </sheetPr>
  <dimension ref="A1:J92"/>
  <sheetViews>
    <sheetView workbookViewId="0">
      <pane xSplit="1" ySplit="4" topLeftCell="B5" activePane="bottomRight" state="frozen"/>
      <selection pane="topRight"/>
      <selection pane="bottomLeft"/>
      <selection pane="bottomRight"/>
    </sheetView>
  </sheetViews>
  <sheetFormatPr defaultRowHeight="15" x14ac:dyDescent="0.25"/>
  <cols>
    <col min="1" max="1" width="40" customWidth="1"/>
    <col min="2" max="2" width="24" customWidth="1"/>
    <col min="3" max="3" width="15" customWidth="1"/>
    <col min="4" max="4" width="10" customWidth="1"/>
    <col min="5" max="5" width="14" customWidth="1"/>
    <col min="6" max="6" width="13" customWidth="1"/>
    <col min="7" max="7" width="15" customWidth="1"/>
    <col min="8" max="8" width="11" customWidth="1"/>
    <col min="9" max="10" width="46" customWidth="1"/>
  </cols>
  <sheetData>
    <row r="1" spans="1:10" ht="19.5" x14ac:dyDescent="0.3">
      <c r="A1" s="1" t="s">
        <v>1152</v>
      </c>
    </row>
    <row r="2" spans="1:10" x14ac:dyDescent="0.25">
      <c r="A2" s="2" t="s">
        <v>1153</v>
      </c>
    </row>
    <row r="4" spans="1:10" ht="30" customHeight="1" x14ac:dyDescent="0.25">
      <c r="A4" s="3" t="s">
        <v>434</v>
      </c>
      <c r="B4" s="3" t="s">
        <v>435</v>
      </c>
      <c r="C4" s="3" t="s">
        <v>436</v>
      </c>
      <c r="D4" s="3" t="s">
        <v>437</v>
      </c>
      <c r="E4" s="3" t="s">
        <v>438</v>
      </c>
      <c r="F4" s="3" t="s">
        <v>439</v>
      </c>
      <c r="G4" s="3" t="s">
        <v>440</v>
      </c>
      <c r="H4" s="3" t="s">
        <v>441</v>
      </c>
      <c r="I4" s="3" t="s">
        <v>423</v>
      </c>
      <c r="J4" s="3" t="s">
        <v>443</v>
      </c>
    </row>
    <row r="5" spans="1:10" x14ac:dyDescent="0.25">
      <c r="A5" s="4" t="s">
        <v>1154</v>
      </c>
      <c r="B5" s="4" t="s">
        <v>1155</v>
      </c>
      <c r="C5" s="5">
        <v>14904000</v>
      </c>
      <c r="D5" s="5">
        <v>1</v>
      </c>
      <c r="E5" s="5"/>
      <c r="F5" s="6">
        <f t="shared" ref="F5:F36" si="0">IF(OR($E5="",$E5=0),1,1/$E5)</f>
        <v>1</v>
      </c>
      <c r="G5" s="7">
        <f t="shared" ref="G5:G36" si="1">IF(OR($C5="",$C5=0),"",($D5/$C5)/$F5)</f>
        <v>6.7096081588835213E-8</v>
      </c>
      <c r="H5" s="4" t="s">
        <v>445</v>
      </c>
      <c r="I5" s="4" t="s">
        <v>1156</v>
      </c>
      <c r="J5" s="4" t="s">
        <v>1157</v>
      </c>
    </row>
    <row r="6" spans="1:10" x14ac:dyDescent="0.25">
      <c r="A6" s="8" t="s">
        <v>246</v>
      </c>
      <c r="B6" s="8" t="s">
        <v>1155</v>
      </c>
      <c r="C6" s="5">
        <v>11699000</v>
      </c>
      <c r="D6" s="5">
        <v>1</v>
      </c>
      <c r="E6" s="5"/>
      <c r="F6" s="9">
        <f t="shared" si="0"/>
        <v>1</v>
      </c>
      <c r="G6" s="10">
        <f t="shared" si="1"/>
        <v>8.5477391230019666E-8</v>
      </c>
      <c r="H6" s="8" t="s">
        <v>445</v>
      </c>
      <c r="I6" s="8" t="s">
        <v>1158</v>
      </c>
      <c r="J6" s="4" t="s">
        <v>520</v>
      </c>
    </row>
    <row r="7" spans="1:10" x14ac:dyDescent="0.25">
      <c r="A7" s="4" t="s">
        <v>261</v>
      </c>
      <c r="B7" s="4" t="s">
        <v>1155</v>
      </c>
      <c r="C7" s="5">
        <v>11498000</v>
      </c>
      <c r="D7" s="5">
        <v>1</v>
      </c>
      <c r="E7" s="5"/>
      <c r="F7" s="6">
        <f t="shared" si="0"/>
        <v>1</v>
      </c>
      <c r="G7" s="7">
        <f t="shared" si="1"/>
        <v>8.697164724299878E-8</v>
      </c>
      <c r="H7" s="4" t="s">
        <v>445</v>
      </c>
      <c r="I7" s="4"/>
      <c r="J7" s="4" t="s">
        <v>601</v>
      </c>
    </row>
    <row r="8" spans="1:10" x14ac:dyDescent="0.25">
      <c r="A8" s="8" t="s">
        <v>1159</v>
      </c>
      <c r="B8" s="8" t="s">
        <v>1155</v>
      </c>
      <c r="C8" s="5">
        <v>11130000</v>
      </c>
      <c r="D8" s="5">
        <v>2</v>
      </c>
      <c r="E8" s="5"/>
      <c r="F8" s="9">
        <f t="shared" si="0"/>
        <v>1</v>
      </c>
      <c r="G8" s="10">
        <f t="shared" si="1"/>
        <v>1.7969451931716082E-7</v>
      </c>
      <c r="H8" s="8" t="s">
        <v>445</v>
      </c>
      <c r="I8" s="8"/>
      <c r="J8" s="4" t="s">
        <v>1160</v>
      </c>
    </row>
    <row r="9" spans="1:10" x14ac:dyDescent="0.25">
      <c r="A9" s="4" t="s">
        <v>1161</v>
      </c>
      <c r="B9" s="4" t="s">
        <v>1155</v>
      </c>
      <c r="C9" s="5">
        <v>11123000</v>
      </c>
      <c r="D9" s="5">
        <v>1</v>
      </c>
      <c r="E9" s="5"/>
      <c r="F9" s="6">
        <f t="shared" si="0"/>
        <v>1</v>
      </c>
      <c r="G9" s="7">
        <f t="shared" si="1"/>
        <v>8.9903802930863975E-8</v>
      </c>
      <c r="H9" s="4" t="s">
        <v>445</v>
      </c>
      <c r="I9" s="4"/>
      <c r="J9" s="4" t="s">
        <v>1162</v>
      </c>
    </row>
    <row r="10" spans="1:10" x14ac:dyDescent="0.25">
      <c r="A10" s="8" t="s">
        <v>1163</v>
      </c>
      <c r="B10" s="8" t="s">
        <v>1155</v>
      </c>
      <c r="C10" s="5">
        <v>11086000</v>
      </c>
      <c r="D10" s="5">
        <v>1</v>
      </c>
      <c r="E10" s="5"/>
      <c r="F10" s="9">
        <f t="shared" si="0"/>
        <v>1</v>
      </c>
      <c r="G10" s="10">
        <f t="shared" si="1"/>
        <v>9.0203860725239046E-8</v>
      </c>
      <c r="H10" s="8" t="s">
        <v>445</v>
      </c>
      <c r="I10" s="8" t="s">
        <v>1164</v>
      </c>
      <c r="J10" s="4" t="s">
        <v>611</v>
      </c>
    </row>
    <row r="11" spans="1:10" x14ac:dyDescent="0.25">
      <c r="A11" s="4" t="s">
        <v>1165</v>
      </c>
      <c r="B11" s="4" t="s">
        <v>1155</v>
      </c>
      <c r="C11" s="5">
        <v>10841000</v>
      </c>
      <c r="D11" s="5">
        <v>2</v>
      </c>
      <c r="E11" s="5"/>
      <c r="F11" s="6">
        <f t="shared" si="0"/>
        <v>1</v>
      </c>
      <c r="G11" s="7">
        <f t="shared" si="1"/>
        <v>1.8448482612305137E-7</v>
      </c>
      <c r="H11" s="4" t="s">
        <v>445</v>
      </c>
      <c r="I11" s="4"/>
      <c r="J11" s="4" t="s">
        <v>1166</v>
      </c>
    </row>
    <row r="12" spans="1:10" x14ac:dyDescent="0.25">
      <c r="A12" s="8" t="s">
        <v>1167</v>
      </c>
      <c r="B12" s="8" t="s">
        <v>1168</v>
      </c>
      <c r="C12" s="5">
        <v>9858000</v>
      </c>
      <c r="D12" s="5">
        <v>5</v>
      </c>
      <c r="E12" s="5"/>
      <c r="F12" s="9">
        <f t="shared" si="0"/>
        <v>1</v>
      </c>
      <c r="G12" s="10">
        <f t="shared" si="1"/>
        <v>5.0720227226617976E-7</v>
      </c>
      <c r="H12" s="8" t="s">
        <v>445</v>
      </c>
      <c r="I12" s="8"/>
      <c r="J12" s="4" t="s">
        <v>1169</v>
      </c>
    </row>
    <row r="13" spans="1:10" x14ac:dyDescent="0.25">
      <c r="A13" s="4" t="s">
        <v>877</v>
      </c>
      <c r="B13" s="4" t="s">
        <v>1168</v>
      </c>
      <c r="C13" s="5">
        <v>8946000</v>
      </c>
      <c r="D13" s="5">
        <v>5</v>
      </c>
      <c r="E13" s="5"/>
      <c r="F13" s="6">
        <f t="shared" si="0"/>
        <v>1</v>
      </c>
      <c r="G13" s="7">
        <f t="shared" si="1"/>
        <v>5.5890900961323494E-7</v>
      </c>
      <c r="H13" s="4" t="s">
        <v>445</v>
      </c>
      <c r="I13" s="4"/>
      <c r="J13" s="4" t="s">
        <v>1170</v>
      </c>
    </row>
    <row r="14" spans="1:10" x14ac:dyDescent="0.25">
      <c r="A14" s="8" t="s">
        <v>378</v>
      </c>
      <c r="B14" s="8" t="s">
        <v>1171</v>
      </c>
      <c r="C14" s="5">
        <v>8577000</v>
      </c>
      <c r="D14" s="5">
        <v>1</v>
      </c>
      <c r="E14" s="5"/>
      <c r="F14" s="9">
        <f t="shared" si="0"/>
        <v>1</v>
      </c>
      <c r="G14" s="10">
        <f t="shared" si="1"/>
        <v>1.1659088259298123E-7</v>
      </c>
      <c r="H14" s="8" t="s">
        <v>445</v>
      </c>
      <c r="I14" s="8" t="s">
        <v>1172</v>
      </c>
      <c r="J14" s="4" t="s">
        <v>481</v>
      </c>
    </row>
    <row r="15" spans="1:10" x14ac:dyDescent="0.25">
      <c r="A15" s="4" t="s">
        <v>1173</v>
      </c>
      <c r="B15" s="4" t="s">
        <v>1168</v>
      </c>
      <c r="C15" s="5">
        <v>8277000</v>
      </c>
      <c r="D15" s="5">
        <v>1</v>
      </c>
      <c r="E15" s="5"/>
      <c r="F15" s="6">
        <f t="shared" si="0"/>
        <v>1</v>
      </c>
      <c r="G15" s="7">
        <f t="shared" si="1"/>
        <v>1.2081672103419113E-7</v>
      </c>
      <c r="H15" s="4" t="s">
        <v>445</v>
      </c>
      <c r="I15" s="4"/>
      <c r="J15" s="4" t="s">
        <v>1174</v>
      </c>
    </row>
    <row r="16" spans="1:10" x14ac:dyDescent="0.25">
      <c r="A16" s="8" t="s">
        <v>1175</v>
      </c>
      <c r="B16" s="8" t="s">
        <v>1168</v>
      </c>
      <c r="C16" s="5">
        <v>8264000</v>
      </c>
      <c r="D16" s="5">
        <v>5</v>
      </c>
      <c r="E16" s="5"/>
      <c r="F16" s="9">
        <f t="shared" si="0"/>
        <v>1</v>
      </c>
      <c r="G16" s="10">
        <f t="shared" si="1"/>
        <v>6.0503388189738621E-7</v>
      </c>
      <c r="H16" s="8" t="s">
        <v>445</v>
      </c>
      <c r="I16" s="8"/>
      <c r="J16" s="4" t="s">
        <v>1176</v>
      </c>
    </row>
    <row r="17" spans="1:10" x14ac:dyDescent="0.25">
      <c r="A17" s="4" t="s">
        <v>282</v>
      </c>
      <c r="B17" s="4" t="s">
        <v>1171</v>
      </c>
      <c r="C17" s="5">
        <v>7918000</v>
      </c>
      <c r="D17" s="5">
        <v>1</v>
      </c>
      <c r="E17" s="5"/>
      <c r="F17" s="6">
        <f t="shared" si="0"/>
        <v>1</v>
      </c>
      <c r="G17" s="7">
        <f t="shared" si="1"/>
        <v>1.2629451881788329E-7</v>
      </c>
      <c r="H17" s="4" t="s">
        <v>445</v>
      </c>
      <c r="I17" s="4" t="s">
        <v>1177</v>
      </c>
      <c r="J17" s="4" t="s">
        <v>487</v>
      </c>
    </row>
    <row r="18" spans="1:10" x14ac:dyDescent="0.25">
      <c r="A18" s="8" t="s">
        <v>1178</v>
      </c>
      <c r="B18" s="8" t="s">
        <v>1155</v>
      </c>
      <c r="C18" s="5">
        <v>6501000</v>
      </c>
      <c r="D18" s="5">
        <v>5</v>
      </c>
      <c r="E18" s="5"/>
      <c r="F18" s="9">
        <f t="shared" si="0"/>
        <v>1</v>
      </c>
      <c r="G18" s="10">
        <f t="shared" si="1"/>
        <v>7.691124442393478E-7</v>
      </c>
      <c r="H18" s="8" t="s">
        <v>445</v>
      </c>
      <c r="I18" s="8" t="s">
        <v>1179</v>
      </c>
      <c r="J18" s="4" t="s">
        <v>460</v>
      </c>
    </row>
    <row r="19" spans="1:10" x14ac:dyDescent="0.25">
      <c r="A19" s="4" t="s">
        <v>379</v>
      </c>
      <c r="B19" s="4" t="s">
        <v>1171</v>
      </c>
      <c r="C19" s="5">
        <v>6497000</v>
      </c>
      <c r="D19" s="5">
        <v>1</v>
      </c>
      <c r="E19" s="5"/>
      <c r="F19" s="6">
        <f t="shared" si="0"/>
        <v>1</v>
      </c>
      <c r="G19" s="7">
        <f t="shared" si="1"/>
        <v>1.5391719255040788E-7</v>
      </c>
      <c r="H19" s="4" t="s">
        <v>445</v>
      </c>
      <c r="I19" s="4" t="s">
        <v>1180</v>
      </c>
      <c r="J19" s="4" t="s">
        <v>483</v>
      </c>
    </row>
    <row r="20" spans="1:10" x14ac:dyDescent="0.25">
      <c r="A20" s="8" t="s">
        <v>380</v>
      </c>
      <c r="B20" s="8" t="s">
        <v>1171</v>
      </c>
      <c r="C20" s="5">
        <v>6263000</v>
      </c>
      <c r="D20" s="5">
        <v>1</v>
      </c>
      <c r="E20" s="5"/>
      <c r="F20" s="9">
        <f t="shared" si="0"/>
        <v>1</v>
      </c>
      <c r="G20" s="10">
        <f t="shared" si="1"/>
        <v>1.596678907871627E-7</v>
      </c>
      <c r="H20" s="8" t="s">
        <v>445</v>
      </c>
      <c r="I20" s="8" t="s">
        <v>1181</v>
      </c>
      <c r="J20" s="4" t="s">
        <v>485</v>
      </c>
    </row>
    <row r="21" spans="1:10" x14ac:dyDescent="0.25">
      <c r="A21" s="4" t="s">
        <v>1182</v>
      </c>
      <c r="B21" s="4" t="s">
        <v>1155</v>
      </c>
      <c r="C21" s="5">
        <v>6201000</v>
      </c>
      <c r="D21" s="5">
        <v>1</v>
      </c>
      <c r="E21" s="5"/>
      <c r="F21" s="6">
        <f t="shared" si="0"/>
        <v>1</v>
      </c>
      <c r="G21" s="7">
        <f t="shared" si="1"/>
        <v>1.6126431220770844E-7</v>
      </c>
      <c r="H21" s="4" t="s">
        <v>445</v>
      </c>
      <c r="I21" s="4"/>
      <c r="J21" s="4" t="s">
        <v>608</v>
      </c>
    </row>
    <row r="22" spans="1:10" x14ac:dyDescent="0.25">
      <c r="A22" s="8" t="s">
        <v>494</v>
      </c>
      <c r="B22" s="8" t="s">
        <v>584</v>
      </c>
      <c r="C22" s="5">
        <v>5982000</v>
      </c>
      <c r="D22" s="5">
        <v>1</v>
      </c>
      <c r="E22" s="5"/>
      <c r="F22" s="9">
        <f t="shared" si="0"/>
        <v>1</v>
      </c>
      <c r="G22" s="10">
        <f t="shared" si="1"/>
        <v>1.6716817118020728E-7</v>
      </c>
      <c r="H22" s="8" t="s">
        <v>445</v>
      </c>
      <c r="I22" s="8" t="s">
        <v>1183</v>
      </c>
      <c r="J22" s="4" t="s">
        <v>496</v>
      </c>
    </row>
    <row r="23" spans="1:10" x14ac:dyDescent="0.25">
      <c r="A23" s="4" t="s">
        <v>1184</v>
      </c>
      <c r="B23" s="4" t="s">
        <v>1168</v>
      </c>
      <c r="C23" s="5">
        <v>5933000</v>
      </c>
      <c r="D23" s="5">
        <v>1</v>
      </c>
      <c r="E23" s="5"/>
      <c r="F23" s="6">
        <f t="shared" si="0"/>
        <v>1</v>
      </c>
      <c r="G23" s="7">
        <f t="shared" si="1"/>
        <v>1.6854879487611665E-7</v>
      </c>
      <c r="H23" s="4" t="s">
        <v>445</v>
      </c>
      <c r="I23" s="4"/>
      <c r="J23" s="4" t="s">
        <v>1185</v>
      </c>
    </row>
    <row r="24" spans="1:10" x14ac:dyDescent="0.25">
      <c r="A24" s="8" t="s">
        <v>1186</v>
      </c>
      <c r="B24" s="8" t="s">
        <v>504</v>
      </c>
      <c r="C24" s="5">
        <v>5873000</v>
      </c>
      <c r="D24" s="5">
        <v>1</v>
      </c>
      <c r="E24" s="5"/>
      <c r="F24" s="9">
        <f t="shared" si="0"/>
        <v>1</v>
      </c>
      <c r="G24" s="10">
        <f t="shared" si="1"/>
        <v>1.7027073046143367E-7</v>
      </c>
      <c r="H24" s="8" t="s">
        <v>445</v>
      </c>
      <c r="I24" s="8"/>
      <c r="J24" s="4" t="s">
        <v>561</v>
      </c>
    </row>
    <row r="25" spans="1:10" x14ac:dyDescent="0.25">
      <c r="A25" s="4" t="s">
        <v>562</v>
      </c>
      <c r="B25" s="4" t="s">
        <v>462</v>
      </c>
      <c r="C25" s="5">
        <v>5146000</v>
      </c>
      <c r="D25" s="5">
        <v>1</v>
      </c>
      <c r="E25" s="5"/>
      <c r="F25" s="6">
        <f t="shared" si="0"/>
        <v>1</v>
      </c>
      <c r="G25" s="7">
        <f t="shared" si="1"/>
        <v>1.9432568985619898E-7</v>
      </c>
      <c r="H25" s="4" t="s">
        <v>445</v>
      </c>
      <c r="I25" s="4"/>
      <c r="J25" s="4" t="s">
        <v>564</v>
      </c>
    </row>
    <row r="26" spans="1:10" x14ac:dyDescent="0.25">
      <c r="A26" s="8" t="s">
        <v>1187</v>
      </c>
      <c r="B26" s="8" t="s">
        <v>584</v>
      </c>
      <c r="C26" s="5">
        <v>5022000</v>
      </c>
      <c r="D26" s="5">
        <v>1</v>
      </c>
      <c r="E26" s="5"/>
      <c r="F26" s="9">
        <f t="shared" si="0"/>
        <v>1</v>
      </c>
      <c r="G26" s="10">
        <f t="shared" si="1"/>
        <v>1.9912385503783353E-7</v>
      </c>
      <c r="H26" s="8" t="s">
        <v>445</v>
      </c>
      <c r="I26" s="8"/>
      <c r="J26" s="4" t="s">
        <v>586</v>
      </c>
    </row>
    <row r="27" spans="1:10" x14ac:dyDescent="0.25">
      <c r="A27" s="4" t="s">
        <v>279</v>
      </c>
      <c r="B27" s="4" t="s">
        <v>229</v>
      </c>
      <c r="C27" s="5">
        <v>4802000</v>
      </c>
      <c r="D27" s="5">
        <v>1</v>
      </c>
      <c r="E27" s="5"/>
      <c r="F27" s="6">
        <f t="shared" si="0"/>
        <v>1</v>
      </c>
      <c r="G27" s="7">
        <f t="shared" si="1"/>
        <v>2.0824656393169514E-7</v>
      </c>
      <c r="H27" s="4" t="s">
        <v>445</v>
      </c>
      <c r="I27" s="4" t="s">
        <v>1188</v>
      </c>
      <c r="J27" s="4" t="s">
        <v>524</v>
      </c>
    </row>
    <row r="28" spans="1:10" x14ac:dyDescent="0.25">
      <c r="A28" s="8" t="s">
        <v>260</v>
      </c>
      <c r="B28" s="8" t="s">
        <v>509</v>
      </c>
      <c r="C28" s="5">
        <v>4746000</v>
      </c>
      <c r="D28" s="5">
        <v>5</v>
      </c>
      <c r="E28" s="5"/>
      <c r="F28" s="9">
        <f t="shared" si="0"/>
        <v>1</v>
      </c>
      <c r="G28" s="10">
        <f t="shared" si="1"/>
        <v>1.0535187526337968E-6</v>
      </c>
      <c r="H28" s="8" t="s">
        <v>445</v>
      </c>
      <c r="I28" s="8" t="s">
        <v>1189</v>
      </c>
      <c r="J28" s="4" t="s">
        <v>513</v>
      </c>
    </row>
    <row r="29" spans="1:10" x14ac:dyDescent="0.25">
      <c r="A29" s="4" t="s">
        <v>497</v>
      </c>
      <c r="B29" s="4" t="s">
        <v>584</v>
      </c>
      <c r="C29" s="5">
        <v>4544000</v>
      </c>
      <c r="D29" s="5">
        <v>1</v>
      </c>
      <c r="E29" s="5"/>
      <c r="F29" s="6">
        <f t="shared" si="0"/>
        <v>1</v>
      </c>
      <c r="G29" s="7">
        <f t="shared" si="1"/>
        <v>2.2007042253521127E-7</v>
      </c>
      <c r="H29" s="4" t="s">
        <v>445</v>
      </c>
      <c r="I29" s="4" t="s">
        <v>1172</v>
      </c>
      <c r="J29" s="4" t="s">
        <v>499</v>
      </c>
    </row>
    <row r="30" spans="1:10" x14ac:dyDescent="0.25">
      <c r="A30" s="8" t="s">
        <v>1190</v>
      </c>
      <c r="B30" s="8" t="s">
        <v>1102</v>
      </c>
      <c r="C30" s="5">
        <v>4332000</v>
      </c>
      <c r="D30" s="5">
        <v>1</v>
      </c>
      <c r="E30" s="5"/>
      <c r="F30" s="9">
        <f t="shared" si="0"/>
        <v>1</v>
      </c>
      <c r="G30" s="10">
        <f t="shared" si="1"/>
        <v>2.3084025854108957E-7</v>
      </c>
      <c r="H30" s="8" t="s">
        <v>445</v>
      </c>
      <c r="I30" s="8"/>
      <c r="J30" s="4" t="s">
        <v>1191</v>
      </c>
    </row>
    <row r="31" spans="1:10" x14ac:dyDescent="0.25">
      <c r="A31" s="4" t="s">
        <v>343</v>
      </c>
      <c r="B31" s="4" t="s">
        <v>584</v>
      </c>
      <c r="C31" s="5">
        <v>4329000</v>
      </c>
      <c r="D31" s="5">
        <v>1</v>
      </c>
      <c r="E31" s="5"/>
      <c r="F31" s="6">
        <f t="shared" si="0"/>
        <v>1</v>
      </c>
      <c r="G31" s="7">
        <f t="shared" si="1"/>
        <v>2.3100023100023101E-7</v>
      </c>
      <c r="H31" s="4" t="s">
        <v>445</v>
      </c>
      <c r="I31" s="4"/>
      <c r="J31" s="4" t="s">
        <v>572</v>
      </c>
    </row>
    <row r="32" spans="1:10" x14ac:dyDescent="0.25">
      <c r="A32" s="8" t="s">
        <v>1192</v>
      </c>
      <c r="B32" s="8" t="s">
        <v>515</v>
      </c>
      <c r="C32" s="5">
        <v>4290000</v>
      </c>
      <c r="D32" s="5">
        <v>1</v>
      </c>
      <c r="E32" s="5"/>
      <c r="F32" s="9">
        <f t="shared" si="0"/>
        <v>1</v>
      </c>
      <c r="G32" s="10">
        <f t="shared" si="1"/>
        <v>2.331002331002331E-7</v>
      </c>
      <c r="H32" s="8" t="s">
        <v>445</v>
      </c>
      <c r="I32" s="8" t="s">
        <v>1193</v>
      </c>
      <c r="J32" s="4" t="s">
        <v>517</v>
      </c>
    </row>
    <row r="33" spans="1:10" x14ac:dyDescent="0.25">
      <c r="A33" s="4" t="s">
        <v>334</v>
      </c>
      <c r="B33" s="4" t="s">
        <v>1194</v>
      </c>
      <c r="C33" s="5">
        <v>4181000</v>
      </c>
      <c r="D33" s="5">
        <v>1</v>
      </c>
      <c r="E33" s="5"/>
      <c r="F33" s="6">
        <f t="shared" si="0"/>
        <v>1</v>
      </c>
      <c r="G33" s="7">
        <f t="shared" si="1"/>
        <v>2.391772303276728E-7</v>
      </c>
      <c r="H33" s="4" t="s">
        <v>445</v>
      </c>
      <c r="I33" s="4" t="s">
        <v>1195</v>
      </c>
      <c r="J33" s="4" t="s">
        <v>447</v>
      </c>
    </row>
    <row r="34" spans="1:10" x14ac:dyDescent="0.25">
      <c r="A34" s="8" t="s">
        <v>1196</v>
      </c>
      <c r="B34" s="8" t="s">
        <v>504</v>
      </c>
      <c r="C34" s="5">
        <v>4062000</v>
      </c>
      <c r="D34" s="5">
        <v>1</v>
      </c>
      <c r="E34" s="5"/>
      <c r="F34" s="9">
        <f t="shared" si="0"/>
        <v>1</v>
      </c>
      <c r="G34" s="10">
        <f t="shared" si="1"/>
        <v>2.4618414574101428E-7</v>
      </c>
      <c r="H34" s="8" t="s">
        <v>445</v>
      </c>
      <c r="I34" s="8" t="s">
        <v>1197</v>
      </c>
      <c r="J34" s="4" t="s">
        <v>1198</v>
      </c>
    </row>
    <row r="35" spans="1:10" x14ac:dyDescent="0.25">
      <c r="A35" s="4" t="s">
        <v>1199</v>
      </c>
      <c r="B35" s="4" t="s">
        <v>584</v>
      </c>
      <c r="C35" s="5">
        <v>3966000</v>
      </c>
      <c r="D35" s="5">
        <v>1</v>
      </c>
      <c r="E35" s="5"/>
      <c r="F35" s="6">
        <f t="shared" si="0"/>
        <v>1</v>
      </c>
      <c r="G35" s="7">
        <f t="shared" si="1"/>
        <v>2.5214321734745334E-7</v>
      </c>
      <c r="H35" s="4" t="s">
        <v>445</v>
      </c>
      <c r="I35" s="4"/>
      <c r="J35" s="4" t="s">
        <v>1200</v>
      </c>
    </row>
    <row r="36" spans="1:10" x14ac:dyDescent="0.25">
      <c r="A36" s="8" t="s">
        <v>262</v>
      </c>
      <c r="B36" s="8" t="s">
        <v>462</v>
      </c>
      <c r="C36" s="5">
        <v>3905000</v>
      </c>
      <c r="D36" s="5">
        <v>1</v>
      </c>
      <c r="E36" s="5"/>
      <c r="F36" s="9">
        <f t="shared" si="0"/>
        <v>1</v>
      </c>
      <c r="G36" s="10">
        <f t="shared" si="1"/>
        <v>2.5608194622279128E-7</v>
      </c>
      <c r="H36" s="8" t="s">
        <v>445</v>
      </c>
      <c r="I36" s="8" t="s">
        <v>1201</v>
      </c>
      <c r="J36" s="4" t="s">
        <v>466</v>
      </c>
    </row>
    <row r="37" spans="1:10" x14ac:dyDescent="0.25">
      <c r="A37" s="4" t="s">
        <v>336</v>
      </c>
      <c r="B37" s="4" t="s">
        <v>1194</v>
      </c>
      <c r="C37" s="5">
        <v>3800000</v>
      </c>
      <c r="D37" s="5">
        <v>1</v>
      </c>
      <c r="E37" s="5"/>
      <c r="F37" s="6">
        <f t="shared" ref="F37:F68" si="2">IF(OR($E37="",$E37=0),1,1/$E37)</f>
        <v>1</v>
      </c>
      <c r="G37" s="7">
        <f t="shared" ref="G37:G68" si="3">IF(OR($C37="",$C37=0),"",($D37/$C37)/$F37)</f>
        <v>2.6315789473684208E-7</v>
      </c>
      <c r="H37" s="4" t="s">
        <v>445</v>
      </c>
      <c r="I37" s="4"/>
      <c r="J37" s="4" t="s">
        <v>457</v>
      </c>
    </row>
    <row r="38" spans="1:10" x14ac:dyDescent="0.25">
      <c r="A38" s="8" t="s">
        <v>1202</v>
      </c>
      <c r="B38" s="8" t="s">
        <v>504</v>
      </c>
      <c r="C38" s="5">
        <v>3638000</v>
      </c>
      <c r="D38" s="5">
        <v>1</v>
      </c>
      <c r="E38" s="5"/>
      <c r="F38" s="9">
        <f t="shared" si="2"/>
        <v>1</v>
      </c>
      <c r="G38" s="10">
        <f t="shared" si="3"/>
        <v>2.748763056624519E-7</v>
      </c>
      <c r="H38" s="8" t="s">
        <v>445</v>
      </c>
      <c r="I38" s="8" t="s">
        <v>1197</v>
      </c>
      <c r="J38" s="4" t="s">
        <v>506</v>
      </c>
    </row>
    <row r="39" spans="1:10" x14ac:dyDescent="0.25">
      <c r="A39" s="4" t="s">
        <v>340</v>
      </c>
      <c r="B39" s="4" t="s">
        <v>509</v>
      </c>
      <c r="C39" s="5">
        <v>3615000</v>
      </c>
      <c r="D39" s="5">
        <v>1</v>
      </c>
      <c r="E39" s="5"/>
      <c r="F39" s="6">
        <f t="shared" si="2"/>
        <v>1</v>
      </c>
      <c r="G39" s="7">
        <f t="shared" si="3"/>
        <v>2.7662517289073304E-7</v>
      </c>
      <c r="H39" s="4" t="s">
        <v>445</v>
      </c>
      <c r="I39" s="4" t="s">
        <v>1203</v>
      </c>
      <c r="J39" s="4" t="s">
        <v>511</v>
      </c>
    </row>
    <row r="40" spans="1:10" x14ac:dyDescent="0.25">
      <c r="A40" s="8" t="s">
        <v>1204</v>
      </c>
      <c r="B40" s="8" t="s">
        <v>1168</v>
      </c>
      <c r="C40" s="5">
        <v>3532000</v>
      </c>
      <c r="D40" s="5">
        <v>5</v>
      </c>
      <c r="E40" s="5"/>
      <c r="F40" s="9">
        <f t="shared" si="2"/>
        <v>1</v>
      </c>
      <c r="G40" s="10">
        <f t="shared" si="3"/>
        <v>1.4156285390713476E-6</v>
      </c>
      <c r="H40" s="8" t="s">
        <v>445</v>
      </c>
      <c r="I40" s="8"/>
      <c r="J40" s="4" t="s">
        <v>1205</v>
      </c>
    </row>
    <row r="41" spans="1:10" x14ac:dyDescent="0.25">
      <c r="A41" s="4" t="s">
        <v>337</v>
      </c>
      <c r="B41" s="4" t="s">
        <v>1194</v>
      </c>
      <c r="C41" s="5">
        <v>3474000</v>
      </c>
      <c r="D41" s="5">
        <v>1</v>
      </c>
      <c r="E41" s="5"/>
      <c r="F41" s="6">
        <f t="shared" si="2"/>
        <v>1</v>
      </c>
      <c r="G41" s="7">
        <f t="shared" si="3"/>
        <v>2.8785261945883706E-7</v>
      </c>
      <c r="H41" s="4" t="s">
        <v>445</v>
      </c>
      <c r="I41" s="4" t="s">
        <v>1195</v>
      </c>
      <c r="J41" s="4" t="s">
        <v>453</v>
      </c>
    </row>
    <row r="42" spans="1:10" x14ac:dyDescent="0.25">
      <c r="A42" s="8" t="s">
        <v>1206</v>
      </c>
      <c r="B42" s="8" t="s">
        <v>504</v>
      </c>
      <c r="C42" s="5">
        <v>3339000</v>
      </c>
      <c r="D42" s="5">
        <v>1</v>
      </c>
      <c r="E42" s="5"/>
      <c r="F42" s="9">
        <f t="shared" si="2"/>
        <v>1</v>
      </c>
      <c r="G42" s="10">
        <f t="shared" si="3"/>
        <v>2.994908655286014E-7</v>
      </c>
      <c r="H42" s="8" t="s">
        <v>445</v>
      </c>
      <c r="I42" s="8" t="s">
        <v>1207</v>
      </c>
      <c r="J42" s="4" t="s">
        <v>1208</v>
      </c>
    </row>
    <row r="43" spans="1:10" x14ac:dyDescent="0.25">
      <c r="A43" s="4" t="s">
        <v>488</v>
      </c>
      <c r="B43" s="4" t="s">
        <v>584</v>
      </c>
      <c r="C43" s="5">
        <v>3162000</v>
      </c>
      <c r="D43" s="5">
        <v>1</v>
      </c>
      <c r="E43" s="5"/>
      <c r="F43" s="6">
        <f t="shared" si="2"/>
        <v>1</v>
      </c>
      <c r="G43" s="7">
        <f t="shared" si="3"/>
        <v>3.1625553447185326E-7</v>
      </c>
      <c r="H43" s="4" t="s">
        <v>445</v>
      </c>
      <c r="I43" s="4" t="s">
        <v>1201</v>
      </c>
      <c r="J43" s="4" t="s">
        <v>491</v>
      </c>
    </row>
    <row r="44" spans="1:10" x14ac:dyDescent="0.25">
      <c r="A44" s="8" t="s">
        <v>467</v>
      </c>
      <c r="B44" s="8" t="s">
        <v>462</v>
      </c>
      <c r="C44" s="5">
        <v>3129000</v>
      </c>
      <c r="D44" s="5">
        <v>1</v>
      </c>
      <c r="E44" s="5"/>
      <c r="F44" s="9">
        <f t="shared" si="2"/>
        <v>1</v>
      </c>
      <c r="G44" s="10">
        <f t="shared" si="3"/>
        <v>3.1959092361776927E-7</v>
      </c>
      <c r="H44" s="8" t="s">
        <v>445</v>
      </c>
      <c r="I44" s="8" t="s">
        <v>1209</v>
      </c>
      <c r="J44" s="4" t="s">
        <v>469</v>
      </c>
    </row>
    <row r="45" spans="1:10" x14ac:dyDescent="0.25">
      <c r="A45" s="4" t="s">
        <v>461</v>
      </c>
      <c r="B45" s="4" t="s">
        <v>462</v>
      </c>
      <c r="C45" s="5">
        <v>2851000</v>
      </c>
      <c r="D45" s="5">
        <v>1</v>
      </c>
      <c r="E45" s="5"/>
      <c r="F45" s="6">
        <f t="shared" si="2"/>
        <v>1</v>
      </c>
      <c r="G45" s="7">
        <f t="shared" si="3"/>
        <v>3.5075412136092599E-7</v>
      </c>
      <c r="H45" s="4" t="s">
        <v>445</v>
      </c>
      <c r="I45" s="4" t="s">
        <v>1210</v>
      </c>
      <c r="J45" s="4" t="s">
        <v>464</v>
      </c>
    </row>
    <row r="46" spans="1:10" x14ac:dyDescent="0.25">
      <c r="A46" s="8" t="s">
        <v>1211</v>
      </c>
      <c r="B46" s="8" t="s">
        <v>213</v>
      </c>
      <c r="C46" s="5">
        <v>2527000</v>
      </c>
      <c r="D46" s="5">
        <v>1</v>
      </c>
      <c r="E46" s="5"/>
      <c r="F46" s="9">
        <f t="shared" si="2"/>
        <v>1</v>
      </c>
      <c r="G46" s="10">
        <f t="shared" si="3"/>
        <v>3.9572615749901066E-7</v>
      </c>
      <c r="H46" s="8" t="s">
        <v>445</v>
      </c>
      <c r="I46" s="8" t="s">
        <v>1212</v>
      </c>
      <c r="J46" s="4" t="s">
        <v>1213</v>
      </c>
    </row>
    <row r="47" spans="1:10" x14ac:dyDescent="0.25">
      <c r="A47" s="4" t="s">
        <v>1214</v>
      </c>
      <c r="B47" s="4" t="s">
        <v>509</v>
      </c>
      <c r="C47" s="5">
        <v>2366000</v>
      </c>
      <c r="D47" s="5">
        <v>1</v>
      </c>
      <c r="E47" s="5"/>
      <c r="F47" s="6">
        <f t="shared" si="2"/>
        <v>1</v>
      </c>
      <c r="G47" s="7">
        <f t="shared" si="3"/>
        <v>4.2265426880811497E-7</v>
      </c>
      <c r="H47" s="4" t="s">
        <v>445</v>
      </c>
      <c r="I47" s="4"/>
      <c r="J47" s="4" t="s">
        <v>555</v>
      </c>
    </row>
    <row r="48" spans="1:10" x14ac:dyDescent="0.25">
      <c r="A48" s="8" t="s">
        <v>930</v>
      </c>
      <c r="B48" s="8" t="s">
        <v>1102</v>
      </c>
      <c r="C48" s="5">
        <v>2073000</v>
      </c>
      <c r="D48" s="5">
        <v>1</v>
      </c>
      <c r="E48" s="5"/>
      <c r="F48" s="9">
        <f t="shared" si="2"/>
        <v>1</v>
      </c>
      <c r="G48" s="10">
        <f t="shared" si="3"/>
        <v>4.8239266763145195E-7</v>
      </c>
      <c r="H48" s="8" t="s">
        <v>445</v>
      </c>
      <c r="I48" s="8"/>
      <c r="J48" s="4" t="s">
        <v>1215</v>
      </c>
    </row>
    <row r="49" spans="1:10" x14ac:dyDescent="0.25">
      <c r="A49" s="4" t="s">
        <v>344</v>
      </c>
      <c r="B49" s="4" t="s">
        <v>584</v>
      </c>
      <c r="C49" s="5">
        <v>2021000</v>
      </c>
      <c r="D49" s="5">
        <v>1</v>
      </c>
      <c r="E49" s="5"/>
      <c r="F49" s="6">
        <f t="shared" si="2"/>
        <v>1</v>
      </c>
      <c r="G49" s="7">
        <f t="shared" si="3"/>
        <v>4.9480455220188025E-7</v>
      </c>
      <c r="H49" s="4" t="s">
        <v>445</v>
      </c>
      <c r="I49" s="4" t="s">
        <v>1216</v>
      </c>
      <c r="J49" s="4" t="s">
        <v>501</v>
      </c>
    </row>
    <row r="50" spans="1:10" x14ac:dyDescent="0.25">
      <c r="A50" s="8" t="s">
        <v>1217</v>
      </c>
      <c r="B50" s="8" t="s">
        <v>229</v>
      </c>
      <c r="C50" s="5">
        <v>2040000</v>
      </c>
      <c r="D50" s="5">
        <v>1</v>
      </c>
      <c r="E50" s="5"/>
      <c r="F50" s="9">
        <f t="shared" si="2"/>
        <v>1</v>
      </c>
      <c r="G50" s="10">
        <f t="shared" si="3"/>
        <v>4.9019607843137254E-7</v>
      </c>
      <c r="H50" s="8" t="s">
        <v>445</v>
      </c>
      <c r="I50" s="8" t="s">
        <v>1218</v>
      </c>
      <c r="J50" s="4" t="s">
        <v>530</v>
      </c>
    </row>
    <row r="51" spans="1:10" x14ac:dyDescent="0.25">
      <c r="A51" s="4" t="s">
        <v>285</v>
      </c>
      <c r="B51" s="4" t="s">
        <v>584</v>
      </c>
      <c r="C51" s="5">
        <v>1913000</v>
      </c>
      <c r="D51" s="5">
        <v>1</v>
      </c>
      <c r="E51" s="5"/>
      <c r="F51" s="6">
        <f t="shared" si="2"/>
        <v>1</v>
      </c>
      <c r="G51" s="7">
        <f t="shared" si="3"/>
        <v>5.2273915316257191E-7</v>
      </c>
      <c r="H51" s="4" t="s">
        <v>445</v>
      </c>
      <c r="I51" s="4"/>
      <c r="J51" s="4" t="s">
        <v>570</v>
      </c>
    </row>
    <row r="52" spans="1:10" x14ac:dyDescent="0.25">
      <c r="A52" s="8" t="s">
        <v>351</v>
      </c>
      <c r="B52" s="8" t="s">
        <v>504</v>
      </c>
      <c r="C52" s="5">
        <v>1884000</v>
      </c>
      <c r="D52" s="5">
        <v>1</v>
      </c>
      <c r="E52" s="5"/>
      <c r="F52" s="9">
        <f t="shared" si="2"/>
        <v>1</v>
      </c>
      <c r="G52" s="10">
        <f t="shared" si="3"/>
        <v>5.3078556263269634E-7</v>
      </c>
      <c r="H52" s="8" t="s">
        <v>445</v>
      </c>
      <c r="I52" s="8" t="s">
        <v>1219</v>
      </c>
      <c r="J52" s="4" t="s">
        <v>508</v>
      </c>
    </row>
    <row r="53" spans="1:10" x14ac:dyDescent="0.25">
      <c r="A53" s="4" t="s">
        <v>592</v>
      </c>
      <c r="B53" s="4" t="s">
        <v>1220</v>
      </c>
      <c r="C53" s="5">
        <v>1820000</v>
      </c>
      <c r="D53" s="5">
        <v>1</v>
      </c>
      <c r="E53" s="5"/>
      <c r="F53" s="6">
        <f t="shared" si="2"/>
        <v>1</v>
      </c>
      <c r="G53" s="7">
        <f t="shared" si="3"/>
        <v>5.494505494505495E-7</v>
      </c>
      <c r="H53" s="4" t="s">
        <v>445</v>
      </c>
      <c r="I53" s="4"/>
      <c r="J53" s="4" t="s">
        <v>596</v>
      </c>
    </row>
    <row r="54" spans="1:10" x14ac:dyDescent="0.25">
      <c r="A54" s="8" t="s">
        <v>1221</v>
      </c>
      <c r="B54" s="8" t="s">
        <v>509</v>
      </c>
      <c r="C54" s="5">
        <v>1781000</v>
      </c>
      <c r="D54" s="5">
        <v>1</v>
      </c>
      <c r="E54" s="5"/>
      <c r="F54" s="9">
        <f t="shared" si="2"/>
        <v>1</v>
      </c>
      <c r="G54" s="10">
        <f t="shared" si="3"/>
        <v>5.6148231330713081E-7</v>
      </c>
      <c r="H54" s="8" t="s">
        <v>445</v>
      </c>
      <c r="I54" s="8"/>
      <c r="J54" s="4" t="s">
        <v>590</v>
      </c>
    </row>
    <row r="55" spans="1:10" x14ac:dyDescent="0.25">
      <c r="A55" s="4" t="s">
        <v>276</v>
      </c>
      <c r="B55" s="4" t="s">
        <v>462</v>
      </c>
      <c r="C55" s="5">
        <v>1731000</v>
      </c>
      <c r="D55" s="5">
        <v>1</v>
      </c>
      <c r="E55" s="5"/>
      <c r="F55" s="6">
        <f t="shared" si="2"/>
        <v>1</v>
      </c>
      <c r="G55" s="7">
        <f t="shared" si="3"/>
        <v>5.7770075101097635E-7</v>
      </c>
      <c r="H55" s="4" t="s">
        <v>445</v>
      </c>
      <c r="I55" s="4"/>
      <c r="J55" s="4" t="s">
        <v>478</v>
      </c>
    </row>
    <row r="56" spans="1:10" x14ac:dyDescent="0.25">
      <c r="A56" s="8" t="s">
        <v>335</v>
      </c>
      <c r="B56" s="8" t="s">
        <v>1194</v>
      </c>
      <c r="C56" s="5">
        <v>1631000</v>
      </c>
      <c r="D56" s="5">
        <v>1</v>
      </c>
      <c r="E56" s="5"/>
      <c r="F56" s="9">
        <f t="shared" si="2"/>
        <v>1</v>
      </c>
      <c r="G56" s="10">
        <f t="shared" si="3"/>
        <v>6.1312078479460458E-7</v>
      </c>
      <c r="H56" s="8" t="s">
        <v>445</v>
      </c>
      <c r="I56" s="8" t="s">
        <v>1183</v>
      </c>
      <c r="J56" s="4" t="s">
        <v>450</v>
      </c>
    </row>
    <row r="57" spans="1:10" x14ac:dyDescent="0.25">
      <c r="A57" s="4" t="s">
        <v>342</v>
      </c>
      <c r="B57" s="4" t="s">
        <v>584</v>
      </c>
      <c r="C57" s="5">
        <v>1629000</v>
      </c>
      <c r="D57" s="5">
        <v>1</v>
      </c>
      <c r="E57" s="5"/>
      <c r="F57" s="6">
        <f t="shared" si="2"/>
        <v>1</v>
      </c>
      <c r="G57" s="7">
        <f t="shared" si="3"/>
        <v>6.1387354205033759E-7</v>
      </c>
      <c r="H57" s="4" t="s">
        <v>445</v>
      </c>
      <c r="I57" s="4" t="s">
        <v>1216</v>
      </c>
      <c r="J57" s="4" t="s">
        <v>493</v>
      </c>
    </row>
    <row r="58" spans="1:10" x14ac:dyDescent="0.25">
      <c r="A58" s="8" t="s">
        <v>1222</v>
      </c>
      <c r="B58" s="8" t="s">
        <v>462</v>
      </c>
      <c r="C58" s="5">
        <v>1344000</v>
      </c>
      <c r="D58" s="5">
        <v>1</v>
      </c>
      <c r="E58" s="5"/>
      <c r="F58" s="9">
        <f t="shared" si="2"/>
        <v>1</v>
      </c>
      <c r="G58" s="10">
        <f t="shared" si="3"/>
        <v>7.4404761904761907E-7</v>
      </c>
      <c r="H58" s="8" t="s">
        <v>445</v>
      </c>
      <c r="I58" s="8" t="s">
        <v>1180</v>
      </c>
      <c r="J58" s="4" t="s">
        <v>474</v>
      </c>
    </row>
    <row r="59" spans="1:10" x14ac:dyDescent="0.25">
      <c r="A59" s="4" t="s">
        <v>1223</v>
      </c>
      <c r="B59" s="4" t="s">
        <v>229</v>
      </c>
      <c r="C59" s="5">
        <v>922000</v>
      </c>
      <c r="D59" s="5">
        <v>1</v>
      </c>
      <c r="E59" s="5"/>
      <c r="F59" s="6">
        <f t="shared" si="2"/>
        <v>1</v>
      </c>
      <c r="G59" s="7">
        <f t="shared" si="3"/>
        <v>1.0845986984815618E-6</v>
      </c>
      <c r="H59" s="4" t="s">
        <v>445</v>
      </c>
      <c r="I59" s="4" t="s">
        <v>1224</v>
      </c>
      <c r="J59" s="4" t="s">
        <v>536</v>
      </c>
    </row>
    <row r="60" spans="1:10" x14ac:dyDescent="0.25">
      <c r="A60" s="8" t="s">
        <v>275</v>
      </c>
      <c r="B60" s="8" t="s">
        <v>462</v>
      </c>
      <c r="C60" s="5">
        <v>895000</v>
      </c>
      <c r="D60" s="5">
        <v>1</v>
      </c>
      <c r="E60" s="5"/>
      <c r="F60" s="9">
        <f t="shared" si="2"/>
        <v>1</v>
      </c>
      <c r="G60" s="10">
        <f t="shared" si="3"/>
        <v>1.11731843575419E-6</v>
      </c>
      <c r="H60" s="8" t="s">
        <v>445</v>
      </c>
      <c r="I60" s="8" t="s">
        <v>1225</v>
      </c>
      <c r="J60" s="4" t="s">
        <v>471</v>
      </c>
    </row>
    <row r="61" spans="1:10" x14ac:dyDescent="0.25">
      <c r="A61" s="4" t="s">
        <v>286</v>
      </c>
      <c r="B61" s="4" t="s">
        <v>1226</v>
      </c>
      <c r="C61" s="5">
        <v>768000</v>
      </c>
      <c r="D61" s="5">
        <v>1</v>
      </c>
      <c r="E61" s="5"/>
      <c r="F61" s="6">
        <f t="shared" si="2"/>
        <v>1</v>
      </c>
      <c r="G61" s="7">
        <f t="shared" si="3"/>
        <v>1.3020833333333333E-6</v>
      </c>
      <c r="H61" s="4" t="s">
        <v>445</v>
      </c>
      <c r="I61" s="4" t="s">
        <v>1227</v>
      </c>
      <c r="J61" s="4" t="s">
        <v>1228</v>
      </c>
    </row>
    <row r="62" spans="1:10" x14ac:dyDescent="0.25">
      <c r="A62" s="8" t="s">
        <v>673</v>
      </c>
      <c r="B62" s="8" t="s">
        <v>1229</v>
      </c>
      <c r="C62" s="5">
        <v>200000</v>
      </c>
      <c r="D62" s="5">
        <v>1</v>
      </c>
      <c r="E62" s="5"/>
      <c r="F62" s="9">
        <f t="shared" si="2"/>
        <v>1</v>
      </c>
      <c r="G62" s="10">
        <f t="shared" si="3"/>
        <v>5.0000000000000004E-6</v>
      </c>
      <c r="H62" s="8" t="s">
        <v>445</v>
      </c>
      <c r="I62" s="8" t="s">
        <v>1230</v>
      </c>
      <c r="J62" s="4" t="s">
        <v>675</v>
      </c>
    </row>
    <row r="63" spans="1:10" x14ac:dyDescent="0.25">
      <c r="A63" s="5"/>
      <c r="B63" s="5"/>
      <c r="C63" s="5"/>
      <c r="D63" s="5"/>
      <c r="E63" s="5"/>
      <c r="F63" s="11">
        <f t="shared" si="2"/>
        <v>1</v>
      </c>
      <c r="G63" s="11" t="str">
        <f t="shared" si="3"/>
        <v/>
      </c>
      <c r="H63" s="5"/>
      <c r="I63" s="5"/>
    </row>
    <row r="64" spans="1:10" x14ac:dyDescent="0.25">
      <c r="A64" s="5"/>
      <c r="B64" s="5"/>
      <c r="C64" s="5"/>
      <c r="D64" s="5"/>
      <c r="E64" s="5"/>
      <c r="F64" s="11">
        <f t="shared" si="2"/>
        <v>1</v>
      </c>
      <c r="G64" s="11" t="str">
        <f t="shared" si="3"/>
        <v/>
      </c>
      <c r="H64" s="5"/>
      <c r="I64" s="5"/>
    </row>
    <row r="65" spans="1:9" x14ac:dyDescent="0.25">
      <c r="A65" s="5"/>
      <c r="B65" s="5"/>
      <c r="C65" s="5"/>
      <c r="D65" s="5"/>
      <c r="E65" s="5"/>
      <c r="F65" s="11">
        <f t="shared" si="2"/>
        <v>1</v>
      </c>
      <c r="G65" s="11" t="str">
        <f t="shared" si="3"/>
        <v/>
      </c>
      <c r="H65" s="5"/>
      <c r="I65" s="5"/>
    </row>
    <row r="66" spans="1:9" x14ac:dyDescent="0.25">
      <c r="A66" s="5"/>
      <c r="B66" s="5"/>
      <c r="C66" s="5"/>
      <c r="D66" s="5"/>
      <c r="E66" s="5"/>
      <c r="F66" s="11">
        <f t="shared" si="2"/>
        <v>1</v>
      </c>
      <c r="G66" s="11" t="str">
        <f t="shared" si="3"/>
        <v/>
      </c>
      <c r="H66" s="5"/>
      <c r="I66" s="5"/>
    </row>
    <row r="67" spans="1:9" x14ac:dyDescent="0.25">
      <c r="A67" s="5"/>
      <c r="B67" s="5"/>
      <c r="C67" s="5"/>
      <c r="D67" s="5"/>
      <c r="E67" s="5"/>
      <c r="F67" s="11">
        <f t="shared" si="2"/>
        <v>1</v>
      </c>
      <c r="G67" s="11" t="str">
        <f t="shared" si="3"/>
        <v/>
      </c>
      <c r="H67" s="5"/>
      <c r="I67" s="5"/>
    </row>
    <row r="68" spans="1:9" x14ac:dyDescent="0.25">
      <c r="A68" s="5"/>
      <c r="B68" s="5"/>
      <c r="C68" s="5"/>
      <c r="D68" s="5"/>
      <c r="E68" s="5"/>
      <c r="F68" s="11">
        <f t="shared" si="2"/>
        <v>1</v>
      </c>
      <c r="G68" s="11" t="str">
        <f t="shared" si="3"/>
        <v/>
      </c>
      <c r="H68" s="5"/>
      <c r="I68" s="5"/>
    </row>
    <row r="69" spans="1:9" x14ac:dyDescent="0.25">
      <c r="A69" s="5"/>
      <c r="B69" s="5"/>
      <c r="C69" s="5"/>
      <c r="D69" s="5"/>
      <c r="E69" s="5"/>
      <c r="F69" s="11">
        <f t="shared" ref="F69:F92" si="4">IF(OR($E69="",$E69=0),1,1/$E69)</f>
        <v>1</v>
      </c>
      <c r="G69" s="11" t="str">
        <f t="shared" ref="G69:G92" si="5">IF(OR($C69="",$C69=0),"",($D69/$C69)/$F69)</f>
        <v/>
      </c>
      <c r="H69" s="5"/>
      <c r="I69" s="5"/>
    </row>
    <row r="70" spans="1:9" x14ac:dyDescent="0.25">
      <c r="A70" s="5"/>
      <c r="B70" s="5"/>
      <c r="C70" s="5"/>
      <c r="D70" s="5"/>
      <c r="E70" s="5"/>
      <c r="F70" s="11">
        <f t="shared" si="4"/>
        <v>1</v>
      </c>
      <c r="G70" s="11" t="str">
        <f t="shared" si="5"/>
        <v/>
      </c>
      <c r="H70" s="5"/>
      <c r="I70" s="5"/>
    </row>
    <row r="71" spans="1:9" x14ac:dyDescent="0.25">
      <c r="A71" s="5"/>
      <c r="B71" s="5"/>
      <c r="C71" s="5"/>
      <c r="D71" s="5"/>
      <c r="E71" s="5"/>
      <c r="F71" s="11">
        <f t="shared" si="4"/>
        <v>1</v>
      </c>
      <c r="G71" s="11" t="str">
        <f t="shared" si="5"/>
        <v/>
      </c>
      <c r="H71" s="5"/>
      <c r="I71" s="5"/>
    </row>
    <row r="72" spans="1:9" x14ac:dyDescent="0.25">
      <c r="A72" s="5"/>
      <c r="B72" s="5"/>
      <c r="C72" s="5"/>
      <c r="D72" s="5"/>
      <c r="E72" s="5"/>
      <c r="F72" s="11">
        <f t="shared" si="4"/>
        <v>1</v>
      </c>
      <c r="G72" s="11" t="str">
        <f t="shared" si="5"/>
        <v/>
      </c>
      <c r="H72" s="5"/>
      <c r="I72" s="5"/>
    </row>
    <row r="73" spans="1:9" x14ac:dyDescent="0.25">
      <c r="A73" s="5"/>
      <c r="B73" s="5"/>
      <c r="C73" s="5"/>
      <c r="D73" s="5"/>
      <c r="E73" s="5"/>
      <c r="F73" s="11">
        <f t="shared" si="4"/>
        <v>1</v>
      </c>
      <c r="G73" s="11" t="str">
        <f t="shared" si="5"/>
        <v/>
      </c>
      <c r="H73" s="5"/>
      <c r="I73" s="5"/>
    </row>
    <row r="74" spans="1:9" x14ac:dyDescent="0.25">
      <c r="A74" s="5"/>
      <c r="B74" s="5"/>
      <c r="C74" s="5"/>
      <c r="D74" s="5"/>
      <c r="E74" s="5"/>
      <c r="F74" s="11">
        <f t="shared" si="4"/>
        <v>1</v>
      </c>
      <c r="G74" s="11" t="str">
        <f t="shared" si="5"/>
        <v/>
      </c>
      <c r="H74" s="5"/>
      <c r="I74" s="5"/>
    </row>
    <row r="75" spans="1:9" x14ac:dyDescent="0.25">
      <c r="A75" s="5"/>
      <c r="B75" s="5"/>
      <c r="C75" s="5"/>
      <c r="D75" s="5"/>
      <c r="E75" s="5"/>
      <c r="F75" s="11">
        <f t="shared" si="4"/>
        <v>1</v>
      </c>
      <c r="G75" s="11" t="str">
        <f t="shared" si="5"/>
        <v/>
      </c>
      <c r="H75" s="5"/>
      <c r="I75" s="5"/>
    </row>
    <row r="76" spans="1:9" x14ac:dyDescent="0.25">
      <c r="A76" s="5"/>
      <c r="B76" s="5"/>
      <c r="C76" s="5"/>
      <c r="D76" s="5"/>
      <c r="E76" s="5"/>
      <c r="F76" s="11">
        <f t="shared" si="4"/>
        <v>1</v>
      </c>
      <c r="G76" s="11" t="str">
        <f t="shared" si="5"/>
        <v/>
      </c>
      <c r="H76" s="5"/>
      <c r="I76" s="5"/>
    </row>
    <row r="77" spans="1:9" x14ac:dyDescent="0.25">
      <c r="A77" s="5"/>
      <c r="B77" s="5"/>
      <c r="C77" s="5"/>
      <c r="D77" s="5"/>
      <c r="E77" s="5"/>
      <c r="F77" s="11">
        <f t="shared" si="4"/>
        <v>1</v>
      </c>
      <c r="G77" s="11" t="str">
        <f t="shared" si="5"/>
        <v/>
      </c>
      <c r="H77" s="5"/>
      <c r="I77" s="5"/>
    </row>
    <row r="78" spans="1:9" x14ac:dyDescent="0.25">
      <c r="A78" s="5"/>
      <c r="B78" s="5"/>
      <c r="C78" s="5"/>
      <c r="D78" s="5"/>
      <c r="E78" s="5"/>
      <c r="F78" s="11">
        <f t="shared" si="4"/>
        <v>1</v>
      </c>
      <c r="G78" s="11" t="str">
        <f t="shared" si="5"/>
        <v/>
      </c>
      <c r="H78" s="5"/>
      <c r="I78" s="5"/>
    </row>
    <row r="79" spans="1:9" x14ac:dyDescent="0.25">
      <c r="A79" s="5"/>
      <c r="B79" s="5"/>
      <c r="C79" s="5"/>
      <c r="D79" s="5"/>
      <c r="E79" s="5"/>
      <c r="F79" s="11">
        <f t="shared" si="4"/>
        <v>1</v>
      </c>
      <c r="G79" s="11" t="str">
        <f t="shared" si="5"/>
        <v/>
      </c>
      <c r="H79" s="5"/>
      <c r="I79" s="5"/>
    </row>
    <row r="80" spans="1:9" x14ac:dyDescent="0.25">
      <c r="A80" s="5"/>
      <c r="B80" s="5"/>
      <c r="C80" s="5"/>
      <c r="D80" s="5"/>
      <c r="E80" s="5"/>
      <c r="F80" s="11">
        <f t="shared" si="4"/>
        <v>1</v>
      </c>
      <c r="G80" s="11" t="str">
        <f t="shared" si="5"/>
        <v/>
      </c>
      <c r="H80" s="5"/>
      <c r="I80" s="5"/>
    </row>
    <row r="81" spans="1:9" x14ac:dyDescent="0.25">
      <c r="A81" s="5"/>
      <c r="B81" s="5"/>
      <c r="C81" s="5"/>
      <c r="D81" s="5"/>
      <c r="E81" s="5"/>
      <c r="F81" s="11">
        <f t="shared" si="4"/>
        <v>1</v>
      </c>
      <c r="G81" s="11" t="str">
        <f t="shared" si="5"/>
        <v/>
      </c>
      <c r="H81" s="5"/>
      <c r="I81" s="5"/>
    </row>
    <row r="82" spans="1:9" x14ac:dyDescent="0.25">
      <c r="A82" s="5"/>
      <c r="B82" s="5"/>
      <c r="C82" s="5"/>
      <c r="D82" s="5"/>
      <c r="E82" s="5"/>
      <c r="F82" s="11">
        <f t="shared" si="4"/>
        <v>1</v>
      </c>
      <c r="G82" s="11" t="str">
        <f t="shared" si="5"/>
        <v/>
      </c>
      <c r="H82" s="5"/>
      <c r="I82" s="5"/>
    </row>
    <row r="83" spans="1:9" x14ac:dyDescent="0.25">
      <c r="A83" s="5"/>
      <c r="B83" s="5"/>
      <c r="C83" s="5"/>
      <c r="D83" s="5"/>
      <c r="E83" s="5"/>
      <c r="F83" s="11">
        <f t="shared" si="4"/>
        <v>1</v>
      </c>
      <c r="G83" s="11" t="str">
        <f t="shared" si="5"/>
        <v/>
      </c>
      <c r="H83" s="5"/>
      <c r="I83" s="5"/>
    </row>
    <row r="84" spans="1:9" x14ac:dyDescent="0.25">
      <c r="A84" s="5"/>
      <c r="B84" s="5"/>
      <c r="C84" s="5"/>
      <c r="D84" s="5"/>
      <c r="E84" s="5"/>
      <c r="F84" s="11">
        <f t="shared" si="4"/>
        <v>1</v>
      </c>
      <c r="G84" s="11" t="str">
        <f t="shared" si="5"/>
        <v/>
      </c>
      <c r="H84" s="5"/>
      <c r="I84" s="5"/>
    </row>
    <row r="85" spans="1:9" x14ac:dyDescent="0.25">
      <c r="A85" s="5"/>
      <c r="B85" s="5"/>
      <c r="C85" s="5"/>
      <c r="D85" s="5"/>
      <c r="E85" s="5"/>
      <c r="F85" s="11">
        <f t="shared" si="4"/>
        <v>1</v>
      </c>
      <c r="G85" s="11" t="str">
        <f t="shared" si="5"/>
        <v/>
      </c>
      <c r="H85" s="5"/>
      <c r="I85" s="5"/>
    </row>
    <row r="86" spans="1:9" x14ac:dyDescent="0.25">
      <c r="A86" s="5"/>
      <c r="B86" s="5"/>
      <c r="C86" s="5"/>
      <c r="D86" s="5"/>
      <c r="E86" s="5"/>
      <c r="F86" s="11">
        <f t="shared" si="4"/>
        <v>1</v>
      </c>
      <c r="G86" s="11" t="str">
        <f t="shared" si="5"/>
        <v/>
      </c>
      <c r="H86" s="5"/>
      <c r="I86" s="5"/>
    </row>
    <row r="87" spans="1:9" x14ac:dyDescent="0.25">
      <c r="A87" s="5"/>
      <c r="B87" s="5"/>
      <c r="C87" s="5"/>
      <c r="D87" s="5"/>
      <c r="E87" s="5"/>
      <c r="F87" s="11">
        <f t="shared" si="4"/>
        <v>1</v>
      </c>
      <c r="G87" s="11" t="str">
        <f t="shared" si="5"/>
        <v/>
      </c>
      <c r="H87" s="5"/>
      <c r="I87" s="5"/>
    </row>
    <row r="88" spans="1:9" x14ac:dyDescent="0.25">
      <c r="A88" s="5"/>
      <c r="B88" s="5"/>
      <c r="C88" s="5"/>
      <c r="D88" s="5"/>
      <c r="E88" s="5"/>
      <c r="F88" s="11">
        <f t="shared" si="4"/>
        <v>1</v>
      </c>
      <c r="G88" s="11" t="str">
        <f t="shared" si="5"/>
        <v/>
      </c>
      <c r="H88" s="5"/>
      <c r="I88" s="5"/>
    </row>
    <row r="89" spans="1:9" x14ac:dyDescent="0.25">
      <c r="A89" s="5"/>
      <c r="B89" s="5"/>
      <c r="C89" s="5"/>
      <c r="D89" s="5"/>
      <c r="E89" s="5"/>
      <c r="F89" s="11">
        <f t="shared" si="4"/>
        <v>1</v>
      </c>
      <c r="G89" s="11" t="str">
        <f t="shared" si="5"/>
        <v/>
      </c>
      <c r="H89" s="5"/>
      <c r="I89" s="5"/>
    </row>
    <row r="90" spans="1:9" x14ac:dyDescent="0.25">
      <c r="A90" s="5"/>
      <c r="B90" s="5"/>
      <c r="C90" s="5"/>
      <c r="D90" s="5"/>
      <c r="E90" s="5"/>
      <c r="F90" s="11">
        <f t="shared" si="4"/>
        <v>1</v>
      </c>
      <c r="G90" s="11" t="str">
        <f t="shared" si="5"/>
        <v/>
      </c>
      <c r="H90" s="5"/>
      <c r="I90" s="5"/>
    </row>
    <row r="91" spans="1:9" x14ac:dyDescent="0.25">
      <c r="A91" s="5"/>
      <c r="B91" s="5"/>
      <c r="C91" s="5"/>
      <c r="D91" s="5"/>
      <c r="E91" s="5"/>
      <c r="F91" s="11">
        <f t="shared" si="4"/>
        <v>1</v>
      </c>
      <c r="G91" s="11" t="str">
        <f t="shared" si="5"/>
        <v/>
      </c>
      <c r="H91" s="5"/>
      <c r="I91" s="5"/>
    </row>
    <row r="92" spans="1:9" x14ac:dyDescent="0.25">
      <c r="A92" s="5"/>
      <c r="B92" s="5"/>
      <c r="C92" s="5"/>
      <c r="D92" s="5"/>
      <c r="E92" s="5"/>
      <c r="F92" s="11">
        <f t="shared" si="4"/>
        <v>1</v>
      </c>
      <c r="G92" s="11" t="str">
        <f t="shared" si="5"/>
        <v/>
      </c>
      <c r="H92" s="5"/>
      <c r="I92" s="5"/>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08080"/>
  </sheetPr>
  <dimension ref="A1:I808"/>
  <sheetViews>
    <sheetView workbookViewId="0">
      <pane ySplit="4" topLeftCell="A308" activePane="bottomLeft" state="frozen"/>
      <selection pane="bottomLeft" activeCell="A324" sqref="A324:XFD324"/>
    </sheetView>
  </sheetViews>
  <sheetFormatPr defaultRowHeight="15" x14ac:dyDescent="0.25"/>
  <cols>
    <col min="1" max="1" width="46" customWidth="1"/>
    <col min="2" max="2" width="20" customWidth="1"/>
    <col min="3" max="3" width="40" customWidth="1"/>
    <col min="4" max="4" width="26" customWidth="1"/>
    <col min="5" max="5" width="13" customWidth="1"/>
    <col min="6" max="6" width="11" customWidth="1"/>
    <col min="7" max="7" width="15" customWidth="1"/>
    <col min="8" max="8" width="18" customWidth="1"/>
    <col min="9" max="9" width="50" customWidth="1"/>
  </cols>
  <sheetData>
    <row r="1" spans="1:9" ht="19.5" x14ac:dyDescent="0.3">
      <c r="A1" s="1" t="s">
        <v>1231</v>
      </c>
    </row>
    <row r="2" spans="1:9" x14ac:dyDescent="0.25">
      <c r="A2" s="2" t="s">
        <v>1232</v>
      </c>
    </row>
    <row r="4" spans="1:9" ht="30" customHeight="1" x14ac:dyDescent="0.25">
      <c r="A4" s="3" t="s">
        <v>1233</v>
      </c>
      <c r="B4" s="3" t="s">
        <v>93</v>
      </c>
      <c r="C4" s="3" t="s">
        <v>1234</v>
      </c>
      <c r="D4" s="3" t="s">
        <v>1235</v>
      </c>
      <c r="E4" s="3" t="s">
        <v>1236</v>
      </c>
      <c r="F4" s="3" t="s">
        <v>437</v>
      </c>
      <c r="G4" s="3" t="s">
        <v>439</v>
      </c>
      <c r="H4" s="3" t="s">
        <v>1237</v>
      </c>
      <c r="I4" s="3" t="s">
        <v>1238</v>
      </c>
    </row>
    <row r="5" spans="1:9" x14ac:dyDescent="0.25">
      <c r="A5" s="15" t="str">
        <f>IF(npc_kill!$A5="","","npc_kill|"&amp;npc_kill!$A5)</f>
        <v>npc_kill|General Graardor</v>
      </c>
      <c r="B5" s="15" t="s">
        <v>52</v>
      </c>
      <c r="C5" s="15" t="str">
        <f>npc_kill!$A5</f>
        <v>General Graardor</v>
      </c>
      <c r="D5" s="15" t="str">
        <f>IF(npc_kill!$A5="","","npc_kill~"&amp;npc_kill!$A5)</f>
        <v>npc_kill~General Graardor</v>
      </c>
      <c r="E5" s="15">
        <f>npc_kill!$C5</f>
        <v>27</v>
      </c>
      <c r="F5" s="15">
        <f>IF(npc_kill!$D5="",1,npc_kill!$D5)</f>
        <v>1</v>
      </c>
      <c r="G5" s="15">
        <f>npc_kill!$F5</f>
        <v>1</v>
      </c>
      <c r="H5" s="16">
        <f t="shared" ref="H5:H68" si="0">IF(OR($E5="",$E5=0,$F5=0),0,$G5*$E5/$F5)</f>
        <v>27</v>
      </c>
      <c r="I5" s="15"/>
    </row>
    <row r="6" spans="1:9" x14ac:dyDescent="0.25">
      <c r="A6" s="15" t="str">
        <f>IF(npc_kill!$A6="","","npc_kill|"&amp;npc_kill!$A6)</f>
        <v>npc_kill|K'ril Tsutsaroth</v>
      </c>
      <c r="B6" s="15" t="s">
        <v>52</v>
      </c>
      <c r="C6" s="15" t="str">
        <f>npc_kill!$A6</f>
        <v>K'ril Tsutsaroth</v>
      </c>
      <c r="D6" s="15" t="str">
        <f>IF(npc_kill!$A6="","","npc_kill~"&amp;npc_kill!$A6)</f>
        <v>npc_kill~K'ril Tsutsaroth</v>
      </c>
      <c r="E6" s="15">
        <f>npc_kill!$C6</f>
        <v>26</v>
      </c>
      <c r="F6" s="15">
        <f>IF(npc_kill!$D6="",1,npc_kill!$D6)</f>
        <v>1</v>
      </c>
      <c r="G6" s="15">
        <f>npc_kill!$F6</f>
        <v>1</v>
      </c>
      <c r="H6" s="16">
        <f t="shared" si="0"/>
        <v>26</v>
      </c>
      <c r="I6" s="15"/>
    </row>
    <row r="7" spans="1:9" x14ac:dyDescent="0.25">
      <c r="A7" s="15" t="str">
        <f>IF(npc_kill!$A7="","","npc_kill|"&amp;npc_kill!$A7)</f>
        <v>npc_kill|Commander Zilyana</v>
      </c>
      <c r="B7" s="15" t="s">
        <v>52</v>
      </c>
      <c r="C7" s="15" t="str">
        <f>npc_kill!$A7</f>
        <v>Commander Zilyana</v>
      </c>
      <c r="D7" s="15" t="str">
        <f>IF(npc_kill!$A7="","","npc_kill~"&amp;npc_kill!$A7)</f>
        <v>npc_kill~Commander Zilyana</v>
      </c>
      <c r="E7" s="15">
        <f>npc_kill!$C7</f>
        <v>27</v>
      </c>
      <c r="F7" s="15">
        <f>IF(npc_kill!$D7="",1,npc_kill!$D7)</f>
        <v>1</v>
      </c>
      <c r="G7" s="15">
        <f>npc_kill!$F7</f>
        <v>1</v>
      </c>
      <c r="H7" s="16">
        <f t="shared" si="0"/>
        <v>27</v>
      </c>
      <c r="I7" s="15"/>
    </row>
    <row r="8" spans="1:9" x14ac:dyDescent="0.25">
      <c r="A8" s="15" t="str">
        <f>IF(npc_kill!$A8="","","npc_kill|"&amp;npc_kill!$A8)</f>
        <v>npc_kill|Kree'arra</v>
      </c>
      <c r="B8" s="15" t="s">
        <v>52</v>
      </c>
      <c r="C8" s="15" t="str">
        <f>npc_kill!$A8</f>
        <v>Kree'arra</v>
      </c>
      <c r="D8" s="15" t="str">
        <f>IF(npc_kill!$A8="","","npc_kill~"&amp;npc_kill!$A8)</f>
        <v>npc_kill~Kree'arra</v>
      </c>
      <c r="E8" s="15">
        <f>npc_kill!$C8</f>
        <v>24</v>
      </c>
      <c r="F8" s="15">
        <f>IF(npc_kill!$D8="",1,npc_kill!$D8)</f>
        <v>1</v>
      </c>
      <c r="G8" s="15">
        <f>npc_kill!$F8</f>
        <v>1</v>
      </c>
      <c r="H8" s="16">
        <f t="shared" si="0"/>
        <v>24</v>
      </c>
      <c r="I8" s="15"/>
    </row>
    <row r="9" spans="1:9" x14ac:dyDescent="0.25">
      <c r="A9" s="15" t="str">
        <f>IF(npc_kill!$A9="","","npc_kill|"&amp;npc_kill!$A9)</f>
        <v>npc_kill|Nex</v>
      </c>
      <c r="B9" s="15" t="s">
        <v>52</v>
      </c>
      <c r="C9" s="15" t="str">
        <f>npc_kill!$A9</f>
        <v>Nex</v>
      </c>
      <c r="D9" s="15" t="str">
        <f>IF(npc_kill!$A9="","","npc_kill~"&amp;npc_kill!$A9)</f>
        <v>npc_kill~Nex</v>
      </c>
      <c r="E9" s="15">
        <f>npc_kill!$C9</f>
        <v>10</v>
      </c>
      <c r="F9" s="15">
        <f>IF(npc_kill!$D9="",1,npc_kill!$D9)</f>
        <v>5</v>
      </c>
      <c r="G9" s="15">
        <f>npc_kill!$F9</f>
        <v>1</v>
      </c>
      <c r="H9" s="16">
        <f t="shared" si="0"/>
        <v>2</v>
      </c>
      <c r="I9" s="15"/>
    </row>
    <row r="10" spans="1:9" x14ac:dyDescent="0.25">
      <c r="A10" s="15" t="str">
        <f>IF(npc_kill!$A10="","","npc_kill|"&amp;npc_kill!$A10)</f>
        <v>npc_kill|Abyssal Sire</v>
      </c>
      <c r="B10" s="15" t="s">
        <v>52</v>
      </c>
      <c r="C10" s="15" t="str">
        <f>npc_kill!$A10</f>
        <v>Abyssal Sire</v>
      </c>
      <c r="D10" s="15" t="str">
        <f>IF(npc_kill!$A10="","","npc_kill~"&amp;npc_kill!$A10)</f>
        <v>npc_kill~Abyssal Sire</v>
      </c>
      <c r="E10" s="15">
        <f>npc_kill!$C10</f>
        <v>39</v>
      </c>
      <c r="F10" s="15">
        <f>IF(npc_kill!$D10="",1,npc_kill!$D10)</f>
        <v>1</v>
      </c>
      <c r="G10" s="15">
        <f>npc_kill!$F10</f>
        <v>1</v>
      </c>
      <c r="H10" s="16">
        <f t="shared" si="0"/>
        <v>39</v>
      </c>
      <c r="I10" s="15"/>
    </row>
    <row r="11" spans="1:9" x14ac:dyDescent="0.25">
      <c r="A11" s="15" t="str">
        <f>IF(npc_kill!$A11="","","npc_kill|"&amp;npc_kill!$A11)</f>
        <v>npc_kill|Alchemical Hydra</v>
      </c>
      <c r="B11" s="15" t="s">
        <v>52</v>
      </c>
      <c r="C11" s="15" t="str">
        <f>npc_kill!$A11</f>
        <v>Alchemical Hydra</v>
      </c>
      <c r="D11" s="15" t="str">
        <f>IF(npc_kill!$A11="","","npc_kill~"&amp;npc_kill!$A11)</f>
        <v>npc_kill~Alchemical Hydra</v>
      </c>
      <c r="E11" s="15">
        <f>npc_kill!$C11</f>
        <v>25</v>
      </c>
      <c r="F11" s="15">
        <f>IF(npc_kill!$D11="",1,npc_kill!$D11)</f>
        <v>1</v>
      </c>
      <c r="G11" s="15">
        <f>npc_kill!$F11</f>
        <v>1</v>
      </c>
      <c r="H11" s="16">
        <f t="shared" si="0"/>
        <v>25</v>
      </c>
      <c r="I11" s="15"/>
    </row>
    <row r="12" spans="1:9" x14ac:dyDescent="0.25">
      <c r="A12" s="15" t="str">
        <f>IF(npc_kill!$A12="","","npc_kill|"&amp;npc_kill!$A12)</f>
        <v>npc_kill|Cerberus</v>
      </c>
      <c r="B12" s="15" t="s">
        <v>52</v>
      </c>
      <c r="C12" s="15" t="str">
        <f>npc_kill!$A12</f>
        <v>Cerberus</v>
      </c>
      <c r="D12" s="15" t="str">
        <f>IF(npc_kill!$A12="","","npc_kill~"&amp;npc_kill!$A12)</f>
        <v>npc_kill~Cerberus</v>
      </c>
      <c r="E12" s="15">
        <f>npc_kill!$C12</f>
        <v>50</v>
      </c>
      <c r="F12" s="15">
        <f>IF(npc_kill!$D12="",1,npc_kill!$D12)</f>
        <v>1</v>
      </c>
      <c r="G12" s="15">
        <f>npc_kill!$F12</f>
        <v>1</v>
      </c>
      <c r="H12" s="16">
        <f t="shared" si="0"/>
        <v>50</v>
      </c>
      <c r="I12" s="15"/>
    </row>
    <row r="13" spans="1:9" x14ac:dyDescent="0.25">
      <c r="A13" s="15" t="str">
        <f>IF(npc_kill!$A13="","","npc_kill|"&amp;npc_kill!$A13)</f>
        <v>npc_kill|Kraken</v>
      </c>
      <c r="B13" s="15" t="s">
        <v>52</v>
      </c>
      <c r="C13" s="15" t="str">
        <f>npc_kill!$A13</f>
        <v>Kraken</v>
      </c>
      <c r="D13" s="15" t="str">
        <f>IF(npc_kill!$A13="","","npc_kill~"&amp;npc_kill!$A13)</f>
        <v>npc_kill~Kraken</v>
      </c>
      <c r="E13" s="15">
        <f>npc_kill!$C13</f>
        <v>60</v>
      </c>
      <c r="F13" s="15">
        <f>IF(npc_kill!$D13="",1,npc_kill!$D13)</f>
        <v>1</v>
      </c>
      <c r="G13" s="15">
        <f>npc_kill!$F13</f>
        <v>1</v>
      </c>
      <c r="H13" s="16">
        <f t="shared" si="0"/>
        <v>60</v>
      </c>
      <c r="I13" s="15"/>
    </row>
    <row r="14" spans="1:9" x14ac:dyDescent="0.25">
      <c r="A14" s="15" t="str">
        <f>IF(npc_kill!$A14="","","npc_kill|"&amp;npc_kill!$A14)</f>
        <v>npc_kill|Dusk</v>
      </c>
      <c r="B14" s="15" t="s">
        <v>52</v>
      </c>
      <c r="C14" s="15" t="str">
        <f>npc_kill!$A14</f>
        <v>Dusk</v>
      </c>
      <c r="D14" s="15" t="str">
        <f>IF(npc_kill!$A14="","","npc_kill~"&amp;npc_kill!$A14)</f>
        <v>npc_kill~Dusk</v>
      </c>
      <c r="E14" s="15">
        <f>npc_kill!$C14</f>
        <v>24</v>
      </c>
      <c r="F14" s="15">
        <f>IF(npc_kill!$D14="",1,npc_kill!$D14)</f>
        <v>1</v>
      </c>
      <c r="G14" s="15">
        <f>npc_kill!$F14</f>
        <v>1</v>
      </c>
      <c r="H14" s="16">
        <f t="shared" si="0"/>
        <v>24</v>
      </c>
      <c r="I14" s="15"/>
    </row>
    <row r="15" spans="1:9" x14ac:dyDescent="0.25">
      <c r="A15" s="15" t="str">
        <f>IF(npc_kill!$A15="","","npc_kill|"&amp;npc_kill!$A15)</f>
        <v>npc_kill|Dawn</v>
      </c>
      <c r="B15" s="15" t="s">
        <v>52</v>
      </c>
      <c r="C15" s="15" t="str">
        <f>npc_kill!$A15</f>
        <v>Dawn</v>
      </c>
      <c r="D15" s="15" t="str">
        <f>IF(npc_kill!$A15="","","npc_kill~"&amp;npc_kill!$A15)</f>
        <v>npc_kill~Dawn</v>
      </c>
      <c r="E15" s="15">
        <f>npc_kill!$C15</f>
        <v>24</v>
      </c>
      <c r="F15" s="15">
        <f>IF(npc_kill!$D15="",1,npc_kill!$D15)</f>
        <v>1</v>
      </c>
      <c r="G15" s="15">
        <f>npc_kill!$F15</f>
        <v>1</v>
      </c>
      <c r="H15" s="16">
        <f t="shared" si="0"/>
        <v>24</v>
      </c>
      <c r="I15" s="15"/>
    </row>
    <row r="16" spans="1:9" x14ac:dyDescent="0.25">
      <c r="A16" s="15" t="str">
        <f>IF(npc_kill!$A16="","","npc_kill|"&amp;npc_kill!$A16)</f>
        <v>npc_kill|Thermonuclear smoke devil</v>
      </c>
      <c r="B16" s="15" t="s">
        <v>52</v>
      </c>
      <c r="C16" s="15" t="str">
        <f>npc_kill!$A16</f>
        <v>Thermonuclear smoke devil</v>
      </c>
      <c r="D16" s="15" t="str">
        <f>IF(npc_kill!$A16="","","npc_kill~"&amp;npc_kill!$A16)</f>
        <v>npc_kill~Thermonuclear smoke devil</v>
      </c>
      <c r="E16" s="15">
        <f>npc_kill!$C16</f>
        <v>45</v>
      </c>
      <c r="F16" s="15">
        <f>IF(npc_kill!$D16="",1,npc_kill!$D16)</f>
        <v>1</v>
      </c>
      <c r="G16" s="15">
        <f>npc_kill!$F16</f>
        <v>1</v>
      </c>
      <c r="H16" s="16">
        <f t="shared" si="0"/>
        <v>45</v>
      </c>
      <c r="I16" s="15"/>
    </row>
    <row r="17" spans="1:9" x14ac:dyDescent="0.25">
      <c r="A17" s="15" t="str">
        <f>IF(npc_kill!$A17="","","npc_kill|"&amp;npc_kill!$A17)</f>
        <v>npc_kill|Duke Sucellus</v>
      </c>
      <c r="B17" s="15" t="s">
        <v>52</v>
      </c>
      <c r="C17" s="15" t="str">
        <f>npc_kill!$A17</f>
        <v>Duke Sucellus</v>
      </c>
      <c r="D17" s="15" t="str">
        <f>IF(npc_kill!$A17="","","npc_kill~"&amp;npc_kill!$A17)</f>
        <v>npc_kill~Duke Sucellus</v>
      </c>
      <c r="E17" s="15">
        <f>npc_kill!$C17</f>
        <v>34</v>
      </c>
      <c r="F17" s="15">
        <f>IF(npc_kill!$D17="",1,npc_kill!$D17)</f>
        <v>1</v>
      </c>
      <c r="G17" s="15">
        <f>npc_kill!$F17</f>
        <v>1</v>
      </c>
      <c r="H17" s="16">
        <f t="shared" si="0"/>
        <v>34</v>
      </c>
      <c r="I17" s="15"/>
    </row>
    <row r="18" spans="1:9" x14ac:dyDescent="0.25">
      <c r="A18" s="15" t="str">
        <f>IF(npc_kill!$A18="","","npc_kill|"&amp;npc_kill!$A18)</f>
        <v>npc_kill|The Leviathan</v>
      </c>
      <c r="B18" s="15" t="s">
        <v>52</v>
      </c>
      <c r="C18" s="15" t="str">
        <f>npc_kill!$A18</f>
        <v>The Leviathan</v>
      </c>
      <c r="D18" s="15" t="str">
        <f>IF(npc_kill!$A18="","","npc_kill~"&amp;npc_kill!$A18)</f>
        <v>npc_kill~The Leviathan</v>
      </c>
      <c r="E18" s="15">
        <f>npc_kill!$C18</f>
        <v>24</v>
      </c>
      <c r="F18" s="15">
        <f>IF(npc_kill!$D18="",1,npc_kill!$D18)</f>
        <v>1</v>
      </c>
      <c r="G18" s="15">
        <f>npc_kill!$F18</f>
        <v>1</v>
      </c>
      <c r="H18" s="16">
        <f t="shared" si="0"/>
        <v>24</v>
      </c>
      <c r="I18" s="15"/>
    </row>
    <row r="19" spans="1:9" x14ac:dyDescent="0.25">
      <c r="A19" s="15" t="str">
        <f>IF(npc_kill!$A19="","","npc_kill|"&amp;npc_kill!$A19)</f>
        <v>npc_kill|The Whisperer</v>
      </c>
      <c r="B19" s="15" t="s">
        <v>52</v>
      </c>
      <c r="C19" s="15" t="str">
        <f>npc_kill!$A19</f>
        <v>The Whisperer</v>
      </c>
      <c r="D19" s="15" t="str">
        <f>IF(npc_kill!$A19="","","npc_kill~"&amp;npc_kill!$A19)</f>
        <v>npc_kill~The Whisperer</v>
      </c>
      <c r="E19" s="15">
        <f>npc_kill!$C19</f>
        <v>20</v>
      </c>
      <c r="F19" s="15">
        <f>IF(npc_kill!$D19="",1,npc_kill!$D19)</f>
        <v>1</v>
      </c>
      <c r="G19" s="15">
        <f>npc_kill!$F19</f>
        <v>1</v>
      </c>
      <c r="H19" s="16">
        <f t="shared" si="0"/>
        <v>20</v>
      </c>
      <c r="I19" s="15"/>
    </row>
    <row r="20" spans="1:9" x14ac:dyDescent="0.25">
      <c r="A20" s="15" t="str">
        <f>IF(npc_kill!$A20="","","npc_kill|"&amp;npc_kill!$A20)</f>
        <v>npc_kill|Vardorvis</v>
      </c>
      <c r="B20" s="15" t="s">
        <v>52</v>
      </c>
      <c r="C20" s="15" t="str">
        <f>npc_kill!$A20</f>
        <v>Vardorvis</v>
      </c>
      <c r="D20" s="15" t="str">
        <f>IF(npc_kill!$A20="","","npc_kill~"&amp;npc_kill!$A20)</f>
        <v>npc_kill~Vardorvis</v>
      </c>
      <c r="E20" s="15">
        <f>npc_kill!$C20</f>
        <v>32</v>
      </c>
      <c r="F20" s="15">
        <f>IF(npc_kill!$D20="",1,npc_kill!$D20)</f>
        <v>1</v>
      </c>
      <c r="G20" s="15">
        <f>npc_kill!$F20</f>
        <v>1</v>
      </c>
      <c r="H20" s="16">
        <f t="shared" si="0"/>
        <v>32</v>
      </c>
      <c r="I20" s="15"/>
    </row>
    <row r="21" spans="1:9" x14ac:dyDescent="0.25">
      <c r="A21" s="15" t="str">
        <f>IF(npc_kill!$A21="","","npc_kill|"&amp;npc_kill!$A21)</f>
        <v>npc_kill|Callisto</v>
      </c>
      <c r="B21" s="15" t="s">
        <v>52</v>
      </c>
      <c r="C21" s="15" t="str">
        <f>npc_kill!$A21</f>
        <v>Callisto</v>
      </c>
      <c r="D21" s="15" t="str">
        <f>IF(npc_kill!$A21="","","npc_kill~"&amp;npc_kill!$A21)</f>
        <v>npc_kill~Callisto</v>
      </c>
      <c r="E21" s="15">
        <f>npc_kill!$C21</f>
        <v>25</v>
      </c>
      <c r="F21" s="15">
        <f>IF(npc_kill!$D21="",1,npc_kill!$D21)</f>
        <v>1</v>
      </c>
      <c r="G21" s="15">
        <f>npc_kill!$F21</f>
        <v>1</v>
      </c>
      <c r="H21" s="16">
        <f t="shared" si="0"/>
        <v>25</v>
      </c>
      <c r="I21" s="15"/>
    </row>
    <row r="22" spans="1:9" x14ac:dyDescent="0.25">
      <c r="A22" s="15" t="str">
        <f>IF(npc_kill!$A22="","","npc_kill|"&amp;npc_kill!$A22)</f>
        <v>npc_kill|Artio</v>
      </c>
      <c r="B22" s="15" t="s">
        <v>52</v>
      </c>
      <c r="C22" s="15" t="str">
        <f>npc_kill!$A22</f>
        <v>Artio</v>
      </c>
      <c r="D22" s="15" t="str">
        <f>IF(npc_kill!$A22="","","npc_kill~"&amp;npc_kill!$A22)</f>
        <v>npc_kill~Artio</v>
      </c>
      <c r="E22" s="15">
        <f>npc_kill!$C22</f>
        <v>52</v>
      </c>
      <c r="F22" s="15">
        <f>IF(npc_kill!$D22="",1,npc_kill!$D22)</f>
        <v>1</v>
      </c>
      <c r="G22" s="15">
        <f>npc_kill!$F22</f>
        <v>1</v>
      </c>
      <c r="H22" s="16">
        <f t="shared" si="0"/>
        <v>52</v>
      </c>
      <c r="I22" s="15"/>
    </row>
    <row r="23" spans="1:9" x14ac:dyDescent="0.25">
      <c r="A23" s="15" t="str">
        <f>IF(npc_kill!$A23="","","npc_kill|"&amp;npc_kill!$A23)</f>
        <v>npc_kill|Venenatis</v>
      </c>
      <c r="B23" s="15" t="s">
        <v>52</v>
      </c>
      <c r="C23" s="15" t="str">
        <f>npc_kill!$A23</f>
        <v>Venenatis</v>
      </c>
      <c r="D23" s="15" t="str">
        <f>IF(npc_kill!$A23="","","npc_kill~"&amp;npc_kill!$A23)</f>
        <v>npc_kill~Venenatis</v>
      </c>
      <c r="E23" s="15">
        <f>npc_kill!$C23</f>
        <v>26</v>
      </c>
      <c r="F23" s="15">
        <f>IF(npc_kill!$D23="",1,npc_kill!$D23)</f>
        <v>1</v>
      </c>
      <c r="G23" s="15">
        <f>npc_kill!$F23</f>
        <v>1</v>
      </c>
      <c r="H23" s="16">
        <f t="shared" si="0"/>
        <v>26</v>
      </c>
      <c r="I23" s="15"/>
    </row>
    <row r="24" spans="1:9" x14ac:dyDescent="0.25">
      <c r="A24" s="15" t="str">
        <f>IF(npc_kill!$A24="","","npc_kill|"&amp;npc_kill!$A24)</f>
        <v>npc_kill|Vet'ion</v>
      </c>
      <c r="B24" s="15" t="s">
        <v>52</v>
      </c>
      <c r="C24" s="15" t="str">
        <f>npc_kill!$A24</f>
        <v>Vet'ion</v>
      </c>
      <c r="D24" s="15" t="str">
        <f>IF(npc_kill!$A24="","","npc_kill~"&amp;npc_kill!$A24)</f>
        <v>npc_kill~Vet'ion</v>
      </c>
      <c r="E24" s="15">
        <f>npc_kill!$C24</f>
        <v>34</v>
      </c>
      <c r="F24" s="15">
        <f>IF(npc_kill!$D24="",1,npc_kill!$D24)</f>
        <v>1</v>
      </c>
      <c r="G24" s="15">
        <f>npc_kill!$F24</f>
        <v>1</v>
      </c>
      <c r="H24" s="16">
        <f t="shared" si="0"/>
        <v>34</v>
      </c>
      <c r="I24" s="15"/>
    </row>
    <row r="25" spans="1:9" x14ac:dyDescent="0.25">
      <c r="A25" s="15" t="str">
        <f>IF(npc_kill!$A25="","","npc_kill|"&amp;npc_kill!$A25)</f>
        <v>npc_kill|Calvar'ion</v>
      </c>
      <c r="B25" s="15" t="s">
        <v>52</v>
      </c>
      <c r="C25" s="15" t="str">
        <f>npc_kill!$A25</f>
        <v>Calvar'ion</v>
      </c>
      <c r="D25" s="15" t="str">
        <f>IF(npc_kill!$A25="","","npc_kill~"&amp;npc_kill!$A25)</f>
        <v>npc_kill~Calvar'ion</v>
      </c>
      <c r="E25" s="15">
        <f>npc_kill!$C25</f>
        <v>52</v>
      </c>
      <c r="F25" s="15">
        <f>IF(npc_kill!$D25="",1,npc_kill!$D25)</f>
        <v>1</v>
      </c>
      <c r="G25" s="15">
        <f>npc_kill!$F25</f>
        <v>1</v>
      </c>
      <c r="H25" s="16">
        <f t="shared" si="0"/>
        <v>52</v>
      </c>
      <c r="I25" s="15"/>
    </row>
    <row r="26" spans="1:9" x14ac:dyDescent="0.25">
      <c r="A26" s="15" t="str">
        <f>IF(npc_kill!$A26="","","npc_kill|"&amp;npc_kill!$A26)</f>
        <v>npc_kill|King Black Dragon</v>
      </c>
      <c r="B26" s="15" t="s">
        <v>52</v>
      </c>
      <c r="C26" s="15" t="str">
        <f>npc_kill!$A26</f>
        <v>King Black Dragon</v>
      </c>
      <c r="D26" s="15" t="str">
        <f>IF(npc_kill!$A26="","","npc_kill~"&amp;npc_kill!$A26)</f>
        <v>npc_kill~King Black Dragon</v>
      </c>
      <c r="E26" s="15">
        <f>npc_kill!$C26</f>
        <v>30</v>
      </c>
      <c r="F26" s="15">
        <f>IF(npc_kill!$D26="",1,npc_kill!$D26)</f>
        <v>1</v>
      </c>
      <c r="G26" s="15">
        <f>npc_kill!$F26</f>
        <v>1</v>
      </c>
      <c r="H26" s="16">
        <f t="shared" si="0"/>
        <v>30</v>
      </c>
      <c r="I26" s="15"/>
    </row>
    <row r="27" spans="1:9" x14ac:dyDescent="0.25">
      <c r="A27" s="15" t="str">
        <f>IF(npc_kill!$A27="","","npc_kill|"&amp;npc_kill!$A27)</f>
        <v>npc_kill|Vorkath</v>
      </c>
      <c r="B27" s="15" t="s">
        <v>52</v>
      </c>
      <c r="C27" s="15" t="str">
        <f>npc_kill!$A27</f>
        <v>Vorkath</v>
      </c>
      <c r="D27" s="15" t="str">
        <f>IF(npc_kill!$A27="","","npc_kill~"&amp;npc_kill!$A27)</f>
        <v>npc_kill~Vorkath</v>
      </c>
      <c r="E27" s="15">
        <f>npc_kill!$C27</f>
        <v>30</v>
      </c>
      <c r="F27" s="15">
        <f>IF(npc_kill!$D27="",1,npc_kill!$D27)</f>
        <v>1</v>
      </c>
      <c r="G27" s="15">
        <f>npc_kill!$F27</f>
        <v>1</v>
      </c>
      <c r="H27" s="16">
        <f t="shared" si="0"/>
        <v>30</v>
      </c>
      <c r="I27" s="15"/>
    </row>
    <row r="28" spans="1:9" x14ac:dyDescent="0.25">
      <c r="A28" s="15" t="str">
        <f>IF(npc_kill!$A28="","","npc_kill|"&amp;npc_kill!$A28)</f>
        <v>npc_kill|Zulrah</v>
      </c>
      <c r="B28" s="15" t="s">
        <v>52</v>
      </c>
      <c r="C28" s="15" t="str">
        <f>npc_kill!$A28</f>
        <v>Zulrah</v>
      </c>
      <c r="D28" s="15" t="str">
        <f>IF(npc_kill!$A28="","","npc_kill~"&amp;npc_kill!$A28)</f>
        <v>npc_kill~Zulrah</v>
      </c>
      <c r="E28" s="15">
        <f>npc_kill!$C28</f>
        <v>24</v>
      </c>
      <c r="F28" s="15">
        <f>IF(npc_kill!$D28="",1,npc_kill!$D28)</f>
        <v>1</v>
      </c>
      <c r="G28" s="15">
        <f>npc_kill!$F28</f>
        <v>1</v>
      </c>
      <c r="H28" s="16">
        <f t="shared" si="0"/>
        <v>24</v>
      </c>
      <c r="I28" s="15"/>
    </row>
    <row r="29" spans="1:9" x14ac:dyDescent="0.25">
      <c r="A29" s="15" t="str">
        <f>IF(npc_kill!$A29="","","npc_kill|"&amp;npc_kill!$A29)</f>
        <v>npc_kill|Corporeal Beast</v>
      </c>
      <c r="B29" s="15" t="s">
        <v>52</v>
      </c>
      <c r="C29" s="15" t="str">
        <f>npc_kill!$A29</f>
        <v>Corporeal Beast</v>
      </c>
      <c r="D29" s="15" t="str">
        <f>IF(npc_kill!$A29="","","npc_kill~"&amp;npc_kill!$A29)</f>
        <v>npc_kill~Corporeal Beast</v>
      </c>
      <c r="E29" s="15">
        <f>npc_kill!$C29</f>
        <v>10</v>
      </c>
      <c r="F29" s="15">
        <f>IF(npc_kill!$D29="",1,npc_kill!$D29)</f>
        <v>1</v>
      </c>
      <c r="G29" s="15">
        <f>npc_kill!$F29</f>
        <v>1</v>
      </c>
      <c r="H29" s="16">
        <f t="shared" si="0"/>
        <v>10</v>
      </c>
      <c r="I29" s="15"/>
    </row>
    <row r="30" spans="1:9" x14ac:dyDescent="0.25">
      <c r="A30" s="15" t="str">
        <f>IF(npc_kill!$A30="","","npc_kill|"&amp;npc_kill!$A30)</f>
        <v>npc_kill|The Nightmare</v>
      </c>
      <c r="B30" s="15" t="s">
        <v>52</v>
      </c>
      <c r="C30" s="15" t="str">
        <f>npc_kill!$A30</f>
        <v>The Nightmare</v>
      </c>
      <c r="D30" s="15" t="str">
        <f>IF(npc_kill!$A30="","","npc_kill~"&amp;npc_kill!$A30)</f>
        <v>npc_kill~The Nightmare</v>
      </c>
      <c r="E30" s="15">
        <f>npc_kill!$C30</f>
        <v>12</v>
      </c>
      <c r="F30" s="15">
        <f>IF(npc_kill!$D30="",1,npc_kill!$D30)</f>
        <v>5</v>
      </c>
      <c r="G30" s="15">
        <f>npc_kill!$F30</f>
        <v>1</v>
      </c>
      <c r="H30" s="16">
        <f t="shared" si="0"/>
        <v>2.4</v>
      </c>
      <c r="I30" s="15"/>
    </row>
    <row r="31" spans="1:9" x14ac:dyDescent="0.25">
      <c r="A31" s="15" t="str">
        <f>IF(npc_kill!$A31="","","npc_kill|"&amp;npc_kill!$A31)</f>
        <v>npc_kill|Tormented Demon</v>
      </c>
      <c r="B31" s="15" t="s">
        <v>52</v>
      </c>
      <c r="C31" s="15" t="str">
        <f>npc_kill!$A31</f>
        <v>Tormented Demon</v>
      </c>
      <c r="D31" s="15" t="str">
        <f>IF(npc_kill!$A31="","","npc_kill~"&amp;npc_kill!$A31)</f>
        <v>npc_kill~Tormented Demon</v>
      </c>
      <c r="E31" s="15">
        <f>npc_kill!$C31</f>
        <v>55</v>
      </c>
      <c r="F31" s="15">
        <f>IF(npc_kill!$D31="",1,npc_kill!$D31)</f>
        <v>1</v>
      </c>
      <c r="G31" s="15">
        <f>npc_kill!$F31</f>
        <v>1</v>
      </c>
      <c r="H31" s="16">
        <f t="shared" si="0"/>
        <v>55</v>
      </c>
      <c r="I31" s="15"/>
    </row>
    <row r="32" spans="1:9" x14ac:dyDescent="0.25">
      <c r="A32" s="15" t="str">
        <f>IF(npc_kill!$A32="","","npc_kill|"&amp;npc_kill!$A32)</f>
        <v>npc_kill|Maggot King</v>
      </c>
      <c r="B32" s="15" t="s">
        <v>52</v>
      </c>
      <c r="C32" s="15" t="str">
        <f>npc_kill!$A32</f>
        <v>Maggot King</v>
      </c>
      <c r="D32" s="15" t="str">
        <f>IF(npc_kill!$A32="","","npc_kill~"&amp;npc_kill!$A32)</f>
        <v>npc_kill~Maggot King</v>
      </c>
      <c r="E32" s="15">
        <f>npc_kill!$C32</f>
        <v>25</v>
      </c>
      <c r="F32" s="15">
        <f>IF(npc_kill!$D32="",1,npc_kill!$D32)</f>
        <v>1</v>
      </c>
      <c r="G32" s="15">
        <f>npc_kill!$F32</f>
        <v>1</v>
      </c>
      <c r="H32" s="16">
        <f t="shared" si="0"/>
        <v>25</v>
      </c>
      <c r="I32" s="15"/>
    </row>
    <row r="33" spans="1:9" x14ac:dyDescent="0.25">
      <c r="A33" s="15" t="str">
        <f>IF(npc_kill!$A33="","","npc_kill|"&amp;npc_kill!$A33)</f>
        <v>npc_kill|Demonic gorilla</v>
      </c>
      <c r="B33" s="15" t="s">
        <v>52</v>
      </c>
      <c r="C33" s="15" t="str">
        <f>npc_kill!$A33</f>
        <v>Demonic gorilla</v>
      </c>
      <c r="D33" s="15" t="str">
        <f>IF(npc_kill!$A33="","","npc_kill~"&amp;npc_kill!$A33)</f>
        <v>npc_kill~Demonic gorilla</v>
      </c>
      <c r="E33" s="15">
        <f>npc_kill!$C33</f>
        <v>80</v>
      </c>
      <c r="F33" s="15">
        <f>IF(npc_kill!$D33="",1,npc_kill!$D33)</f>
        <v>1</v>
      </c>
      <c r="G33" s="15">
        <f>npc_kill!$F33</f>
        <v>1</v>
      </c>
      <c r="H33" s="16">
        <f t="shared" si="0"/>
        <v>80</v>
      </c>
      <c r="I33" s="15"/>
    </row>
    <row r="34" spans="1:9" x14ac:dyDescent="0.25">
      <c r="A34" s="15" t="str">
        <f>IF(npc_kill!$A34="","","npc_kill|"&amp;npc_kill!$A34)</f>
        <v>npc_kill|Hydra</v>
      </c>
      <c r="B34" s="15" t="s">
        <v>52</v>
      </c>
      <c r="C34" s="15" t="str">
        <f>npc_kill!$A34</f>
        <v>Hydra</v>
      </c>
      <c r="D34" s="15" t="str">
        <f>IF(npc_kill!$A34="","","npc_kill~"&amp;npc_kill!$A34)</f>
        <v>npc_kill~Hydra</v>
      </c>
      <c r="E34" s="15">
        <f>npc_kill!$C34</f>
        <v>80</v>
      </c>
      <c r="F34" s="15">
        <f>IF(npc_kill!$D34="",1,npc_kill!$D34)</f>
        <v>1</v>
      </c>
      <c r="G34" s="15">
        <f>npc_kill!$F34</f>
        <v>1</v>
      </c>
      <c r="H34" s="16">
        <f t="shared" si="0"/>
        <v>80</v>
      </c>
      <c r="I34" s="15"/>
    </row>
    <row r="35" spans="1:9" x14ac:dyDescent="0.25">
      <c r="A35" s="15" t="str">
        <f>IF(npc_kill!$A35="","","npc_kill|"&amp;npc_kill!$A35)</f>
        <v>npc_kill|Venator</v>
      </c>
      <c r="B35" s="15" t="s">
        <v>52</v>
      </c>
      <c r="C35" s="15" t="str">
        <f>npc_kill!$A35</f>
        <v>Venator</v>
      </c>
      <c r="D35" s="15" t="str">
        <f>IF(npc_kill!$A35="","","npc_kill~"&amp;npc_kill!$A35)</f>
        <v>npc_kill~Venator</v>
      </c>
      <c r="E35" s="15">
        <f>npc_kill!$C35</f>
        <v>85</v>
      </c>
      <c r="F35" s="15">
        <f>IF(npc_kill!$D35="",1,npc_kill!$D35)</f>
        <v>1</v>
      </c>
      <c r="G35" s="15">
        <f>npc_kill!$F35</f>
        <v>1</v>
      </c>
      <c r="H35" s="16">
        <f t="shared" si="0"/>
        <v>85</v>
      </c>
      <c r="I35" s="15"/>
    </row>
    <row r="36" spans="1:9" x14ac:dyDescent="0.25">
      <c r="A36" s="15" t="str">
        <f>IF(npc_kill!$A36="","","npc_kill|"&amp;npc_kill!$A36)</f>
        <v>npc_kill|Basilisk Knight</v>
      </c>
      <c r="B36" s="15" t="s">
        <v>52</v>
      </c>
      <c r="C36" s="15" t="str">
        <f>npc_kill!$A36</f>
        <v>Basilisk Knight</v>
      </c>
      <c r="D36" s="15" t="str">
        <f>IF(npc_kill!$A36="","","npc_kill~"&amp;npc_kill!$A36)</f>
        <v>npc_kill~Basilisk Knight</v>
      </c>
      <c r="E36" s="15">
        <f>npc_kill!$C36</f>
        <v>85</v>
      </c>
      <c r="F36" s="15">
        <f>IF(npc_kill!$D36="",1,npc_kill!$D36)</f>
        <v>1</v>
      </c>
      <c r="G36" s="15">
        <f>npc_kill!$F36</f>
        <v>1</v>
      </c>
      <c r="H36" s="16">
        <f t="shared" si="0"/>
        <v>85</v>
      </c>
      <c r="I36" s="15"/>
    </row>
    <row r="37" spans="1:9" x14ac:dyDescent="0.25">
      <c r="A37" s="15" t="str">
        <f>IF(npc_kill!$A37="","","npc_kill|"&amp;npc_kill!$A37)</f>
        <v>npc_kill|Gargoyle</v>
      </c>
      <c r="B37" s="15" t="s">
        <v>52</v>
      </c>
      <c r="C37" s="15" t="str">
        <f>npc_kill!$A37</f>
        <v>Gargoyle</v>
      </c>
      <c r="D37" s="15" t="str">
        <f>IF(npc_kill!$A37="","","npc_kill~"&amp;npc_kill!$A37)</f>
        <v>npc_kill~Gargoyle</v>
      </c>
      <c r="E37" s="15">
        <f>npc_kill!$C37</f>
        <v>230</v>
      </c>
      <c r="F37" s="15">
        <f>IF(npc_kill!$D37="",1,npc_kill!$D37)</f>
        <v>1</v>
      </c>
      <c r="G37" s="15">
        <f>npc_kill!$F37</f>
        <v>1</v>
      </c>
      <c r="H37" s="16">
        <f t="shared" si="0"/>
        <v>230</v>
      </c>
      <c r="I37" s="15"/>
    </row>
    <row r="38" spans="1:9" x14ac:dyDescent="0.25">
      <c r="A38" s="15" t="str">
        <f>IF(npc_kill!$A38="","","npc_kill|"&amp;npc_kill!$A38)</f>
        <v>npc_kill|Cave horror</v>
      </c>
      <c r="B38" s="15" t="s">
        <v>52</v>
      </c>
      <c r="C38" s="15" t="str">
        <f>npc_kill!$A38</f>
        <v>Cave horror</v>
      </c>
      <c r="D38" s="15" t="str">
        <f>IF(npc_kill!$A38="","","npc_kill~"&amp;npc_kill!$A38)</f>
        <v>npc_kill~Cave horror</v>
      </c>
      <c r="E38" s="15">
        <f>npc_kill!$C38</f>
        <v>300</v>
      </c>
      <c r="F38" s="15">
        <f>IF(npc_kill!$D38="",1,npc_kill!$D38)</f>
        <v>1</v>
      </c>
      <c r="G38" s="15">
        <f>npc_kill!$F38</f>
        <v>1</v>
      </c>
      <c r="H38" s="16">
        <f t="shared" si="0"/>
        <v>300</v>
      </c>
      <c r="I38" s="15"/>
    </row>
    <row r="39" spans="1:9" x14ac:dyDescent="0.25">
      <c r="A39" s="15" t="str">
        <f>IF(npc_kill!$A39="","","npc_kill|"&amp;npc_kill!$A39)</f>
        <v>npc_kill|Fever spider</v>
      </c>
      <c r="B39" s="15" t="s">
        <v>52</v>
      </c>
      <c r="C39" s="15" t="str">
        <f>npc_kill!$A39</f>
        <v>Fever spider</v>
      </c>
      <c r="D39" s="15" t="str">
        <f>IF(npc_kill!$A39="","","npc_kill~"&amp;npc_kill!$A39)</f>
        <v>npc_kill~Fever spider</v>
      </c>
      <c r="E39" s="15">
        <f>npc_kill!$C39</f>
        <v>400</v>
      </c>
      <c r="F39" s="15">
        <f>IF(npc_kill!$D39="",1,npc_kill!$D39)</f>
        <v>1</v>
      </c>
      <c r="G39" s="15">
        <f>npc_kill!$F39</f>
        <v>1</v>
      </c>
      <c r="H39" s="16">
        <f t="shared" si="0"/>
        <v>400</v>
      </c>
      <c r="I39" s="15"/>
    </row>
    <row r="40" spans="1:9" x14ac:dyDescent="0.25">
      <c r="A40" s="15" t="str">
        <f>IF(npc_kill!$A40="","","npc_kill|"&amp;npc_kill!$A40)</f>
        <v>npc_kill|Ogress Warrior</v>
      </c>
      <c r="B40" s="15" t="s">
        <v>52</v>
      </c>
      <c r="C40" s="15" t="str">
        <f>npc_kill!$A40</f>
        <v>Ogress Warrior</v>
      </c>
      <c r="D40" s="15" t="str">
        <f>IF(npc_kill!$A40="","","npc_kill~"&amp;npc_kill!$A40)</f>
        <v>npc_kill~Ogress Warrior</v>
      </c>
      <c r="E40" s="15">
        <f>npc_kill!$C40</f>
        <v>50</v>
      </c>
      <c r="F40" s="15">
        <f>IF(npc_kill!$D40="",1,npc_kill!$D40)</f>
        <v>1</v>
      </c>
      <c r="G40" s="15">
        <f>npc_kill!$F40</f>
        <v>1</v>
      </c>
      <c r="H40" s="16">
        <f t="shared" si="0"/>
        <v>50</v>
      </c>
      <c r="I40" s="15"/>
    </row>
    <row r="41" spans="1:9" x14ac:dyDescent="0.25">
      <c r="A41" s="15" t="str">
        <f>IF(npc_kill!$A41="","","npc_kill|"&amp;npc_kill!$A41)</f>
        <v>npc_kill|Sarachnis</v>
      </c>
      <c r="B41" s="15" t="s">
        <v>52</v>
      </c>
      <c r="C41" s="15" t="str">
        <f>npc_kill!$A41</f>
        <v>Sarachnis</v>
      </c>
      <c r="D41" s="15" t="str">
        <f>IF(npc_kill!$A41="","","npc_kill~"&amp;npc_kill!$A41)</f>
        <v>npc_kill~Sarachnis</v>
      </c>
      <c r="E41" s="15">
        <f>npc_kill!$C41</f>
        <v>60</v>
      </c>
      <c r="F41" s="15">
        <f>IF(npc_kill!$D41="",1,npc_kill!$D41)</f>
        <v>1</v>
      </c>
      <c r="G41" s="15">
        <f>npc_kill!$F41</f>
        <v>1</v>
      </c>
      <c r="H41" s="16">
        <f t="shared" si="0"/>
        <v>60</v>
      </c>
      <c r="I41" s="15"/>
    </row>
    <row r="42" spans="1:9" x14ac:dyDescent="0.25">
      <c r="A42" s="15" t="str">
        <f>IF(npc_kill!$A42="","","npc_kill|"&amp;npc_kill!$A42)</f>
        <v>npc_kill|Giant Mole</v>
      </c>
      <c r="B42" s="15" t="s">
        <v>52</v>
      </c>
      <c r="C42" s="15" t="str">
        <f>npc_kill!$A42</f>
        <v>Giant Mole</v>
      </c>
      <c r="D42" s="15" t="str">
        <f>IF(npc_kill!$A42="","","npc_kill~"&amp;npc_kill!$A42)</f>
        <v>npc_kill~Giant Mole</v>
      </c>
      <c r="E42" s="15">
        <f>npc_kill!$C42</f>
        <v>50</v>
      </c>
      <c r="F42" s="15">
        <f>IF(npc_kill!$D42="",1,npc_kill!$D42)</f>
        <v>1</v>
      </c>
      <c r="G42" s="15">
        <f>npc_kill!$F42</f>
        <v>1</v>
      </c>
      <c r="H42" s="16">
        <f t="shared" si="0"/>
        <v>50</v>
      </c>
      <c r="I42" s="15"/>
    </row>
    <row r="43" spans="1:9" x14ac:dyDescent="0.25">
      <c r="A43" s="15" t="str">
        <f>IF(npc_kill!$A43="","","npc_kill|"&amp;npc_kill!$A43)</f>
        <v>npc_kill|Dagannoth Rex</v>
      </c>
      <c r="B43" s="15" t="s">
        <v>52</v>
      </c>
      <c r="C43" s="15" t="str">
        <f>npc_kill!$A43</f>
        <v>Dagannoth Rex</v>
      </c>
      <c r="D43" s="15" t="str">
        <f>IF(npc_kill!$A43="","","npc_kill~"&amp;npc_kill!$A43)</f>
        <v>npc_kill~Dagannoth Rex</v>
      </c>
      <c r="E43" s="15">
        <f>npc_kill!$C43</f>
        <v>60</v>
      </c>
      <c r="F43" s="15">
        <f>IF(npc_kill!$D43="",1,npc_kill!$D43)</f>
        <v>1</v>
      </c>
      <c r="G43" s="15">
        <f>npc_kill!$F43</f>
        <v>1</v>
      </c>
      <c r="H43" s="16">
        <f t="shared" si="0"/>
        <v>60</v>
      </c>
      <c r="I43" s="15"/>
    </row>
    <row r="44" spans="1:9" x14ac:dyDescent="0.25">
      <c r="A44" s="15" t="str">
        <f>IF(npc_kill!$A44="","","npc_kill|"&amp;npc_kill!$A44)</f>
        <v>npc_kill|Dagannoth Prime</v>
      </c>
      <c r="B44" s="15" t="s">
        <v>52</v>
      </c>
      <c r="C44" s="15" t="str">
        <f>npc_kill!$A44</f>
        <v>Dagannoth Prime</v>
      </c>
      <c r="D44" s="15" t="str">
        <f>IF(npc_kill!$A44="","","npc_kill~"&amp;npc_kill!$A44)</f>
        <v>npc_kill~Dagannoth Prime</v>
      </c>
      <c r="E44" s="15">
        <f>npc_kill!$C44</f>
        <v>60</v>
      </c>
      <c r="F44" s="15">
        <f>IF(npc_kill!$D44="",1,npc_kill!$D44)</f>
        <v>1</v>
      </c>
      <c r="G44" s="15">
        <f>npc_kill!$F44</f>
        <v>1</v>
      </c>
      <c r="H44" s="16">
        <f t="shared" si="0"/>
        <v>60</v>
      </c>
      <c r="I44" s="15"/>
    </row>
    <row r="45" spans="1:9" x14ac:dyDescent="0.25">
      <c r="A45" s="15" t="str">
        <f>IF(npc_kill!$A45="","","npc_kill|"&amp;npc_kill!$A45)</f>
        <v>npc_kill|Dagannoth Supreme</v>
      </c>
      <c r="B45" s="15" t="s">
        <v>52</v>
      </c>
      <c r="C45" s="15" t="str">
        <f>npc_kill!$A45</f>
        <v>Dagannoth Supreme</v>
      </c>
      <c r="D45" s="15" t="str">
        <f>IF(npc_kill!$A45="","","npc_kill~"&amp;npc_kill!$A45)</f>
        <v>npc_kill~Dagannoth Supreme</v>
      </c>
      <c r="E45" s="15">
        <f>npc_kill!$C45</f>
        <v>60</v>
      </c>
      <c r="F45" s="15">
        <f>IF(npc_kill!$D45="",1,npc_kill!$D45)</f>
        <v>1</v>
      </c>
      <c r="G45" s="15">
        <f>npc_kill!$F45</f>
        <v>1</v>
      </c>
      <c r="H45" s="16">
        <f t="shared" si="0"/>
        <v>60</v>
      </c>
      <c r="I45" s="15"/>
    </row>
    <row r="46" spans="1:9" x14ac:dyDescent="0.25">
      <c r="A46" s="15" t="str">
        <f>IF(npc_kill!$A46="","","npc_kill|"&amp;npc_kill!$A46)</f>
        <v>npc_kill|Phantom Muspah</v>
      </c>
      <c r="B46" s="15" t="s">
        <v>52</v>
      </c>
      <c r="C46" s="15" t="str">
        <f>npc_kill!$A46</f>
        <v>Phantom Muspah</v>
      </c>
      <c r="D46" s="15" t="str">
        <f>IF(npc_kill!$A46="","","npc_kill~"&amp;npc_kill!$A46)</f>
        <v>npc_kill~Phantom Muspah</v>
      </c>
      <c r="E46" s="15">
        <f>npc_kill!$C46</f>
        <v>26</v>
      </c>
      <c r="F46" s="15">
        <f>IF(npc_kill!$D46="",1,npc_kill!$D46)</f>
        <v>1</v>
      </c>
      <c r="G46" s="15">
        <f>npc_kill!$F46</f>
        <v>1</v>
      </c>
      <c r="H46" s="16">
        <f t="shared" si="0"/>
        <v>26</v>
      </c>
      <c r="I46" s="15"/>
    </row>
    <row r="47" spans="1:9" x14ac:dyDescent="0.25">
      <c r="A47" s="15" t="str">
        <f>IF(npc_kill!$A47="","","npc_kill|"&amp;npc_kill!$A47)</f>
        <v>npc_kill|Araxxor</v>
      </c>
      <c r="B47" s="15" t="s">
        <v>52</v>
      </c>
      <c r="C47" s="15" t="str">
        <f>npc_kill!$A47</f>
        <v>Araxxor</v>
      </c>
      <c r="D47" s="15" t="str">
        <f>IF(npc_kill!$A47="","","npc_kill~"&amp;npc_kill!$A47)</f>
        <v>npc_kill~Araxxor</v>
      </c>
      <c r="E47" s="15">
        <f>npc_kill!$C47</f>
        <v>28</v>
      </c>
      <c r="F47" s="15">
        <f>IF(npc_kill!$D47="",1,npc_kill!$D47)</f>
        <v>1</v>
      </c>
      <c r="G47" s="15">
        <f>npc_kill!$F47</f>
        <v>1</v>
      </c>
      <c r="H47" s="16">
        <f t="shared" si="0"/>
        <v>28</v>
      </c>
      <c r="I47" s="15"/>
    </row>
    <row r="48" spans="1:9" x14ac:dyDescent="0.25">
      <c r="A48" s="15" t="str">
        <f>IF(npc_kill!$A48="","","npc_kill|"&amp;npc_kill!$A48)</f>
        <v>npc_kill|Scurrius</v>
      </c>
      <c r="B48" s="15" t="s">
        <v>52</v>
      </c>
      <c r="C48" s="15" t="str">
        <f>npc_kill!$A48</f>
        <v>Scurrius</v>
      </c>
      <c r="D48" s="15" t="str">
        <f>IF(npc_kill!$A48="","","npc_kill~"&amp;npc_kill!$A48)</f>
        <v>npc_kill~Scurrius</v>
      </c>
      <c r="E48" s="15">
        <f>npc_kill!$C48</f>
        <v>60</v>
      </c>
      <c r="F48" s="15">
        <f>IF(npc_kill!$D48="",1,npc_kill!$D48)</f>
        <v>1</v>
      </c>
      <c r="G48" s="15">
        <f>npc_kill!$F48</f>
        <v>1</v>
      </c>
      <c r="H48" s="16">
        <f t="shared" si="0"/>
        <v>60</v>
      </c>
      <c r="I48" s="15"/>
    </row>
    <row r="49" spans="1:9" x14ac:dyDescent="0.25">
      <c r="A49" s="15" t="str">
        <f>IF(npc_kill!$A49="","","npc_kill|"&amp;npc_kill!$A49)</f>
        <v>npc_kill|Chaos Fanatic</v>
      </c>
      <c r="B49" s="15" t="s">
        <v>52</v>
      </c>
      <c r="C49" s="15" t="str">
        <f>npc_kill!$A49</f>
        <v>Chaos Fanatic</v>
      </c>
      <c r="D49" s="15" t="str">
        <f>IF(npc_kill!$A49="","","npc_kill~"&amp;npc_kill!$A49)</f>
        <v>npc_kill~Chaos Fanatic</v>
      </c>
      <c r="E49" s="15">
        <f>npc_kill!$C49</f>
        <v>40</v>
      </c>
      <c r="F49" s="15">
        <f>IF(npc_kill!$D49="",1,npc_kill!$D49)</f>
        <v>1</v>
      </c>
      <c r="G49" s="15">
        <f>npc_kill!$F49</f>
        <v>1</v>
      </c>
      <c r="H49" s="16">
        <f t="shared" si="0"/>
        <v>40</v>
      </c>
      <c r="I49" s="15"/>
    </row>
    <row r="50" spans="1:9" x14ac:dyDescent="0.25">
      <c r="A50" s="15" t="str">
        <f>IF(npc_kill!$A50="","","npc_kill|"&amp;npc_kill!$A50)</f>
        <v>npc_kill|Chaos Elemental</v>
      </c>
      <c r="B50" s="15" t="s">
        <v>52</v>
      </c>
      <c r="C50" s="15" t="str">
        <f>npc_kill!$A50</f>
        <v>Chaos Elemental</v>
      </c>
      <c r="D50" s="15" t="str">
        <f>IF(npc_kill!$A50="","","npc_kill~"&amp;npc_kill!$A50)</f>
        <v>npc_kill~Chaos Elemental</v>
      </c>
      <c r="E50" s="15">
        <f>npc_kill!$C50</f>
        <v>28</v>
      </c>
      <c r="F50" s="15">
        <f>IF(npc_kill!$D50="",1,npc_kill!$D50)</f>
        <v>1</v>
      </c>
      <c r="G50" s="15">
        <f>npc_kill!$F50</f>
        <v>1</v>
      </c>
      <c r="H50" s="16">
        <f t="shared" si="0"/>
        <v>28</v>
      </c>
      <c r="I50" s="15"/>
    </row>
    <row r="51" spans="1:9" x14ac:dyDescent="0.25">
      <c r="A51" s="15" t="str">
        <f>IF(npc_kill!$A51="","","npc_kill|"&amp;npc_kill!$A51)</f>
        <v>npc_kill|Crazy archaeologist</v>
      </c>
      <c r="B51" s="15" t="s">
        <v>52</v>
      </c>
      <c r="C51" s="15" t="str">
        <f>npc_kill!$A51</f>
        <v>Crazy archaeologist</v>
      </c>
      <c r="D51" s="15" t="str">
        <f>IF(npc_kill!$A51="","","npc_kill~"&amp;npc_kill!$A51)</f>
        <v>npc_kill~Crazy archaeologist</v>
      </c>
      <c r="E51" s="15">
        <f>npc_kill!$C51</f>
        <v>45</v>
      </c>
      <c r="F51" s="15">
        <f>IF(npc_kill!$D51="",1,npc_kill!$D51)</f>
        <v>1</v>
      </c>
      <c r="G51" s="15">
        <f>npc_kill!$F51</f>
        <v>1</v>
      </c>
      <c r="H51" s="16">
        <f t="shared" si="0"/>
        <v>45</v>
      </c>
      <c r="I51" s="15"/>
    </row>
    <row r="52" spans="1:9" x14ac:dyDescent="0.25">
      <c r="A52" s="15" t="str">
        <f>IF(npc_kill!$A52="","","npc_kill|"&amp;npc_kill!$A52)</f>
        <v>npc_kill|Scorpia</v>
      </c>
      <c r="B52" s="15" t="s">
        <v>52</v>
      </c>
      <c r="C52" s="15" t="str">
        <f>npc_kill!$A52</f>
        <v>Scorpia</v>
      </c>
      <c r="D52" s="15" t="str">
        <f>IF(npc_kill!$A52="","","npc_kill~"&amp;npc_kill!$A52)</f>
        <v>npc_kill~Scorpia</v>
      </c>
      <c r="E52" s="15">
        <f>npc_kill!$C52</f>
        <v>30</v>
      </c>
      <c r="F52" s="15">
        <f>IF(npc_kill!$D52="",1,npc_kill!$D52)</f>
        <v>1</v>
      </c>
      <c r="G52" s="15">
        <f>npc_kill!$F52</f>
        <v>1</v>
      </c>
      <c r="H52" s="16">
        <f t="shared" si="0"/>
        <v>30</v>
      </c>
      <c r="I52" s="15"/>
    </row>
    <row r="53" spans="1:9" x14ac:dyDescent="0.25">
      <c r="A53" s="15" t="str">
        <f>IF(npc_kill!$A53="","","npc_kill|"&amp;npc_kill!$A53)</f>
        <v>npc_kill|Spindel</v>
      </c>
      <c r="B53" s="15" t="s">
        <v>52</v>
      </c>
      <c r="C53" s="15" t="str">
        <f>npc_kill!$A53</f>
        <v>Spindel</v>
      </c>
      <c r="D53" s="15" t="str">
        <f>IF(npc_kill!$A53="","","npc_kill~"&amp;npc_kill!$A53)</f>
        <v>npc_kill~Spindel</v>
      </c>
      <c r="E53" s="15">
        <f>npc_kill!$C53</f>
        <v>40</v>
      </c>
      <c r="F53" s="15">
        <f>IF(npc_kill!$D53="",1,npc_kill!$D53)</f>
        <v>1</v>
      </c>
      <c r="G53" s="15">
        <f>npc_kill!$F53</f>
        <v>1</v>
      </c>
      <c r="H53" s="16">
        <f t="shared" si="0"/>
        <v>40</v>
      </c>
      <c r="I53" s="15"/>
    </row>
    <row r="54" spans="1:9" x14ac:dyDescent="0.25">
      <c r="A54" s="15" t="str">
        <f>IF(npc_kill!$A54="","","npc_kill|"&amp;npc_kill!$A54)</f>
        <v>npc_kill|Skeletal Wyvern</v>
      </c>
      <c r="B54" s="15" t="s">
        <v>52</v>
      </c>
      <c r="C54" s="15" t="str">
        <f>npc_kill!$A54</f>
        <v>Skeletal Wyvern</v>
      </c>
      <c r="D54" s="15" t="str">
        <f>IF(npc_kill!$A54="","","npc_kill~"&amp;npc_kill!$A54)</f>
        <v>npc_kill~Skeletal Wyvern</v>
      </c>
      <c r="E54" s="15">
        <f>npc_kill!$C54</f>
        <v>50</v>
      </c>
      <c r="F54" s="15">
        <f>IF(npc_kill!$D54="",1,npc_kill!$D54)</f>
        <v>1</v>
      </c>
      <c r="G54" s="15">
        <f>npc_kill!$F54</f>
        <v>1</v>
      </c>
      <c r="H54" s="16">
        <f t="shared" si="0"/>
        <v>50</v>
      </c>
      <c r="I54" s="15"/>
    </row>
    <row r="55" spans="1:9" x14ac:dyDescent="0.25">
      <c r="A55" s="15" t="str">
        <f>IF(npc_kill!$A55="","","npc_kill|"&amp;npc_kill!$A55)</f>
        <v>npc_kill|Brutal black dragon</v>
      </c>
      <c r="B55" s="15" t="s">
        <v>52</v>
      </c>
      <c r="C55" s="15" t="str">
        <f>npc_kill!$A55</f>
        <v>Brutal black dragon</v>
      </c>
      <c r="D55" s="15" t="str">
        <f>IF(npc_kill!$A55="","","npc_kill~"&amp;npc_kill!$A55)</f>
        <v>npc_kill~Brutal black dragon</v>
      </c>
      <c r="E55" s="15">
        <f>npc_kill!$C55</f>
        <v>55</v>
      </c>
      <c r="F55" s="15">
        <f>IF(npc_kill!$D55="",1,npc_kill!$D55)</f>
        <v>1</v>
      </c>
      <c r="G55" s="15">
        <f>npc_kill!$F55</f>
        <v>1</v>
      </c>
      <c r="H55" s="16">
        <f t="shared" si="0"/>
        <v>55</v>
      </c>
      <c r="I55" s="15"/>
    </row>
    <row r="56" spans="1:9" x14ac:dyDescent="0.25">
      <c r="A56" s="15" t="str">
        <f>IF(npc_kill!$A56="","","npc_kill|"&amp;npc_kill!$A56)</f>
        <v>npc_kill|Lizardman shaman</v>
      </c>
      <c r="B56" s="15" t="s">
        <v>52</v>
      </c>
      <c r="C56" s="15" t="str">
        <f>npc_kill!$A56</f>
        <v>Lizardman shaman</v>
      </c>
      <c r="D56" s="15" t="str">
        <f>IF(npc_kill!$A56="","","npc_kill~"&amp;npc_kill!$A56)</f>
        <v>npc_kill~Lizardman shaman</v>
      </c>
      <c r="E56" s="15">
        <f>npc_kill!$C56</f>
        <v>60</v>
      </c>
      <c r="F56" s="15">
        <f>IF(npc_kill!$D56="",1,npc_kill!$D56)</f>
        <v>1</v>
      </c>
      <c r="G56" s="15">
        <f>npc_kill!$F56</f>
        <v>1</v>
      </c>
      <c r="H56" s="16">
        <f t="shared" si="0"/>
        <v>60</v>
      </c>
      <c r="I56" s="15"/>
    </row>
    <row r="57" spans="1:9" x14ac:dyDescent="0.25">
      <c r="A57" s="15" t="str">
        <f>IF(npc_kill!$A57="","","npc_kill|"&amp;npc_kill!$A57)</f>
        <v>npc_kill|Vyrewatch Sentinel</v>
      </c>
      <c r="B57" s="15" t="s">
        <v>52</v>
      </c>
      <c r="C57" s="15" t="str">
        <f>npc_kill!$A57</f>
        <v>Vyrewatch Sentinel</v>
      </c>
      <c r="D57" s="15" t="str">
        <f>IF(npc_kill!$A57="","","npc_kill~"&amp;npc_kill!$A57)</f>
        <v>npc_kill~Vyrewatch Sentinel</v>
      </c>
      <c r="E57" s="15">
        <f>npc_kill!$C57</f>
        <v>70</v>
      </c>
      <c r="F57" s="15">
        <f>IF(npc_kill!$D57="",1,npc_kill!$D57)</f>
        <v>1</v>
      </c>
      <c r="G57" s="15">
        <f>npc_kill!$F57</f>
        <v>1</v>
      </c>
      <c r="H57" s="16">
        <f t="shared" si="0"/>
        <v>70</v>
      </c>
      <c r="I57" s="15"/>
    </row>
    <row r="58" spans="1:9" x14ac:dyDescent="0.25">
      <c r="A58" s="15" t="str">
        <f>IF(npc_kill!$A58="","","npc_kill|"&amp;npc_kill!$A58)</f>
        <v>npc_kill|Zombie pirate</v>
      </c>
      <c r="B58" s="15" t="s">
        <v>52</v>
      </c>
      <c r="C58" s="15" t="str">
        <f>npc_kill!$A58</f>
        <v>Zombie pirate</v>
      </c>
      <c r="D58" s="15" t="str">
        <f>IF(npc_kill!$A58="","","npc_kill~"&amp;npc_kill!$A58)</f>
        <v>npc_kill~Zombie pirate</v>
      </c>
      <c r="E58" s="15">
        <f>npc_kill!$C58</f>
        <v>120</v>
      </c>
      <c r="F58" s="15">
        <f>IF(npc_kill!$D58="",1,npc_kill!$D58)</f>
        <v>1</v>
      </c>
      <c r="G58" s="15">
        <f>npc_kill!$F58</f>
        <v>1</v>
      </c>
      <c r="H58" s="16">
        <f t="shared" si="0"/>
        <v>120</v>
      </c>
      <c r="I58" s="15"/>
    </row>
    <row r="59" spans="1:9" x14ac:dyDescent="0.25">
      <c r="A59" s="15" t="str">
        <f>IF(npc_kill!$A59="","","npc_kill|"&amp;npc_kill!$A59)</f>
        <v>npc_kill|Amoxliatl</v>
      </c>
      <c r="B59" s="15" t="s">
        <v>52</v>
      </c>
      <c r="C59" s="15" t="str">
        <f>npc_kill!$A59</f>
        <v>Amoxliatl</v>
      </c>
      <c r="D59" s="15" t="str">
        <f>IF(npc_kill!$A59="","","npc_kill~"&amp;npc_kill!$A59)</f>
        <v>npc_kill~Amoxliatl</v>
      </c>
      <c r="E59" s="15">
        <f>npc_kill!$C59</f>
        <v>70</v>
      </c>
      <c r="F59" s="15">
        <f>IF(npc_kill!$D59="",1,npc_kill!$D59)</f>
        <v>1</v>
      </c>
      <c r="G59" s="15">
        <f>npc_kill!$F59</f>
        <v>1</v>
      </c>
      <c r="H59" s="16">
        <f t="shared" si="0"/>
        <v>70</v>
      </c>
      <c r="I59" s="15"/>
    </row>
    <row r="60" spans="1:9" x14ac:dyDescent="0.25">
      <c r="A60" s="15" t="str">
        <f>IF(npc_kill!$A60="","","npc_kill|"&amp;npc_kill!$A60)</f>
        <v>npc_kill|Hueycoatl</v>
      </c>
      <c r="B60" s="15" t="s">
        <v>52</v>
      </c>
      <c r="C60" s="15" t="str">
        <f>npc_kill!$A60</f>
        <v>Hueycoatl</v>
      </c>
      <c r="D60" s="15" t="str">
        <f>IF(npc_kill!$A60="","","npc_kill~"&amp;npc_kill!$A60)</f>
        <v>npc_kill~Hueycoatl</v>
      </c>
      <c r="E60" s="15">
        <f>npc_kill!$C60</f>
        <v>7</v>
      </c>
      <c r="F60" s="15">
        <f>IF(npc_kill!$D60="",1,npc_kill!$D60)</f>
        <v>1</v>
      </c>
      <c r="G60" s="15">
        <f>npc_kill!$F60</f>
        <v>1</v>
      </c>
      <c r="H60" s="16">
        <f t="shared" si="0"/>
        <v>7</v>
      </c>
      <c r="I60" s="15"/>
    </row>
    <row r="61" spans="1:9" x14ac:dyDescent="0.25">
      <c r="A61" s="15" t="str">
        <f>IF(npc_kill!$A61="","","npc_kill|"&amp;npc_kill!$A61)</f>
        <v>npc_kill|Blood Moon</v>
      </c>
      <c r="B61" s="15" t="s">
        <v>52</v>
      </c>
      <c r="C61" s="15" t="str">
        <f>npc_kill!$A61</f>
        <v>Blood Moon</v>
      </c>
      <c r="D61" s="15" t="str">
        <f>IF(npc_kill!$A61="","","npc_kill~"&amp;npc_kill!$A61)</f>
        <v>npc_kill~Blood Moon</v>
      </c>
      <c r="E61" s="15">
        <f>npc_kill!$C61</f>
        <v>20</v>
      </c>
      <c r="F61" s="15">
        <f>IF(npc_kill!$D61="",1,npc_kill!$D61)</f>
        <v>1</v>
      </c>
      <c r="G61" s="15">
        <f>npc_kill!$F61</f>
        <v>1</v>
      </c>
      <c r="H61" s="16">
        <f t="shared" si="0"/>
        <v>20</v>
      </c>
      <c r="I61" s="15"/>
    </row>
    <row r="62" spans="1:9" x14ac:dyDescent="0.25">
      <c r="A62" s="15" t="str">
        <f>IF(npc_kill!$A62="","","npc_kill|"&amp;npc_kill!$A62)</f>
        <v>npc_kill|Blue Moon</v>
      </c>
      <c r="B62" s="15" t="s">
        <v>52</v>
      </c>
      <c r="C62" s="15" t="str">
        <f>npc_kill!$A62</f>
        <v>Blue Moon</v>
      </c>
      <c r="D62" s="15" t="str">
        <f>IF(npc_kill!$A62="","","npc_kill~"&amp;npc_kill!$A62)</f>
        <v>npc_kill~Blue Moon</v>
      </c>
      <c r="E62" s="15">
        <f>npc_kill!$C62</f>
        <v>20</v>
      </c>
      <c r="F62" s="15">
        <f>IF(npc_kill!$D62="",1,npc_kill!$D62)</f>
        <v>1</v>
      </c>
      <c r="G62" s="15">
        <f>npc_kill!$F62</f>
        <v>1</v>
      </c>
      <c r="H62" s="16">
        <f t="shared" si="0"/>
        <v>20</v>
      </c>
      <c r="I62" s="15"/>
    </row>
    <row r="63" spans="1:9" x14ac:dyDescent="0.25">
      <c r="A63" s="15" t="str">
        <f>IF(npc_kill!$A63="","","npc_kill|"&amp;npc_kill!$A63)</f>
        <v>npc_kill|Eclipse Moon</v>
      </c>
      <c r="B63" s="15" t="s">
        <v>52</v>
      </c>
      <c r="C63" s="15" t="str">
        <f>npc_kill!$A63</f>
        <v>Eclipse Moon</v>
      </c>
      <c r="D63" s="15" t="str">
        <f>IF(npc_kill!$A63="","","npc_kill~"&amp;npc_kill!$A63)</f>
        <v>npc_kill~Eclipse Moon</v>
      </c>
      <c r="E63" s="15">
        <f>npc_kill!$C63</f>
        <v>20</v>
      </c>
      <c r="F63" s="15">
        <f>IF(npc_kill!$D63="",1,npc_kill!$D63)</f>
        <v>1</v>
      </c>
      <c r="G63" s="15">
        <f>npc_kill!$F63</f>
        <v>1</v>
      </c>
      <c r="H63" s="16">
        <f t="shared" si="0"/>
        <v>20</v>
      </c>
      <c r="I63" s="15"/>
    </row>
    <row r="64" spans="1:9" x14ac:dyDescent="0.25">
      <c r="A64" s="15" t="str">
        <f>IF(npc_kill!$A64="","","npc_kill|"&amp;npc_kill!$A64)</f>
        <v>npc_kill|Kalphite Queen</v>
      </c>
      <c r="B64" s="15" t="s">
        <v>52</v>
      </c>
      <c r="C64" s="15" t="str">
        <f>npc_kill!$A64</f>
        <v>Kalphite Queen</v>
      </c>
      <c r="D64" s="15" t="str">
        <f>IF(npc_kill!$A64="","","npc_kill~"&amp;npc_kill!$A64)</f>
        <v>npc_kill~Kalphite Queen</v>
      </c>
      <c r="E64" s="15">
        <f>npc_kill!$C64</f>
        <v>40</v>
      </c>
      <c r="F64" s="15">
        <f>IF(npc_kill!$D64="",1,npc_kill!$D64)</f>
        <v>1</v>
      </c>
      <c r="G64" s="15">
        <f>npc_kill!$F64</f>
        <v>1</v>
      </c>
      <c r="H64" s="16">
        <f t="shared" si="0"/>
        <v>40</v>
      </c>
      <c r="I64" s="15"/>
    </row>
    <row r="65" spans="1:9" x14ac:dyDescent="0.25">
      <c r="A65" s="15" t="str">
        <f>IF(npc_kill!$A65="","","npc_kill|"&amp;npc_kill!$A65)</f>
        <v>npc_kill|Phosani's Nightmare</v>
      </c>
      <c r="B65" s="15" t="s">
        <v>52</v>
      </c>
      <c r="C65" s="15" t="str">
        <f>npc_kill!$A65</f>
        <v>Phosani's Nightmare</v>
      </c>
      <c r="D65" s="15" t="str">
        <f>IF(npc_kill!$A65="","","npc_kill~"&amp;npc_kill!$A65)</f>
        <v>npc_kill~Phosani's Nightmare</v>
      </c>
      <c r="E65" s="15">
        <f>npc_kill!$C65</f>
        <v>8</v>
      </c>
      <c r="F65" s="15">
        <f>IF(npc_kill!$D65="",1,npc_kill!$D65)</f>
        <v>1</v>
      </c>
      <c r="G65" s="15">
        <f>npc_kill!$F65</f>
        <v>1</v>
      </c>
      <c r="H65" s="16">
        <f t="shared" si="0"/>
        <v>8</v>
      </c>
      <c r="I65" s="15"/>
    </row>
    <row r="66" spans="1:9" x14ac:dyDescent="0.25">
      <c r="A66" s="15" t="str">
        <f>IF(npc_kill!$A66="","","npc_kill|"&amp;npc_kill!$A66)</f>
        <v>npc_kill|Zalcano</v>
      </c>
      <c r="B66" s="15" t="s">
        <v>52</v>
      </c>
      <c r="C66" s="15" t="str">
        <f>npc_kill!$A66</f>
        <v>Zalcano</v>
      </c>
      <c r="D66" s="15" t="str">
        <f>IF(npc_kill!$A66="","","npc_kill~"&amp;npc_kill!$A66)</f>
        <v>npc_kill~Zalcano</v>
      </c>
      <c r="E66" s="15">
        <f>npc_kill!$C66</f>
        <v>12</v>
      </c>
      <c r="F66" s="15">
        <f>IF(npc_kill!$D66="",1,npc_kill!$D66)</f>
        <v>1</v>
      </c>
      <c r="G66" s="15">
        <f>npc_kill!$F66</f>
        <v>1</v>
      </c>
      <c r="H66" s="16">
        <f t="shared" si="0"/>
        <v>12</v>
      </c>
      <c r="I66" s="15"/>
    </row>
    <row r="67" spans="1:9" x14ac:dyDescent="0.25">
      <c r="A67" s="15" t="str">
        <f>IF(npc_kill!$A67="","","npc_kill|"&amp;npc_kill!$A67)</f>
        <v>npc_kill|Yama</v>
      </c>
      <c r="B67" s="15" t="s">
        <v>52</v>
      </c>
      <c r="C67" s="15" t="str">
        <f>npc_kill!$A67</f>
        <v>Yama</v>
      </c>
      <c r="D67" s="15" t="str">
        <f>IF(npc_kill!$A67="","","npc_kill~"&amp;npc_kill!$A67)</f>
        <v>npc_kill~Yama</v>
      </c>
      <c r="E67" s="15">
        <f>npc_kill!$C67</f>
        <v>12</v>
      </c>
      <c r="F67" s="15">
        <f>IF(npc_kill!$D67="",1,npc_kill!$D67)</f>
        <v>1</v>
      </c>
      <c r="G67" s="15">
        <f>npc_kill!$F67</f>
        <v>1</v>
      </c>
      <c r="H67" s="16">
        <f t="shared" si="0"/>
        <v>12</v>
      </c>
      <c r="I67" s="15"/>
    </row>
    <row r="68" spans="1:9" x14ac:dyDescent="0.25">
      <c r="A68" s="15" t="str">
        <f>IF(npc_kill!$A68="","","npc_kill|"&amp;npc_kill!$A68)</f>
        <v>npc_kill|Doom of Mokhaiotl</v>
      </c>
      <c r="B68" s="15" t="s">
        <v>52</v>
      </c>
      <c r="C68" s="15" t="str">
        <f>npc_kill!$A68</f>
        <v>Doom of Mokhaiotl</v>
      </c>
      <c r="D68" s="15" t="str">
        <f>IF(npc_kill!$A68="","","npc_kill~"&amp;npc_kill!$A68)</f>
        <v>npc_kill~Doom of Mokhaiotl</v>
      </c>
      <c r="E68" s="15">
        <f>npc_kill!$C68</f>
        <v>6</v>
      </c>
      <c r="F68" s="15">
        <f>IF(npc_kill!$D68="",1,npc_kill!$D68)</f>
        <v>1</v>
      </c>
      <c r="G68" s="15">
        <f>npc_kill!$F68</f>
        <v>1</v>
      </c>
      <c r="H68" s="16">
        <f t="shared" si="0"/>
        <v>6</v>
      </c>
      <c r="I68" s="15"/>
    </row>
    <row r="69" spans="1:9" x14ac:dyDescent="0.25">
      <c r="A69" s="15" t="str">
        <f>IF(npc_kill!$A69="","","npc_kill|"&amp;npc_kill!$A69)</f>
        <v>npc_kill|Branda the Fire Queen</v>
      </c>
      <c r="B69" s="15" t="s">
        <v>52</v>
      </c>
      <c r="C69" s="15" t="str">
        <f>npc_kill!$A69</f>
        <v>Branda the Fire Queen</v>
      </c>
      <c r="D69" s="15" t="str">
        <f>IF(npc_kill!$A69="","","npc_kill~"&amp;npc_kill!$A69)</f>
        <v>npc_kill~Branda the Fire Queen</v>
      </c>
      <c r="E69" s="15">
        <f>npc_kill!$C69</f>
        <v>20</v>
      </c>
      <c r="F69" s="15">
        <f>IF(npc_kill!$D69="",1,npc_kill!$D69)</f>
        <v>2</v>
      </c>
      <c r="G69" s="15">
        <f>npc_kill!$F69</f>
        <v>1</v>
      </c>
      <c r="H69" s="16">
        <f t="shared" ref="H69:H132" si="1">IF(OR($E69="",$E69=0,$F69=0),0,$G69*$E69/$F69)</f>
        <v>10</v>
      </c>
      <c r="I69" s="15"/>
    </row>
    <row r="70" spans="1:9" x14ac:dyDescent="0.25">
      <c r="A70" s="15" t="str">
        <f>IF(npc_kill!$A70="","","npc_kill|"&amp;npc_kill!$A70)</f>
        <v>npc_kill|Eldric the Ice King</v>
      </c>
      <c r="B70" s="15" t="s">
        <v>52</v>
      </c>
      <c r="C70" s="15" t="str">
        <f>npc_kill!$A70</f>
        <v>Eldric the Ice King</v>
      </c>
      <c r="D70" s="15" t="str">
        <f>IF(npc_kill!$A70="","","npc_kill~"&amp;npc_kill!$A70)</f>
        <v>npc_kill~Eldric the Ice King</v>
      </c>
      <c r="E70" s="15">
        <f>npc_kill!$C70</f>
        <v>20</v>
      </c>
      <c r="F70" s="15">
        <f>IF(npc_kill!$D70="",1,npc_kill!$D70)</f>
        <v>2</v>
      </c>
      <c r="G70" s="15">
        <f>npc_kill!$F70</f>
        <v>1</v>
      </c>
      <c r="H70" s="16">
        <f t="shared" si="1"/>
        <v>10</v>
      </c>
      <c r="I70" s="15"/>
    </row>
    <row r="71" spans="1:9" x14ac:dyDescent="0.25">
      <c r="A71" s="15" t="str">
        <f>IF(npc_kill!$A71="","","npc_kill|"&amp;npc_kill!$A71)</f>
        <v>npc_kill|Obor</v>
      </c>
      <c r="B71" s="15" t="s">
        <v>52</v>
      </c>
      <c r="C71" s="15" t="str">
        <f>npc_kill!$A71</f>
        <v>Obor</v>
      </c>
      <c r="D71" s="15" t="str">
        <f>IF(npc_kill!$A71="","","npc_kill~"&amp;npc_kill!$A71)</f>
        <v>npc_kill~Obor</v>
      </c>
      <c r="E71" s="15">
        <f>npc_kill!$C71</f>
        <v>30</v>
      </c>
      <c r="F71" s="15">
        <f>IF(npc_kill!$D71="",1,npc_kill!$D71)</f>
        <v>1</v>
      </c>
      <c r="G71" s="15">
        <f>npc_kill!$F71</f>
        <v>1</v>
      </c>
      <c r="H71" s="16">
        <f t="shared" si="1"/>
        <v>30</v>
      </c>
      <c r="I71" s="15"/>
    </row>
    <row r="72" spans="1:9" x14ac:dyDescent="0.25">
      <c r="A72" s="15" t="str">
        <f>IF(npc_kill!$A72="","","npc_kill|"&amp;npc_kill!$A72)</f>
        <v>npc_kill|Bryophyta</v>
      </c>
      <c r="B72" s="15" t="s">
        <v>52</v>
      </c>
      <c r="C72" s="15" t="str">
        <f>npc_kill!$A72</f>
        <v>Bryophyta</v>
      </c>
      <c r="D72" s="15" t="str">
        <f>IF(npc_kill!$A72="","","npc_kill~"&amp;npc_kill!$A72)</f>
        <v>npc_kill~Bryophyta</v>
      </c>
      <c r="E72" s="15">
        <f>npc_kill!$C72</f>
        <v>30</v>
      </c>
      <c r="F72" s="15">
        <f>IF(npc_kill!$D72="",1,npc_kill!$D72)</f>
        <v>1</v>
      </c>
      <c r="G72" s="15">
        <f>npc_kill!$F72</f>
        <v>1</v>
      </c>
      <c r="H72" s="16">
        <f t="shared" si="1"/>
        <v>30</v>
      </c>
      <c r="I72" s="15"/>
    </row>
    <row r="73" spans="1:9" x14ac:dyDescent="0.25">
      <c r="A73" s="15" t="str">
        <f>IF(npc_kill!$A73="","","npc_kill|"&amp;npc_kill!$A73)</f>
        <v>npc_kill|Brutus</v>
      </c>
      <c r="B73" s="15" t="s">
        <v>52</v>
      </c>
      <c r="C73" s="15" t="str">
        <f>npc_kill!$A73</f>
        <v>Brutus</v>
      </c>
      <c r="D73" s="15" t="str">
        <f>IF(npc_kill!$A73="","","npc_kill~"&amp;npc_kill!$A73)</f>
        <v>npc_kill~Brutus</v>
      </c>
      <c r="E73" s="15">
        <f>npc_kill!$C73</f>
        <v>40</v>
      </c>
      <c r="F73" s="15">
        <f>IF(npc_kill!$D73="",1,npc_kill!$D73)</f>
        <v>1</v>
      </c>
      <c r="G73" s="15">
        <f>npc_kill!$F73</f>
        <v>1</v>
      </c>
      <c r="H73" s="16">
        <f t="shared" si="1"/>
        <v>40</v>
      </c>
      <c r="I73" s="15"/>
    </row>
    <row r="74" spans="1:9" x14ac:dyDescent="0.25">
      <c r="A74" s="15" t="str">
        <f>IF(npc_kill!$A74="","","npc_kill|"&amp;npc_kill!$A74)</f>
        <v>npc_kill|Skotizo</v>
      </c>
      <c r="B74" s="15" t="s">
        <v>52</v>
      </c>
      <c r="C74" s="15" t="str">
        <f>npc_kill!$A74</f>
        <v>Skotizo</v>
      </c>
      <c r="D74" s="15" t="str">
        <f>IF(npc_kill!$A74="","","npc_kill~"&amp;npc_kill!$A74)</f>
        <v>npc_kill~Skotizo</v>
      </c>
      <c r="E74" s="15">
        <f>npc_kill!$C74</f>
        <v>20</v>
      </c>
      <c r="F74" s="15">
        <f>IF(npc_kill!$D74="",1,npc_kill!$D74)</f>
        <v>1</v>
      </c>
      <c r="G74" s="15">
        <f>npc_kill!$F74</f>
        <v>1</v>
      </c>
      <c r="H74" s="16">
        <f t="shared" si="1"/>
        <v>20</v>
      </c>
      <c r="I74" s="15"/>
    </row>
    <row r="75" spans="1:9" x14ac:dyDescent="0.25">
      <c r="A75" s="15" t="str">
        <f>IF(npc_kill!$A75="","","npc_kill|"&amp;npc_kill!$A75)</f>
        <v>npc_kill|Deranged archaeologist</v>
      </c>
      <c r="B75" s="15" t="s">
        <v>52</v>
      </c>
      <c r="C75" s="15" t="str">
        <f>npc_kill!$A75</f>
        <v>Deranged archaeologist</v>
      </c>
      <c r="D75" s="15" t="str">
        <f>IF(npc_kill!$A75="","","npc_kill~"&amp;npc_kill!$A75)</f>
        <v>npc_kill~Deranged archaeologist</v>
      </c>
      <c r="E75" s="15">
        <f>npc_kill!$C75</f>
        <v>45</v>
      </c>
      <c r="F75" s="15">
        <f>IF(npc_kill!$D75="",1,npc_kill!$D75)</f>
        <v>1</v>
      </c>
      <c r="G75" s="15">
        <f>npc_kill!$F75</f>
        <v>1</v>
      </c>
      <c r="H75" s="16">
        <f t="shared" si="1"/>
        <v>45</v>
      </c>
      <c r="I75" s="15"/>
    </row>
    <row r="76" spans="1:9" x14ac:dyDescent="0.25">
      <c r="A76" s="15" t="str">
        <f>IF(npc_kill!$A76="","","npc_kill|"&amp;npc_kill!$A76)</f>
        <v>npc_kill|Revenant dragon</v>
      </c>
      <c r="B76" s="15" t="s">
        <v>52</v>
      </c>
      <c r="C76" s="15" t="str">
        <f>npc_kill!$A76</f>
        <v>Revenant dragon</v>
      </c>
      <c r="D76" s="15" t="str">
        <f>IF(npc_kill!$A76="","","npc_kill~"&amp;npc_kill!$A76)</f>
        <v>npc_kill~Revenant dragon</v>
      </c>
      <c r="E76" s="15">
        <f>npc_kill!$C76</f>
        <v>40</v>
      </c>
      <c r="F76" s="15">
        <f>IF(npc_kill!$D76="",1,npc_kill!$D76)</f>
        <v>1</v>
      </c>
      <c r="G76" s="15">
        <f>npc_kill!$F76</f>
        <v>1</v>
      </c>
      <c r="H76" s="16">
        <f t="shared" si="1"/>
        <v>40</v>
      </c>
      <c r="I76" s="15"/>
    </row>
    <row r="77" spans="1:9" x14ac:dyDescent="0.25">
      <c r="A77" s="15" t="str">
        <f>IF(npc_kill!$A77="","","npc_kill|"&amp;npc_kill!$A77)</f>
        <v>npc_kill|Crystalline Hunllef</v>
      </c>
      <c r="B77" s="15" t="s">
        <v>52</v>
      </c>
      <c r="C77" s="15" t="str">
        <f>npc_kill!$A77</f>
        <v>Crystalline Hunllef</v>
      </c>
      <c r="D77" s="15" t="str">
        <f>IF(npc_kill!$A77="","","npc_kill~"&amp;npc_kill!$A77)</f>
        <v>npc_kill~Crystalline Hunllef</v>
      </c>
      <c r="E77" s="15">
        <f>npc_kill!$C77</f>
        <v>5</v>
      </c>
      <c r="F77" s="15">
        <f>IF(npc_kill!$D77="",1,npc_kill!$D77)</f>
        <v>1</v>
      </c>
      <c r="G77" s="15">
        <f>npc_kill!$F77</f>
        <v>1</v>
      </c>
      <c r="H77" s="16">
        <f t="shared" si="1"/>
        <v>5</v>
      </c>
      <c r="I77" s="15"/>
    </row>
    <row r="78" spans="1:9" x14ac:dyDescent="0.25">
      <c r="A78" s="15" t="str">
        <f>IF(npc_kill!$A78="","","npc_kill|"&amp;npc_kill!$A78)</f>
        <v>npc_kill|Corrupted Hunllef</v>
      </c>
      <c r="B78" s="15" t="s">
        <v>52</v>
      </c>
      <c r="C78" s="15" t="str">
        <f>npc_kill!$A78</f>
        <v>Corrupted Hunllef</v>
      </c>
      <c r="D78" s="15" t="str">
        <f>IF(npc_kill!$A78="","","npc_kill~"&amp;npc_kill!$A78)</f>
        <v>npc_kill~Corrupted Hunllef</v>
      </c>
      <c r="E78" s="15">
        <f>npc_kill!$C78</f>
        <v>3.5</v>
      </c>
      <c r="F78" s="15">
        <f>IF(npc_kill!$D78="",1,npc_kill!$D78)</f>
        <v>1</v>
      </c>
      <c r="G78" s="15">
        <f>npc_kill!$F78</f>
        <v>1</v>
      </c>
      <c r="H78" s="16">
        <f t="shared" si="1"/>
        <v>3.5</v>
      </c>
      <c r="I78" s="15"/>
    </row>
    <row r="79" spans="1:9" x14ac:dyDescent="0.25">
      <c r="A79" s="15" t="str">
        <f>IF(npc_kill!$A79="","","npc_kill|"&amp;npc_kill!$A79)</f>
        <v>npc_kill|Shellbane gryphon</v>
      </c>
      <c r="B79" s="15" t="s">
        <v>52</v>
      </c>
      <c r="C79" s="15" t="str">
        <f>npc_kill!$A79</f>
        <v>Shellbane gryphon</v>
      </c>
      <c r="D79" s="15" t="str">
        <f>IF(npc_kill!$A79="","","npc_kill~"&amp;npc_kill!$A79)</f>
        <v>npc_kill~Shellbane gryphon</v>
      </c>
      <c r="E79" s="15">
        <f>npc_kill!$C79</f>
        <v>30</v>
      </c>
      <c r="F79" s="15">
        <f>IF(npc_kill!$D79="",1,npc_kill!$D79)</f>
        <v>1</v>
      </c>
      <c r="G79" s="15">
        <f>npc_kill!$F79</f>
        <v>1</v>
      </c>
      <c r="H79" s="16">
        <f t="shared" si="1"/>
        <v>30</v>
      </c>
      <c r="I79" s="15"/>
    </row>
    <row r="80" spans="1:9" x14ac:dyDescent="0.25">
      <c r="A80" s="15" t="str">
        <f>IF(npc_kill!$A80="","","npc_kill|"&amp;npc_kill!$A80)</f>
        <v>npc_kill|Mad Angel</v>
      </c>
      <c r="B80" s="15" t="s">
        <v>52</v>
      </c>
      <c r="C80" s="15" t="str">
        <f>npc_kill!$A80</f>
        <v>Mad Angel</v>
      </c>
      <c r="D80" s="15" t="str">
        <f>IF(npc_kill!$A80="","","npc_kill~"&amp;npc_kill!$A80)</f>
        <v>npc_kill~Mad Angel</v>
      </c>
      <c r="E80" s="15">
        <f>npc_kill!$C80</f>
        <v>40</v>
      </c>
      <c r="F80" s="15">
        <f>IF(npc_kill!$D80="",1,npc_kill!$D80)</f>
        <v>1</v>
      </c>
      <c r="G80" s="15">
        <f>npc_kill!$F80</f>
        <v>1</v>
      </c>
      <c r="H80" s="16">
        <f t="shared" si="1"/>
        <v>40</v>
      </c>
      <c r="I80" s="15"/>
    </row>
    <row r="81" spans="1:9" x14ac:dyDescent="0.25">
      <c r="A81" s="15" t="str">
        <f>IF(npc_kill!$A81="","","npc_kill|"&amp;npc_kill!$A81)</f>
        <v>npc_kill|Green dragon</v>
      </c>
      <c r="B81" s="15" t="s">
        <v>52</v>
      </c>
      <c r="C81" s="15" t="str">
        <f>npc_kill!$A81</f>
        <v>Green dragon</v>
      </c>
      <c r="D81" s="15" t="str">
        <f>IF(npc_kill!$A81="","","npc_kill~"&amp;npc_kill!$A81)</f>
        <v>npc_kill~Green dragon</v>
      </c>
      <c r="E81" s="15">
        <f>npc_kill!$C81</f>
        <v>180</v>
      </c>
      <c r="F81" s="15">
        <f>IF(npc_kill!$D81="",1,npc_kill!$D81)</f>
        <v>1</v>
      </c>
      <c r="G81" s="15">
        <f>npc_kill!$F81</f>
        <v>1</v>
      </c>
      <c r="H81" s="16">
        <f t="shared" si="1"/>
        <v>180</v>
      </c>
      <c r="I81" s="15"/>
    </row>
    <row r="82" spans="1:9" x14ac:dyDescent="0.25">
      <c r="A82" s="15" t="str">
        <f>IF(npc_kill!$A82="","","npc_kill|"&amp;npc_kill!$A82)</f>
        <v>npc_kill|Blue dragon</v>
      </c>
      <c r="B82" s="15" t="s">
        <v>52</v>
      </c>
      <c r="C82" s="15" t="str">
        <f>npc_kill!$A82</f>
        <v>Blue dragon</v>
      </c>
      <c r="D82" s="15" t="str">
        <f>IF(npc_kill!$A82="","","npc_kill~"&amp;npc_kill!$A82)</f>
        <v>npc_kill~Blue dragon</v>
      </c>
      <c r="E82" s="15">
        <f>npc_kill!$C82</f>
        <v>100</v>
      </c>
      <c r="F82" s="15">
        <f>IF(npc_kill!$D82="",1,npc_kill!$D82)</f>
        <v>1</v>
      </c>
      <c r="G82" s="15">
        <f>npc_kill!$F82</f>
        <v>1</v>
      </c>
      <c r="H82" s="16">
        <f t="shared" si="1"/>
        <v>100</v>
      </c>
      <c r="I82" s="15"/>
    </row>
    <row r="83" spans="1:9" x14ac:dyDescent="0.25">
      <c r="A83" s="15" t="str">
        <f>IF(npc_kill!$A83="","","npc_kill|"&amp;npc_kill!$A83)</f>
        <v>npc_kill|Red dragon</v>
      </c>
      <c r="B83" s="15" t="s">
        <v>52</v>
      </c>
      <c r="C83" s="15" t="str">
        <f>npc_kill!$A83</f>
        <v>Red dragon</v>
      </c>
      <c r="D83" s="15" t="str">
        <f>IF(npc_kill!$A83="","","npc_kill~"&amp;npc_kill!$A83)</f>
        <v>npc_kill~Red dragon</v>
      </c>
      <c r="E83" s="15">
        <f>npc_kill!$C83</f>
        <v>40</v>
      </c>
      <c r="F83" s="15">
        <f>IF(npc_kill!$D83="",1,npc_kill!$D83)</f>
        <v>1</v>
      </c>
      <c r="G83" s="15">
        <f>npc_kill!$F83</f>
        <v>1</v>
      </c>
      <c r="H83" s="16">
        <f t="shared" si="1"/>
        <v>40</v>
      </c>
      <c r="I83" s="15"/>
    </row>
    <row r="84" spans="1:9" x14ac:dyDescent="0.25">
      <c r="A84" s="15" t="str">
        <f>IF(npc_kill!$A84="","","npc_kill|"&amp;npc_kill!$A84)</f>
        <v>npc_kill|Black dragon</v>
      </c>
      <c r="B84" s="15" t="s">
        <v>52</v>
      </c>
      <c r="C84" s="15" t="str">
        <f>npc_kill!$A84</f>
        <v>Black dragon</v>
      </c>
      <c r="D84" s="15" t="str">
        <f>IF(npc_kill!$A84="","","npc_kill~"&amp;npc_kill!$A84)</f>
        <v>npc_kill~Black dragon</v>
      </c>
      <c r="E84" s="15">
        <f>npc_kill!$C84</f>
        <v>50</v>
      </c>
      <c r="F84" s="15">
        <f>IF(npc_kill!$D84="",1,npc_kill!$D84)</f>
        <v>1</v>
      </c>
      <c r="G84" s="15">
        <f>npc_kill!$F84</f>
        <v>1</v>
      </c>
      <c r="H84" s="16">
        <f t="shared" si="1"/>
        <v>50</v>
      </c>
      <c r="I84" s="15"/>
    </row>
    <row r="85" spans="1:9" x14ac:dyDescent="0.25">
      <c r="A85" s="15" t="str">
        <f>IF(npc_kill!$A85="","","npc_kill|"&amp;npc_kill!$A85)</f>
        <v>npc_kill|Bronze dragon</v>
      </c>
      <c r="B85" s="15" t="s">
        <v>52</v>
      </c>
      <c r="C85" s="15" t="str">
        <f>npc_kill!$A85</f>
        <v>Bronze dragon</v>
      </c>
      <c r="D85" s="15" t="str">
        <f>IF(npc_kill!$A85="","","npc_kill~"&amp;npc_kill!$A85)</f>
        <v>npc_kill~Bronze dragon</v>
      </c>
      <c r="E85" s="15">
        <f>npc_kill!$C85</f>
        <v>40</v>
      </c>
      <c r="F85" s="15">
        <f>IF(npc_kill!$D85="",1,npc_kill!$D85)</f>
        <v>1</v>
      </c>
      <c r="G85" s="15">
        <f>npc_kill!$F85</f>
        <v>1</v>
      </c>
      <c r="H85" s="16">
        <f t="shared" si="1"/>
        <v>40</v>
      </c>
      <c r="I85" s="15"/>
    </row>
    <row r="86" spans="1:9" x14ac:dyDescent="0.25">
      <c r="A86" s="15" t="str">
        <f>IF(npc_kill!$A86="","","npc_kill|"&amp;npc_kill!$A86)</f>
        <v>npc_kill|Iron dragon</v>
      </c>
      <c r="B86" s="15" t="s">
        <v>52</v>
      </c>
      <c r="C86" s="15" t="str">
        <f>npc_kill!$A86</f>
        <v>Iron dragon</v>
      </c>
      <c r="D86" s="15" t="str">
        <f>IF(npc_kill!$A86="","","npc_kill~"&amp;npc_kill!$A86)</f>
        <v>npc_kill~Iron dragon</v>
      </c>
      <c r="E86" s="15">
        <f>npc_kill!$C86</f>
        <v>40</v>
      </c>
      <c r="F86" s="15">
        <f>IF(npc_kill!$D86="",1,npc_kill!$D86)</f>
        <v>1</v>
      </c>
      <c r="G86" s="15">
        <f>npc_kill!$F86</f>
        <v>1</v>
      </c>
      <c r="H86" s="16">
        <f t="shared" si="1"/>
        <v>40</v>
      </c>
      <c r="I86" s="15"/>
    </row>
    <row r="87" spans="1:9" x14ac:dyDescent="0.25">
      <c r="A87" s="15" t="str">
        <f>IF(npc_kill!$A87="","","npc_kill|"&amp;npc_kill!$A87)</f>
        <v>npc_kill|Steel dragon</v>
      </c>
      <c r="B87" s="15" t="s">
        <v>52</v>
      </c>
      <c r="C87" s="15" t="str">
        <f>npc_kill!$A87</f>
        <v>Steel dragon</v>
      </c>
      <c r="D87" s="15" t="str">
        <f>IF(npc_kill!$A87="","","npc_kill~"&amp;npc_kill!$A87)</f>
        <v>npc_kill~Steel dragon</v>
      </c>
      <c r="E87" s="15">
        <f>npc_kill!$C87</f>
        <v>40</v>
      </c>
      <c r="F87" s="15">
        <f>IF(npc_kill!$D87="",1,npc_kill!$D87)</f>
        <v>1</v>
      </c>
      <c r="G87" s="15">
        <f>npc_kill!$F87</f>
        <v>1</v>
      </c>
      <c r="H87" s="16">
        <f t="shared" si="1"/>
        <v>40</v>
      </c>
      <c r="I87" s="15"/>
    </row>
    <row r="88" spans="1:9" x14ac:dyDescent="0.25">
      <c r="A88" s="15" t="str">
        <f>IF(npc_kill!$A88="","","npc_kill|"&amp;npc_kill!$A88)</f>
        <v>npc_kill|Mithril dragon</v>
      </c>
      <c r="B88" s="15" t="s">
        <v>52</v>
      </c>
      <c r="C88" s="15" t="str">
        <f>npc_kill!$A88</f>
        <v>Mithril dragon</v>
      </c>
      <c r="D88" s="15" t="str">
        <f>IF(npc_kill!$A88="","","npc_kill~"&amp;npc_kill!$A88)</f>
        <v>npc_kill~Mithril dragon</v>
      </c>
      <c r="E88" s="15">
        <f>npc_kill!$C88</f>
        <v>45</v>
      </c>
      <c r="F88" s="15">
        <f>IF(npc_kill!$D88="",1,npc_kill!$D88)</f>
        <v>1</v>
      </c>
      <c r="G88" s="15">
        <f>npc_kill!$F88</f>
        <v>1</v>
      </c>
      <c r="H88" s="16">
        <f t="shared" si="1"/>
        <v>45</v>
      </c>
      <c r="I88" s="15"/>
    </row>
    <row r="89" spans="1:9" x14ac:dyDescent="0.25">
      <c r="A89" s="15" t="str">
        <f>IF(npc_kill!$A89="","","npc_kill|"&amp;npc_kill!$A89)</f>
        <v>npc_kill|Adamant dragon</v>
      </c>
      <c r="B89" s="15" t="s">
        <v>52</v>
      </c>
      <c r="C89" s="15" t="str">
        <f>npc_kill!$A89</f>
        <v>Adamant dragon</v>
      </c>
      <c r="D89" s="15" t="str">
        <f>IF(npc_kill!$A89="","","npc_kill~"&amp;npc_kill!$A89)</f>
        <v>npc_kill~Adamant dragon</v>
      </c>
      <c r="E89" s="15">
        <f>npc_kill!$C89</f>
        <v>60</v>
      </c>
      <c r="F89" s="15">
        <f>IF(npc_kill!$D89="",1,npc_kill!$D89)</f>
        <v>1</v>
      </c>
      <c r="G89" s="15">
        <f>npc_kill!$F89</f>
        <v>1</v>
      </c>
      <c r="H89" s="16">
        <f t="shared" si="1"/>
        <v>60</v>
      </c>
      <c r="I89" s="15"/>
    </row>
    <row r="90" spans="1:9" x14ac:dyDescent="0.25">
      <c r="A90" s="15" t="str">
        <f>IF(npc_kill!$A90="","","npc_kill|"&amp;npc_kill!$A90)</f>
        <v>npc_kill|Rune dragon</v>
      </c>
      <c r="B90" s="15" t="s">
        <v>52</v>
      </c>
      <c r="C90" s="15" t="str">
        <f>npc_kill!$A90</f>
        <v>Rune dragon</v>
      </c>
      <c r="D90" s="15" t="str">
        <f>IF(npc_kill!$A90="","","npc_kill~"&amp;npc_kill!$A90)</f>
        <v>npc_kill~Rune dragon</v>
      </c>
      <c r="E90" s="15">
        <f>npc_kill!$C90</f>
        <v>50</v>
      </c>
      <c r="F90" s="15">
        <f>IF(npc_kill!$D90="",1,npc_kill!$D90)</f>
        <v>1</v>
      </c>
      <c r="G90" s="15">
        <f>npc_kill!$F90</f>
        <v>1</v>
      </c>
      <c r="H90" s="16">
        <f t="shared" si="1"/>
        <v>50</v>
      </c>
      <c r="I90" s="15"/>
    </row>
    <row r="91" spans="1:9" x14ac:dyDescent="0.25">
      <c r="A91" s="15" t="str">
        <f>IF(npc_kill!$A91="","","npc_kill|"&amp;npc_kill!$A91)</f>
        <v/>
      </c>
      <c r="B91" s="15" t="s">
        <v>52</v>
      </c>
      <c r="C91" s="15">
        <f>npc_kill!$A91</f>
        <v>0</v>
      </c>
      <c r="D91" s="15" t="str">
        <f>IF(npc_kill!$A91="","","npc_kill~"&amp;npc_kill!$A91)</f>
        <v/>
      </c>
      <c r="E91" s="15">
        <f>npc_kill!$C91</f>
        <v>0</v>
      </c>
      <c r="F91" s="15">
        <f>IF(npc_kill!$D91="",1,npc_kill!$D91)</f>
        <v>1</v>
      </c>
      <c r="G91" s="15">
        <f>npc_kill!$F91</f>
        <v>1</v>
      </c>
      <c r="H91" s="16">
        <f t="shared" si="1"/>
        <v>0</v>
      </c>
      <c r="I91" s="15"/>
    </row>
    <row r="92" spans="1:9" x14ac:dyDescent="0.25">
      <c r="A92" s="15" t="str">
        <f>IF(npc_kill!$A92="","","npc_kill|"&amp;npc_kill!$A92)</f>
        <v/>
      </c>
      <c r="B92" s="15" t="s">
        <v>52</v>
      </c>
      <c r="C92" s="15">
        <f>npc_kill!$A92</f>
        <v>0</v>
      </c>
      <c r="D92" s="15" t="str">
        <f>IF(npc_kill!$A92="","","npc_kill~"&amp;npc_kill!$A92)</f>
        <v/>
      </c>
      <c r="E92" s="15">
        <f>npc_kill!$C92</f>
        <v>0</v>
      </c>
      <c r="F92" s="15">
        <f>IF(npc_kill!$D92="",1,npc_kill!$D92)</f>
        <v>1</v>
      </c>
      <c r="G92" s="15">
        <f>npc_kill!$F92</f>
        <v>1</v>
      </c>
      <c r="H92" s="16">
        <f t="shared" si="1"/>
        <v>0</v>
      </c>
      <c r="I92" s="15"/>
    </row>
    <row r="93" spans="1:9" x14ac:dyDescent="0.25">
      <c r="A93" s="15" t="str">
        <f>IF(npc_kill!$A93="","","npc_kill|"&amp;npc_kill!$A93)</f>
        <v/>
      </c>
      <c r="B93" s="15" t="s">
        <v>52</v>
      </c>
      <c r="C93" s="15">
        <f>npc_kill!$A93</f>
        <v>0</v>
      </c>
      <c r="D93" s="15" t="str">
        <f>IF(npc_kill!$A93="","","npc_kill~"&amp;npc_kill!$A93)</f>
        <v/>
      </c>
      <c r="E93" s="15">
        <f>npc_kill!$C93</f>
        <v>0</v>
      </c>
      <c r="F93" s="15">
        <f>IF(npc_kill!$D93="",1,npc_kill!$D93)</f>
        <v>1</v>
      </c>
      <c r="G93" s="15">
        <f>npc_kill!$F93</f>
        <v>1</v>
      </c>
      <c r="H93" s="16">
        <f t="shared" si="1"/>
        <v>0</v>
      </c>
      <c r="I93" s="15"/>
    </row>
    <row r="94" spans="1:9" x14ac:dyDescent="0.25">
      <c r="A94" s="15" t="str">
        <f>IF(npc_kill!$A94="","","npc_kill|"&amp;npc_kill!$A94)</f>
        <v/>
      </c>
      <c r="B94" s="15" t="s">
        <v>52</v>
      </c>
      <c r="C94" s="15">
        <f>npc_kill!$A94</f>
        <v>0</v>
      </c>
      <c r="D94" s="15" t="str">
        <f>IF(npc_kill!$A94="","","npc_kill~"&amp;npc_kill!$A94)</f>
        <v/>
      </c>
      <c r="E94" s="15">
        <f>npc_kill!$C94</f>
        <v>0</v>
      </c>
      <c r="F94" s="15">
        <f>IF(npc_kill!$D94="",1,npc_kill!$D94)</f>
        <v>1</v>
      </c>
      <c r="G94" s="15">
        <f>npc_kill!$F94</f>
        <v>1</v>
      </c>
      <c r="H94" s="16">
        <f t="shared" si="1"/>
        <v>0</v>
      </c>
      <c r="I94" s="15"/>
    </row>
    <row r="95" spans="1:9" x14ac:dyDescent="0.25">
      <c r="A95" s="15" t="str">
        <f>IF(npc_kill!$A95="","","npc_kill|"&amp;npc_kill!$A95)</f>
        <v/>
      </c>
      <c r="B95" s="15" t="s">
        <v>52</v>
      </c>
      <c r="C95" s="15">
        <f>npc_kill!$A95</f>
        <v>0</v>
      </c>
      <c r="D95" s="15" t="str">
        <f>IF(npc_kill!$A95="","","npc_kill~"&amp;npc_kill!$A95)</f>
        <v/>
      </c>
      <c r="E95" s="15">
        <f>npc_kill!$C95</f>
        <v>0</v>
      </c>
      <c r="F95" s="15">
        <f>IF(npc_kill!$D95="",1,npc_kill!$D95)</f>
        <v>1</v>
      </c>
      <c r="G95" s="15">
        <f>npc_kill!$F95</f>
        <v>1</v>
      </c>
      <c r="H95" s="16">
        <f t="shared" si="1"/>
        <v>0</v>
      </c>
      <c r="I95" s="15"/>
    </row>
    <row r="96" spans="1:9" x14ac:dyDescent="0.25">
      <c r="A96" s="15" t="str">
        <f>IF(npc_kill!$A96="","","npc_kill|"&amp;npc_kill!$A96)</f>
        <v/>
      </c>
      <c r="B96" s="15" t="s">
        <v>52</v>
      </c>
      <c r="C96" s="15">
        <f>npc_kill!$A96</f>
        <v>0</v>
      </c>
      <c r="D96" s="15" t="str">
        <f>IF(npc_kill!$A96="","","npc_kill~"&amp;npc_kill!$A96)</f>
        <v/>
      </c>
      <c r="E96" s="15">
        <f>npc_kill!$C96</f>
        <v>0</v>
      </c>
      <c r="F96" s="15">
        <f>IF(npc_kill!$D96="",1,npc_kill!$D96)</f>
        <v>1</v>
      </c>
      <c r="G96" s="15">
        <f>npc_kill!$F96</f>
        <v>1</v>
      </c>
      <c r="H96" s="16">
        <f t="shared" si="1"/>
        <v>0</v>
      </c>
      <c r="I96" s="15"/>
    </row>
    <row r="97" spans="1:9" x14ac:dyDescent="0.25">
      <c r="A97" s="15" t="str">
        <f>IF(npc_kill!$A97="","","npc_kill|"&amp;npc_kill!$A97)</f>
        <v/>
      </c>
      <c r="B97" s="15" t="s">
        <v>52</v>
      </c>
      <c r="C97" s="15">
        <f>npc_kill!$A97</f>
        <v>0</v>
      </c>
      <c r="D97" s="15" t="str">
        <f>IF(npc_kill!$A97="","","npc_kill~"&amp;npc_kill!$A97)</f>
        <v/>
      </c>
      <c r="E97" s="15">
        <f>npc_kill!$C97</f>
        <v>0</v>
      </c>
      <c r="F97" s="15">
        <f>IF(npc_kill!$D97="",1,npc_kill!$D97)</f>
        <v>1</v>
      </c>
      <c r="G97" s="15">
        <f>npc_kill!$F97</f>
        <v>1</v>
      </c>
      <c r="H97" s="16">
        <f t="shared" si="1"/>
        <v>0</v>
      </c>
      <c r="I97" s="15"/>
    </row>
    <row r="98" spans="1:9" x14ac:dyDescent="0.25">
      <c r="A98" s="15" t="str">
        <f>IF(npc_kill!$A98="","","npc_kill|"&amp;npc_kill!$A98)</f>
        <v/>
      </c>
      <c r="B98" s="15" t="s">
        <v>52</v>
      </c>
      <c r="C98" s="15">
        <f>npc_kill!$A98</f>
        <v>0</v>
      </c>
      <c r="D98" s="15" t="str">
        <f>IF(npc_kill!$A98="","","npc_kill~"&amp;npc_kill!$A98)</f>
        <v/>
      </c>
      <c r="E98" s="15">
        <f>npc_kill!$C98</f>
        <v>0</v>
      </c>
      <c r="F98" s="15">
        <f>IF(npc_kill!$D98="",1,npc_kill!$D98)</f>
        <v>1</v>
      </c>
      <c r="G98" s="15">
        <f>npc_kill!$F98</f>
        <v>1</v>
      </c>
      <c r="H98" s="16">
        <f t="shared" si="1"/>
        <v>0</v>
      </c>
      <c r="I98" s="15"/>
    </row>
    <row r="99" spans="1:9" x14ac:dyDescent="0.25">
      <c r="A99" s="15" t="str">
        <f>IF(npc_kill!$A99="","","npc_kill|"&amp;npc_kill!$A99)</f>
        <v/>
      </c>
      <c r="B99" s="15" t="s">
        <v>52</v>
      </c>
      <c r="C99" s="15">
        <f>npc_kill!$A99</f>
        <v>0</v>
      </c>
      <c r="D99" s="15" t="str">
        <f>IF(npc_kill!$A99="","","npc_kill~"&amp;npc_kill!$A99)</f>
        <v/>
      </c>
      <c r="E99" s="15">
        <f>npc_kill!$C99</f>
        <v>0</v>
      </c>
      <c r="F99" s="15">
        <f>IF(npc_kill!$D99="",1,npc_kill!$D99)</f>
        <v>1</v>
      </c>
      <c r="G99" s="15">
        <f>npc_kill!$F99</f>
        <v>1</v>
      </c>
      <c r="H99" s="16">
        <f t="shared" si="1"/>
        <v>0</v>
      </c>
      <c r="I99" s="15"/>
    </row>
    <row r="100" spans="1:9" x14ac:dyDescent="0.25">
      <c r="A100" s="15" t="str">
        <f>IF(npc_kill!$A100="","","npc_kill|"&amp;npc_kill!$A100)</f>
        <v/>
      </c>
      <c r="B100" s="15" t="s">
        <v>52</v>
      </c>
      <c r="C100" s="15">
        <f>npc_kill!$A100</f>
        <v>0</v>
      </c>
      <c r="D100" s="15" t="str">
        <f>IF(npc_kill!$A100="","","npc_kill~"&amp;npc_kill!$A100)</f>
        <v/>
      </c>
      <c r="E100" s="15">
        <f>npc_kill!$C100</f>
        <v>0</v>
      </c>
      <c r="F100" s="15">
        <f>IF(npc_kill!$D100="",1,npc_kill!$D100)</f>
        <v>1</v>
      </c>
      <c r="G100" s="15">
        <f>npc_kill!$F100</f>
        <v>1</v>
      </c>
      <c r="H100" s="16">
        <f t="shared" si="1"/>
        <v>0</v>
      </c>
      <c r="I100" s="15"/>
    </row>
    <row r="101" spans="1:9" x14ac:dyDescent="0.25">
      <c r="A101" s="15" t="str">
        <f>IF(npc_kill!$A101="","","npc_kill|"&amp;npc_kill!$A101)</f>
        <v/>
      </c>
      <c r="B101" s="15" t="s">
        <v>52</v>
      </c>
      <c r="C101" s="15">
        <f>npc_kill!$A101</f>
        <v>0</v>
      </c>
      <c r="D101" s="15" t="str">
        <f>IF(npc_kill!$A101="","","npc_kill~"&amp;npc_kill!$A101)</f>
        <v/>
      </c>
      <c r="E101" s="15">
        <f>npc_kill!$C101</f>
        <v>0</v>
      </c>
      <c r="F101" s="15">
        <f>IF(npc_kill!$D101="",1,npc_kill!$D101)</f>
        <v>1</v>
      </c>
      <c r="G101" s="15">
        <f>npc_kill!$F101</f>
        <v>1</v>
      </c>
      <c r="H101" s="16">
        <f t="shared" si="1"/>
        <v>0</v>
      </c>
      <c r="I101" s="15"/>
    </row>
    <row r="102" spans="1:9" x14ac:dyDescent="0.25">
      <c r="A102" s="15" t="str">
        <f>IF(npc_kill!$A102="","","npc_kill|"&amp;npc_kill!$A102)</f>
        <v/>
      </c>
      <c r="B102" s="15" t="s">
        <v>52</v>
      </c>
      <c r="C102" s="15">
        <f>npc_kill!$A102</f>
        <v>0</v>
      </c>
      <c r="D102" s="15" t="str">
        <f>IF(npc_kill!$A102="","","npc_kill~"&amp;npc_kill!$A102)</f>
        <v/>
      </c>
      <c r="E102" s="15">
        <f>npc_kill!$C102</f>
        <v>0</v>
      </c>
      <c r="F102" s="15">
        <f>IF(npc_kill!$D102="",1,npc_kill!$D102)</f>
        <v>1</v>
      </c>
      <c r="G102" s="15">
        <f>npc_kill!$F102</f>
        <v>1</v>
      </c>
      <c r="H102" s="16">
        <f t="shared" si="1"/>
        <v>0</v>
      </c>
      <c r="I102" s="15"/>
    </row>
    <row r="103" spans="1:9" x14ac:dyDescent="0.25">
      <c r="A103" s="15" t="str">
        <f>IF(npc_kill!$A103="","","npc_kill|"&amp;npc_kill!$A103)</f>
        <v/>
      </c>
      <c r="B103" s="15" t="s">
        <v>52</v>
      </c>
      <c r="C103" s="15">
        <f>npc_kill!$A103</f>
        <v>0</v>
      </c>
      <c r="D103" s="15" t="str">
        <f>IF(npc_kill!$A103="","","npc_kill~"&amp;npc_kill!$A103)</f>
        <v/>
      </c>
      <c r="E103" s="15">
        <f>npc_kill!$C103</f>
        <v>0</v>
      </c>
      <c r="F103" s="15">
        <f>IF(npc_kill!$D103="",1,npc_kill!$D103)</f>
        <v>1</v>
      </c>
      <c r="G103" s="15">
        <f>npc_kill!$F103</f>
        <v>1</v>
      </c>
      <c r="H103" s="16">
        <f t="shared" si="1"/>
        <v>0</v>
      </c>
      <c r="I103" s="15"/>
    </row>
    <row r="104" spans="1:9" x14ac:dyDescent="0.25">
      <c r="A104" s="15" t="str">
        <f>IF(npc_kill!$A104="","","npc_kill|"&amp;npc_kill!$A104)</f>
        <v/>
      </c>
      <c r="B104" s="15" t="s">
        <v>52</v>
      </c>
      <c r="C104" s="15">
        <f>npc_kill!$A104</f>
        <v>0</v>
      </c>
      <c r="D104" s="15" t="str">
        <f>IF(npc_kill!$A104="","","npc_kill~"&amp;npc_kill!$A104)</f>
        <v/>
      </c>
      <c r="E104" s="15">
        <f>npc_kill!$C104</f>
        <v>0</v>
      </c>
      <c r="F104" s="15">
        <f>IF(npc_kill!$D104="",1,npc_kill!$D104)</f>
        <v>1</v>
      </c>
      <c r="G104" s="15">
        <f>npc_kill!$F104</f>
        <v>1</v>
      </c>
      <c r="H104" s="16">
        <f t="shared" si="1"/>
        <v>0</v>
      </c>
      <c r="I104" s="15"/>
    </row>
    <row r="105" spans="1:9" x14ac:dyDescent="0.25">
      <c r="A105" s="15" t="str">
        <f>IF(npc_kill!$A105="","","npc_kill|"&amp;npc_kill!$A105)</f>
        <v/>
      </c>
      <c r="B105" s="15" t="s">
        <v>52</v>
      </c>
      <c r="C105" s="15">
        <f>npc_kill!$A105</f>
        <v>0</v>
      </c>
      <c r="D105" s="15" t="str">
        <f>IF(npc_kill!$A105="","","npc_kill~"&amp;npc_kill!$A105)</f>
        <v/>
      </c>
      <c r="E105" s="15">
        <f>npc_kill!$C105</f>
        <v>0</v>
      </c>
      <c r="F105" s="15">
        <f>IF(npc_kill!$D105="",1,npc_kill!$D105)</f>
        <v>1</v>
      </c>
      <c r="G105" s="15">
        <f>npc_kill!$F105</f>
        <v>1</v>
      </c>
      <c r="H105" s="16">
        <f t="shared" si="1"/>
        <v>0</v>
      </c>
      <c r="I105" s="15"/>
    </row>
    <row r="106" spans="1:9" x14ac:dyDescent="0.25">
      <c r="A106" s="15" t="str">
        <f>IF(npc_kill!$A106="","","npc_kill|"&amp;npc_kill!$A106)</f>
        <v/>
      </c>
      <c r="B106" s="15" t="s">
        <v>52</v>
      </c>
      <c r="C106" s="15">
        <f>npc_kill!$A106</f>
        <v>0</v>
      </c>
      <c r="D106" s="15" t="str">
        <f>IF(npc_kill!$A106="","","npc_kill~"&amp;npc_kill!$A106)</f>
        <v/>
      </c>
      <c r="E106" s="15">
        <f>npc_kill!$C106</f>
        <v>0</v>
      </c>
      <c r="F106" s="15">
        <f>IF(npc_kill!$D106="",1,npc_kill!$D106)</f>
        <v>1</v>
      </c>
      <c r="G106" s="15">
        <f>npc_kill!$F106</f>
        <v>1</v>
      </c>
      <c r="H106" s="16">
        <f t="shared" si="1"/>
        <v>0</v>
      </c>
      <c r="I106" s="15"/>
    </row>
    <row r="107" spans="1:9" x14ac:dyDescent="0.25">
      <c r="A107" s="15" t="str">
        <f>IF(npc_kill!$A107="","","npc_kill|"&amp;npc_kill!$A107)</f>
        <v/>
      </c>
      <c r="B107" s="15" t="s">
        <v>52</v>
      </c>
      <c r="C107" s="15">
        <f>npc_kill!$A107</f>
        <v>0</v>
      </c>
      <c r="D107" s="15" t="str">
        <f>IF(npc_kill!$A107="","","npc_kill~"&amp;npc_kill!$A107)</f>
        <v/>
      </c>
      <c r="E107" s="15">
        <f>npc_kill!$C107</f>
        <v>0</v>
      </c>
      <c r="F107" s="15">
        <f>IF(npc_kill!$D107="",1,npc_kill!$D107)</f>
        <v>1</v>
      </c>
      <c r="G107" s="15">
        <f>npc_kill!$F107</f>
        <v>1</v>
      </c>
      <c r="H107" s="16">
        <f t="shared" si="1"/>
        <v>0</v>
      </c>
      <c r="I107" s="15"/>
    </row>
    <row r="108" spans="1:9" x14ac:dyDescent="0.25">
      <c r="A108" s="15" t="str">
        <f>IF(npc_kill!$A108="","","npc_kill|"&amp;npc_kill!$A108)</f>
        <v/>
      </c>
      <c r="B108" s="15" t="s">
        <v>52</v>
      </c>
      <c r="C108" s="15">
        <f>npc_kill!$A108</f>
        <v>0</v>
      </c>
      <c r="D108" s="15" t="str">
        <f>IF(npc_kill!$A108="","","npc_kill~"&amp;npc_kill!$A108)</f>
        <v/>
      </c>
      <c r="E108" s="15">
        <f>npc_kill!$C108</f>
        <v>0</v>
      </c>
      <c r="F108" s="15">
        <f>IF(npc_kill!$D108="",1,npc_kill!$D108)</f>
        <v>1</v>
      </c>
      <c r="G108" s="15">
        <f>npc_kill!$F108</f>
        <v>1</v>
      </c>
      <c r="H108" s="16">
        <f t="shared" si="1"/>
        <v>0</v>
      </c>
      <c r="I108" s="15"/>
    </row>
    <row r="109" spans="1:9" x14ac:dyDescent="0.25">
      <c r="A109" s="15" t="str">
        <f>IF(npc_kill!$A109="","","npc_kill|"&amp;npc_kill!$A109)</f>
        <v/>
      </c>
      <c r="B109" s="15" t="s">
        <v>52</v>
      </c>
      <c r="C109" s="15">
        <f>npc_kill!$A109</f>
        <v>0</v>
      </c>
      <c r="D109" s="15" t="str">
        <f>IF(npc_kill!$A109="","","npc_kill~"&amp;npc_kill!$A109)</f>
        <v/>
      </c>
      <c r="E109" s="15">
        <f>npc_kill!$C109</f>
        <v>0</v>
      </c>
      <c r="F109" s="15">
        <f>IF(npc_kill!$D109="",1,npc_kill!$D109)</f>
        <v>1</v>
      </c>
      <c r="G109" s="15">
        <f>npc_kill!$F109</f>
        <v>1</v>
      </c>
      <c r="H109" s="16">
        <f t="shared" si="1"/>
        <v>0</v>
      </c>
      <c r="I109" s="15"/>
    </row>
    <row r="110" spans="1:9" x14ac:dyDescent="0.25">
      <c r="A110" s="15" t="str">
        <f>IF(npc_damage!$A5="","","npc_damage|"&amp;npc_damage!$A5)</f>
        <v>npc_damage|General Graardor</v>
      </c>
      <c r="B110" s="15" t="s">
        <v>54</v>
      </c>
      <c r="C110" s="15" t="str">
        <f>npc_damage!$A5</f>
        <v>General Graardor</v>
      </c>
      <c r="D110" s="15" t="str">
        <f>IF(npc_damage!$A5="","","npc_damage~"&amp;npc_damage!$A5)</f>
        <v>npc_damage~General Graardor</v>
      </c>
      <c r="E110" s="15">
        <f>npc_damage!$C5</f>
        <v>6885</v>
      </c>
      <c r="F110" s="15">
        <f>IF(npc_damage!$D5="",1,npc_damage!$D5)</f>
        <v>1</v>
      </c>
      <c r="G110" s="15">
        <f>npc_damage!$F5</f>
        <v>1</v>
      </c>
      <c r="H110" s="16">
        <f t="shared" si="1"/>
        <v>6885</v>
      </c>
      <c r="I110" s="15"/>
    </row>
    <row r="111" spans="1:9" x14ac:dyDescent="0.25">
      <c r="A111" s="15" t="str">
        <f>IF(npc_damage!$A6="","","npc_damage|"&amp;npc_damage!$A6)</f>
        <v>npc_damage|K'ril Tsutsaroth</v>
      </c>
      <c r="B111" s="15" t="s">
        <v>54</v>
      </c>
      <c r="C111" s="15" t="str">
        <f>npc_damage!$A6</f>
        <v>K'ril Tsutsaroth</v>
      </c>
      <c r="D111" s="15" t="str">
        <f>IF(npc_damage!$A6="","","npc_damage~"&amp;npc_damage!$A6)</f>
        <v>npc_damage~K'ril Tsutsaroth</v>
      </c>
      <c r="E111" s="15">
        <f>npc_damage!$C6</f>
        <v>6630</v>
      </c>
      <c r="F111" s="15">
        <f>IF(npc_damage!$D6="",1,npc_damage!$D6)</f>
        <v>1</v>
      </c>
      <c r="G111" s="15">
        <f>npc_damage!$F6</f>
        <v>1</v>
      </c>
      <c r="H111" s="16">
        <f t="shared" si="1"/>
        <v>6630</v>
      </c>
      <c r="I111" s="15"/>
    </row>
    <row r="112" spans="1:9" x14ac:dyDescent="0.25">
      <c r="A112" s="15" t="str">
        <f>IF(npc_damage!$A7="","","npc_damage|"&amp;npc_damage!$A7)</f>
        <v>npc_damage|Commander Zilyana</v>
      </c>
      <c r="B112" s="15" t="s">
        <v>54</v>
      </c>
      <c r="C112" s="15" t="str">
        <f>npc_damage!$A7</f>
        <v>Commander Zilyana</v>
      </c>
      <c r="D112" s="15" t="str">
        <f>IF(npc_damage!$A7="","","npc_damage~"&amp;npc_damage!$A7)</f>
        <v>npc_damage~Commander Zilyana</v>
      </c>
      <c r="E112" s="15">
        <f>npc_damage!$C7</f>
        <v>6885</v>
      </c>
      <c r="F112" s="15">
        <f>IF(npc_damage!$D7="",1,npc_damage!$D7)</f>
        <v>1</v>
      </c>
      <c r="G112" s="15">
        <f>npc_damage!$F7</f>
        <v>1</v>
      </c>
      <c r="H112" s="16">
        <f t="shared" si="1"/>
        <v>6885</v>
      </c>
      <c r="I112" s="15"/>
    </row>
    <row r="113" spans="1:9" x14ac:dyDescent="0.25">
      <c r="A113" s="15" t="str">
        <f>IF(npc_damage!$A8="","","npc_damage|"&amp;npc_damage!$A8)</f>
        <v>npc_damage|Kree'arra</v>
      </c>
      <c r="B113" s="15" t="s">
        <v>54</v>
      </c>
      <c r="C113" s="15" t="str">
        <f>npc_damage!$A8</f>
        <v>Kree'arra</v>
      </c>
      <c r="D113" s="15" t="str">
        <f>IF(npc_damage!$A8="","","npc_damage~"&amp;npc_damage!$A8)</f>
        <v>npc_damage~Kree'arra</v>
      </c>
      <c r="E113" s="15">
        <f>npc_damage!$C8</f>
        <v>5760</v>
      </c>
      <c r="F113" s="15">
        <f>IF(npc_damage!$D8="",1,npc_damage!$D8)</f>
        <v>1</v>
      </c>
      <c r="G113" s="15">
        <f>npc_damage!$F8</f>
        <v>1</v>
      </c>
      <c r="H113" s="16">
        <f t="shared" si="1"/>
        <v>5760</v>
      </c>
      <c r="I113" s="15"/>
    </row>
    <row r="114" spans="1:9" x14ac:dyDescent="0.25">
      <c r="A114" s="15" t="str">
        <f>IF(npc_damage!$A9="","","npc_damage|"&amp;npc_damage!$A9)</f>
        <v>npc_damage|Nex</v>
      </c>
      <c r="B114" s="15" t="s">
        <v>54</v>
      </c>
      <c r="C114" s="15" t="str">
        <f>npc_damage!$A9</f>
        <v>Nex</v>
      </c>
      <c r="D114" s="15" t="str">
        <f>IF(npc_damage!$A9="","","npc_damage~"&amp;npc_damage!$A9)</f>
        <v>npc_damage~Nex</v>
      </c>
      <c r="E114" s="15">
        <f>npc_damage!$C9</f>
        <v>34000</v>
      </c>
      <c r="F114" s="15">
        <f>IF(npc_damage!$D9="",1,npc_damage!$D9)</f>
        <v>5</v>
      </c>
      <c r="G114" s="15">
        <f>npc_damage!$F9</f>
        <v>1</v>
      </c>
      <c r="H114" s="16">
        <f t="shared" si="1"/>
        <v>6800</v>
      </c>
      <c r="I114" s="15"/>
    </row>
    <row r="115" spans="1:9" x14ac:dyDescent="0.25">
      <c r="A115" s="15" t="str">
        <f>IF(npc_damage!$A10="","","npc_damage|"&amp;npc_damage!$A10)</f>
        <v>npc_damage|Abyssal Sire</v>
      </c>
      <c r="B115" s="15" t="s">
        <v>54</v>
      </c>
      <c r="C115" s="15" t="str">
        <f>npc_damage!$A10</f>
        <v>Abyssal Sire</v>
      </c>
      <c r="D115" s="15" t="str">
        <f>IF(npc_damage!$A10="","","npc_damage~"&amp;npc_damage!$A10)</f>
        <v>npc_damage~Abyssal Sire</v>
      </c>
      <c r="E115" s="15">
        <f>npc_damage!$C10</f>
        <v>15600</v>
      </c>
      <c r="F115" s="15">
        <f>IF(npc_damage!$D10="",1,npc_damage!$D10)</f>
        <v>1</v>
      </c>
      <c r="G115" s="15">
        <f>npc_damage!$F10</f>
        <v>1</v>
      </c>
      <c r="H115" s="16">
        <f t="shared" si="1"/>
        <v>15600</v>
      </c>
      <c r="I115" s="15"/>
    </row>
    <row r="116" spans="1:9" x14ac:dyDescent="0.25">
      <c r="A116" s="15" t="str">
        <f>IF(npc_damage!$A11="","","npc_damage|"&amp;npc_damage!$A11)</f>
        <v>npc_damage|Alchemical Hydra</v>
      </c>
      <c r="B116" s="15" t="s">
        <v>54</v>
      </c>
      <c r="C116" s="15" t="str">
        <f>npc_damage!$A11</f>
        <v>Alchemical Hydra</v>
      </c>
      <c r="D116" s="15" t="str">
        <f>IF(npc_damage!$A11="","","npc_damage~"&amp;npc_damage!$A11)</f>
        <v>npc_damage~Alchemical Hydra</v>
      </c>
      <c r="E116" s="15">
        <f>npc_damage!$C11</f>
        <v>27500</v>
      </c>
      <c r="F116" s="15">
        <f>IF(npc_damage!$D11="",1,npc_damage!$D11)</f>
        <v>1</v>
      </c>
      <c r="G116" s="15">
        <f>npc_damage!$F11</f>
        <v>1</v>
      </c>
      <c r="H116" s="16">
        <f t="shared" si="1"/>
        <v>27500</v>
      </c>
      <c r="I116" s="15"/>
    </row>
    <row r="117" spans="1:9" x14ac:dyDescent="0.25">
      <c r="A117" s="15" t="str">
        <f>IF(npc_damage!$A12="","","npc_damage|"&amp;npc_damage!$A12)</f>
        <v>npc_damage|Cerberus</v>
      </c>
      <c r="B117" s="15" t="s">
        <v>54</v>
      </c>
      <c r="C117" s="15" t="str">
        <f>npc_damage!$A12</f>
        <v>Cerberus</v>
      </c>
      <c r="D117" s="15" t="str">
        <f>IF(npc_damage!$A12="","","npc_damage~"&amp;npc_damage!$A12)</f>
        <v>npc_damage~Cerberus</v>
      </c>
      <c r="E117" s="15">
        <f>npc_damage!$C12</f>
        <v>30000</v>
      </c>
      <c r="F117" s="15">
        <f>IF(npc_damage!$D12="",1,npc_damage!$D12)</f>
        <v>1</v>
      </c>
      <c r="G117" s="15">
        <f>npc_damage!$F12</f>
        <v>1</v>
      </c>
      <c r="H117" s="16">
        <f t="shared" si="1"/>
        <v>30000</v>
      </c>
      <c r="I117" s="15"/>
    </row>
    <row r="118" spans="1:9" x14ac:dyDescent="0.25">
      <c r="A118" s="15" t="str">
        <f>IF(npc_damage!$A13="","","npc_damage|"&amp;npc_damage!$A13)</f>
        <v>npc_damage|Kraken</v>
      </c>
      <c r="B118" s="15" t="s">
        <v>54</v>
      </c>
      <c r="C118" s="15" t="str">
        <f>npc_damage!$A13</f>
        <v>Kraken</v>
      </c>
      <c r="D118" s="15" t="str">
        <f>IF(npc_damage!$A13="","","npc_damage~"&amp;npc_damage!$A13)</f>
        <v>npc_damage~Kraken</v>
      </c>
      <c r="E118" s="15">
        <f>npc_damage!$C13</f>
        <v>15300</v>
      </c>
      <c r="F118" s="15">
        <f>IF(npc_damage!$D13="",1,npc_damage!$D13)</f>
        <v>1</v>
      </c>
      <c r="G118" s="15">
        <f>npc_damage!$F13</f>
        <v>1</v>
      </c>
      <c r="H118" s="16">
        <f t="shared" si="1"/>
        <v>15300</v>
      </c>
      <c r="I118" s="15"/>
    </row>
    <row r="119" spans="1:9" x14ac:dyDescent="0.25">
      <c r="A119" s="15" t="str">
        <f>IF(npc_damage!$A14="","","npc_damage|"&amp;npc_damage!$A14)</f>
        <v>npc_damage|Dusk</v>
      </c>
      <c r="B119" s="15" t="s">
        <v>54</v>
      </c>
      <c r="C119" s="15" t="str">
        <f>npc_damage!$A14</f>
        <v>Dusk</v>
      </c>
      <c r="D119" s="15" t="str">
        <f>IF(npc_damage!$A14="","","npc_damage~"&amp;npc_damage!$A14)</f>
        <v>npc_damage~Dusk</v>
      </c>
      <c r="E119" s="15">
        <f>npc_damage!$C14</f>
        <v>76800</v>
      </c>
      <c r="F119" s="15">
        <f>IF(npc_damage!$D14="",1,npc_damage!$D14)</f>
        <v>1</v>
      </c>
      <c r="G119" s="15">
        <f>npc_damage!$F14</f>
        <v>1</v>
      </c>
      <c r="H119" s="16">
        <f t="shared" si="1"/>
        <v>76800</v>
      </c>
      <c r="I119" s="15"/>
    </row>
    <row r="120" spans="1:9" x14ac:dyDescent="0.25">
      <c r="A120" s="15" t="str">
        <f>IF(npc_damage!$A15="","","npc_damage|"&amp;npc_damage!$A15)</f>
        <v>npc_damage|Dawn</v>
      </c>
      <c r="B120" s="15" t="s">
        <v>54</v>
      </c>
      <c r="C120" s="15" t="str">
        <f>npc_damage!$A15</f>
        <v>Dawn</v>
      </c>
      <c r="D120" s="15" t="str">
        <f>IF(npc_damage!$A15="","","npc_damage~"&amp;npc_damage!$A15)</f>
        <v>npc_damage~Dawn</v>
      </c>
      <c r="E120" s="15">
        <f>npc_damage!$C15</f>
        <v>38400</v>
      </c>
      <c r="F120" s="15">
        <f>IF(npc_damage!$D15="",1,npc_damage!$D15)</f>
        <v>1</v>
      </c>
      <c r="G120" s="15">
        <f>npc_damage!$F15</f>
        <v>1</v>
      </c>
      <c r="H120" s="16">
        <f t="shared" si="1"/>
        <v>38400</v>
      </c>
      <c r="I120" s="15"/>
    </row>
    <row r="121" spans="1:9" x14ac:dyDescent="0.25">
      <c r="A121" s="15" t="str">
        <f>IF(npc_damage!$A16="","","npc_damage|"&amp;npc_damage!$A16)</f>
        <v>npc_damage|Thermonuclear smoke devil</v>
      </c>
      <c r="B121" s="15" t="s">
        <v>54</v>
      </c>
      <c r="C121" s="15" t="str">
        <f>npc_damage!$A16</f>
        <v>Thermonuclear smoke devil</v>
      </c>
      <c r="D121" s="15" t="str">
        <f>IF(npc_damage!$A16="","","npc_damage~"&amp;npc_damage!$A16)</f>
        <v>npc_damage~Thermonuclear smoke devil</v>
      </c>
      <c r="E121" s="15">
        <f>npc_damage!$C16</f>
        <v>10800</v>
      </c>
      <c r="F121" s="15">
        <f>IF(npc_damage!$D16="",1,npc_damage!$D16)</f>
        <v>1</v>
      </c>
      <c r="G121" s="15">
        <f>npc_damage!$F16</f>
        <v>1</v>
      </c>
      <c r="H121" s="16">
        <f t="shared" si="1"/>
        <v>10800</v>
      </c>
      <c r="I121" s="15"/>
    </row>
    <row r="122" spans="1:9" x14ac:dyDescent="0.25">
      <c r="A122" s="15" t="str">
        <f>IF(npc_damage!$A17="","","npc_damage|"&amp;npc_damage!$A17)</f>
        <v>npc_damage|Duke Sucellus</v>
      </c>
      <c r="B122" s="15" t="s">
        <v>54</v>
      </c>
      <c r="C122" s="15" t="str">
        <f>npc_damage!$A17</f>
        <v>Duke Sucellus</v>
      </c>
      <c r="D122" s="15" t="str">
        <f>IF(npc_damage!$A17="","","npc_damage~"&amp;npc_damage!$A17)</f>
        <v>npc_damage~Duke Sucellus</v>
      </c>
      <c r="E122" s="15">
        <f>npc_damage!$C17</f>
        <v>14960</v>
      </c>
      <c r="F122" s="15">
        <f>IF(npc_damage!$D17="",1,npc_damage!$D17)</f>
        <v>1</v>
      </c>
      <c r="G122" s="15">
        <f>npc_damage!$F17</f>
        <v>1</v>
      </c>
      <c r="H122" s="16">
        <f t="shared" si="1"/>
        <v>14960</v>
      </c>
      <c r="I122" s="15"/>
    </row>
    <row r="123" spans="1:9" x14ac:dyDescent="0.25">
      <c r="A123" s="15" t="str">
        <f>IF(npc_damage!$A18="","","npc_damage|"&amp;npc_damage!$A18)</f>
        <v>npc_damage|The Leviathan</v>
      </c>
      <c r="B123" s="15" t="s">
        <v>54</v>
      </c>
      <c r="C123" s="15" t="str">
        <f>npc_damage!$A18</f>
        <v>The Leviathan</v>
      </c>
      <c r="D123" s="15" t="str">
        <f>IF(npc_damage!$A18="","","npc_damage~"&amp;npc_damage!$A18)</f>
        <v>npc_damage~The Leviathan</v>
      </c>
      <c r="E123" s="15">
        <f>npc_damage!$C18</f>
        <v>7200</v>
      </c>
      <c r="F123" s="15">
        <f>IF(npc_damage!$D18="",1,npc_damage!$D18)</f>
        <v>1</v>
      </c>
      <c r="G123" s="15">
        <f>npc_damage!$F18</f>
        <v>1</v>
      </c>
      <c r="H123" s="16">
        <f t="shared" si="1"/>
        <v>7200</v>
      </c>
      <c r="I123" s="15"/>
    </row>
    <row r="124" spans="1:9" x14ac:dyDescent="0.25">
      <c r="A124" s="15" t="str">
        <f>IF(npc_damage!$A19="","","npc_damage|"&amp;npc_damage!$A19)</f>
        <v>npc_damage|The Whisperer</v>
      </c>
      <c r="B124" s="15" t="s">
        <v>54</v>
      </c>
      <c r="C124" s="15" t="str">
        <f>npc_damage!$A19</f>
        <v>The Whisperer</v>
      </c>
      <c r="D124" s="15" t="str">
        <f>IF(npc_damage!$A19="","","npc_damage~"&amp;npc_damage!$A19)</f>
        <v>npc_damage~The Whisperer</v>
      </c>
      <c r="E124" s="15">
        <f>npc_damage!$C19</f>
        <v>8000</v>
      </c>
      <c r="F124" s="15">
        <f>IF(npc_damage!$D19="",1,npc_damage!$D19)</f>
        <v>1</v>
      </c>
      <c r="G124" s="15">
        <f>npc_damage!$F19</f>
        <v>1</v>
      </c>
      <c r="H124" s="16">
        <f t="shared" si="1"/>
        <v>8000</v>
      </c>
      <c r="I124" s="15"/>
    </row>
    <row r="125" spans="1:9" x14ac:dyDescent="0.25">
      <c r="A125" s="15" t="str">
        <f>IF(npc_damage!$A20="","","npc_damage|"&amp;npc_damage!$A20)</f>
        <v>npc_damage|Vardorvis</v>
      </c>
      <c r="B125" s="15" t="s">
        <v>54</v>
      </c>
      <c r="C125" s="15" t="str">
        <f>npc_damage!$A20</f>
        <v>Vardorvis</v>
      </c>
      <c r="D125" s="15" t="str">
        <f>IF(npc_damage!$A20="","","npc_damage~"&amp;npc_damage!$A20)</f>
        <v>npc_damage~Vardorvis</v>
      </c>
      <c r="E125" s="15">
        <f>npc_damage!$C20</f>
        <v>22400</v>
      </c>
      <c r="F125" s="15">
        <f>IF(npc_damage!$D20="",1,npc_damage!$D20)</f>
        <v>1</v>
      </c>
      <c r="G125" s="15">
        <f>npc_damage!$F20</f>
        <v>1</v>
      </c>
      <c r="H125" s="16">
        <f t="shared" si="1"/>
        <v>22400</v>
      </c>
      <c r="I125" s="15"/>
    </row>
    <row r="126" spans="1:9" x14ac:dyDescent="0.25">
      <c r="A126" s="15" t="str">
        <f>IF(npc_damage!$A21="","","npc_damage|"&amp;npc_damage!$A21)</f>
        <v>npc_damage|Callisto</v>
      </c>
      <c r="B126" s="15" t="s">
        <v>54</v>
      </c>
      <c r="C126" s="15" t="str">
        <f>npc_damage!$A21</f>
        <v>Callisto</v>
      </c>
      <c r="D126" s="15" t="str">
        <f>IF(npc_damage!$A21="","","npc_damage~"&amp;npc_damage!$A21)</f>
        <v>npc_damage~Callisto</v>
      </c>
      <c r="E126" s="15">
        <f>npc_damage!$C21</f>
        <v>12750</v>
      </c>
      <c r="F126" s="15">
        <f>IF(npc_damage!$D21="",1,npc_damage!$D21)</f>
        <v>1</v>
      </c>
      <c r="G126" s="15">
        <f>npc_damage!$F21</f>
        <v>1</v>
      </c>
      <c r="H126" s="16">
        <f t="shared" si="1"/>
        <v>12750</v>
      </c>
      <c r="I126" s="15"/>
    </row>
    <row r="127" spans="1:9" x14ac:dyDescent="0.25">
      <c r="A127" s="15" t="str">
        <f>IF(npc_damage!$A22="","","npc_damage|"&amp;npc_damage!$A22)</f>
        <v>npc_damage|Artio</v>
      </c>
      <c r="B127" s="15" t="s">
        <v>54</v>
      </c>
      <c r="C127" s="15" t="str">
        <f>npc_damage!$A22</f>
        <v>Artio</v>
      </c>
      <c r="D127" s="15" t="str">
        <f>IF(npc_damage!$A22="","","npc_damage~"&amp;npc_damage!$A22)</f>
        <v>npc_damage~Artio</v>
      </c>
      <c r="E127" s="15">
        <f>npc_damage!$C22</f>
        <v>26520</v>
      </c>
      <c r="F127" s="15">
        <f>IF(npc_damage!$D22="",1,npc_damage!$D22)</f>
        <v>1</v>
      </c>
      <c r="G127" s="15">
        <f>npc_damage!$F22</f>
        <v>1</v>
      </c>
      <c r="H127" s="16">
        <f t="shared" si="1"/>
        <v>26520</v>
      </c>
      <c r="I127" s="15"/>
    </row>
    <row r="128" spans="1:9" x14ac:dyDescent="0.25">
      <c r="A128" s="15" t="str">
        <f>IF(npc_damage!$A23="","","npc_damage|"&amp;npc_damage!$A23)</f>
        <v>npc_damage|Venenatis</v>
      </c>
      <c r="B128" s="15" t="s">
        <v>54</v>
      </c>
      <c r="C128" s="15" t="str">
        <f>npc_damage!$A23</f>
        <v>Venenatis</v>
      </c>
      <c r="D128" s="15" t="str">
        <f>IF(npc_damage!$A23="","","npc_damage~"&amp;npc_damage!$A23)</f>
        <v>npc_damage~Venenatis</v>
      </c>
      <c r="E128" s="15">
        <f>npc_damage!$C23</f>
        <v>13260</v>
      </c>
      <c r="F128" s="15">
        <f>IF(npc_damage!$D23="",1,npc_damage!$D23)</f>
        <v>1</v>
      </c>
      <c r="G128" s="15">
        <f>npc_damage!$F23</f>
        <v>1</v>
      </c>
      <c r="H128" s="16">
        <f t="shared" si="1"/>
        <v>13260</v>
      </c>
      <c r="I128" s="15"/>
    </row>
    <row r="129" spans="1:9" x14ac:dyDescent="0.25">
      <c r="A129" s="15" t="str">
        <f>IF(npc_damage!$A24="","","npc_damage|"&amp;npc_damage!$A24)</f>
        <v>npc_damage|Vet'ion</v>
      </c>
      <c r="B129" s="15" t="s">
        <v>54</v>
      </c>
      <c r="C129" s="15" t="str">
        <f>npc_damage!$A24</f>
        <v>Vet'ion</v>
      </c>
      <c r="D129" s="15" t="str">
        <f>IF(npc_damage!$A24="","","npc_damage~"&amp;npc_damage!$A24)</f>
        <v>npc_damage~Vet'ion</v>
      </c>
      <c r="E129" s="15">
        <f>npc_damage!$C24</f>
        <v>17340</v>
      </c>
      <c r="F129" s="15">
        <f>IF(npc_damage!$D24="",1,npc_damage!$D24)</f>
        <v>1</v>
      </c>
      <c r="G129" s="15">
        <f>npc_damage!$F24</f>
        <v>1</v>
      </c>
      <c r="H129" s="16">
        <f t="shared" si="1"/>
        <v>17340</v>
      </c>
      <c r="I129" s="15"/>
    </row>
    <row r="130" spans="1:9" x14ac:dyDescent="0.25">
      <c r="A130" s="15" t="str">
        <f>IF(npc_damage!$A25="","","npc_damage|"&amp;npc_damage!$A25)</f>
        <v>npc_damage|Calvar'ion</v>
      </c>
      <c r="B130" s="15" t="s">
        <v>54</v>
      </c>
      <c r="C130" s="15" t="str">
        <f>npc_damage!$A25</f>
        <v>Calvar'ion</v>
      </c>
      <c r="D130" s="15" t="str">
        <f>IF(npc_damage!$A25="","","npc_damage~"&amp;npc_damage!$A25)</f>
        <v>npc_damage~Calvar'ion</v>
      </c>
      <c r="E130" s="15">
        <f>npc_damage!$C25</f>
        <v>26520</v>
      </c>
      <c r="F130" s="15">
        <f>IF(npc_damage!$D25="",1,npc_damage!$D25)</f>
        <v>1</v>
      </c>
      <c r="G130" s="15">
        <f>npc_damage!$F25</f>
        <v>1</v>
      </c>
      <c r="H130" s="16">
        <f t="shared" si="1"/>
        <v>26520</v>
      </c>
      <c r="I130" s="15"/>
    </row>
    <row r="131" spans="1:9" x14ac:dyDescent="0.25">
      <c r="A131" s="15" t="str">
        <f>IF(npc_damage!$A26="","","npc_damage|"&amp;npc_damage!$A26)</f>
        <v>npc_damage|King Black Dragon</v>
      </c>
      <c r="B131" s="15" t="s">
        <v>54</v>
      </c>
      <c r="C131" s="15" t="str">
        <f>npc_damage!$A26</f>
        <v>King Black Dragon</v>
      </c>
      <c r="D131" s="15" t="str">
        <f>IF(npc_damage!$A26="","","npc_damage~"&amp;npc_damage!$A26)</f>
        <v>npc_damage~King Black Dragon</v>
      </c>
      <c r="E131" s="15">
        <f>npc_damage!$C26</f>
        <v>7200</v>
      </c>
      <c r="F131" s="15">
        <f>IF(npc_damage!$D26="",1,npc_damage!$D26)</f>
        <v>1</v>
      </c>
      <c r="G131" s="15">
        <f>npc_damage!$F26</f>
        <v>1</v>
      </c>
      <c r="H131" s="16">
        <f t="shared" si="1"/>
        <v>7200</v>
      </c>
      <c r="I131" s="15"/>
    </row>
    <row r="132" spans="1:9" x14ac:dyDescent="0.25">
      <c r="A132" s="15" t="str">
        <f>IF(npc_damage!$A27="","","npc_damage|"&amp;npc_damage!$A27)</f>
        <v>npc_damage|Vorkath</v>
      </c>
      <c r="B132" s="15" t="s">
        <v>54</v>
      </c>
      <c r="C132" s="15" t="str">
        <f>npc_damage!$A27</f>
        <v>Vorkath</v>
      </c>
      <c r="D132" s="15" t="str">
        <f>IF(npc_damage!$A27="","","npc_damage~"&amp;npc_damage!$A27)</f>
        <v>npc_damage~Vorkath</v>
      </c>
      <c r="E132" s="15">
        <f>npc_damage!$C27</f>
        <v>22500</v>
      </c>
      <c r="F132" s="15">
        <f>IF(npc_damage!$D27="",1,npc_damage!$D27)</f>
        <v>1</v>
      </c>
      <c r="G132" s="15">
        <f>npc_damage!$F27</f>
        <v>1</v>
      </c>
      <c r="H132" s="16">
        <f t="shared" si="1"/>
        <v>22500</v>
      </c>
      <c r="I132" s="15"/>
    </row>
    <row r="133" spans="1:9" x14ac:dyDescent="0.25">
      <c r="A133" s="15" t="str">
        <f>IF(npc_damage!$A28="","","npc_damage|"&amp;npc_damage!$A28)</f>
        <v>npc_damage|Zulrah</v>
      </c>
      <c r="B133" s="15" t="s">
        <v>54</v>
      </c>
      <c r="C133" s="15" t="str">
        <f>npc_damage!$A28</f>
        <v>Zulrah</v>
      </c>
      <c r="D133" s="15" t="str">
        <f>IF(npc_damage!$A28="","","npc_damage~"&amp;npc_damage!$A28)</f>
        <v>npc_damage~Zulrah</v>
      </c>
      <c r="E133" s="15">
        <f>npc_damage!$C28</f>
        <v>24000</v>
      </c>
      <c r="F133" s="15">
        <f>IF(npc_damage!$D28="",1,npc_damage!$D28)</f>
        <v>1</v>
      </c>
      <c r="G133" s="15">
        <f>npc_damage!$F28</f>
        <v>1</v>
      </c>
      <c r="H133" s="16">
        <f t="shared" ref="H133:H196" si="2">IF(OR($E133="",$E133=0,$F133=0),0,$G133*$E133/$F133)</f>
        <v>24000</v>
      </c>
      <c r="I133" s="15"/>
    </row>
    <row r="134" spans="1:9" x14ac:dyDescent="0.25">
      <c r="A134" s="15" t="str">
        <f>IF(npc_damage!$A29="","","npc_damage|"&amp;npc_damage!$A29)</f>
        <v>npc_damage|Corporeal Beast</v>
      </c>
      <c r="B134" s="15" t="s">
        <v>54</v>
      </c>
      <c r="C134" s="15" t="str">
        <f>npc_damage!$A29</f>
        <v>Corporeal Beast</v>
      </c>
      <c r="D134" s="15" t="str">
        <f>IF(npc_damage!$A29="","","npc_damage~"&amp;npc_damage!$A29)</f>
        <v>npc_damage~Corporeal Beast</v>
      </c>
      <c r="E134" s="15">
        <f>npc_damage!$C29</f>
        <v>20000</v>
      </c>
      <c r="F134" s="15">
        <f>IF(npc_damage!$D29="",1,npc_damage!$D29)</f>
        <v>1</v>
      </c>
      <c r="G134" s="15">
        <f>npc_damage!$F29</f>
        <v>1</v>
      </c>
      <c r="H134" s="16">
        <f t="shared" si="2"/>
        <v>20000</v>
      </c>
      <c r="I134" s="15"/>
    </row>
    <row r="135" spans="1:9" x14ac:dyDescent="0.25">
      <c r="A135" s="15" t="str">
        <f>IF(npc_damage!$A30="","","npc_damage|"&amp;npc_damage!$A30)</f>
        <v>npc_damage|The Nightmare</v>
      </c>
      <c r="B135" s="15" t="s">
        <v>54</v>
      </c>
      <c r="C135" s="15" t="str">
        <f>npc_damage!$A30</f>
        <v>The Nightmare</v>
      </c>
      <c r="D135" s="15" t="str">
        <f>IF(npc_damage!$A30="","","npc_damage~"&amp;npc_damage!$A30)</f>
        <v>npc_damage~The Nightmare</v>
      </c>
      <c r="E135" s="15">
        <f>npc_damage!$C30</f>
        <v>28800</v>
      </c>
      <c r="F135" s="15">
        <f>IF(npc_damage!$D30="",1,npc_damage!$D30)</f>
        <v>5</v>
      </c>
      <c r="G135" s="15">
        <f>npc_damage!$F30</f>
        <v>1</v>
      </c>
      <c r="H135" s="16">
        <f t="shared" si="2"/>
        <v>5760</v>
      </c>
      <c r="I135" s="15"/>
    </row>
    <row r="136" spans="1:9" x14ac:dyDescent="0.25">
      <c r="A136" s="15" t="str">
        <f>IF(npc_damage!$A31="","","npc_damage|"&amp;npc_damage!$A31)</f>
        <v>npc_damage|Tormented Demon</v>
      </c>
      <c r="B136" s="15" t="s">
        <v>54</v>
      </c>
      <c r="C136" s="15" t="str">
        <f>npc_damage!$A31</f>
        <v>Tormented Demon</v>
      </c>
      <c r="D136" s="15" t="str">
        <f>IF(npc_damage!$A31="","","npc_damage~"&amp;npc_damage!$A31)</f>
        <v>npc_damage~Tormented Demon</v>
      </c>
      <c r="E136" s="15">
        <f>npc_damage!$C31</f>
        <v>33000</v>
      </c>
      <c r="F136" s="15">
        <f>IF(npc_damage!$D31="",1,npc_damage!$D31)</f>
        <v>1</v>
      </c>
      <c r="G136" s="15">
        <f>npc_damage!$F31</f>
        <v>1</v>
      </c>
      <c r="H136" s="16">
        <f t="shared" si="2"/>
        <v>33000</v>
      </c>
      <c r="I136" s="15"/>
    </row>
    <row r="137" spans="1:9" x14ac:dyDescent="0.25">
      <c r="A137" s="15" t="str">
        <f>IF(npc_damage!$A32="","","npc_damage|"&amp;npc_damage!$A32)</f>
        <v>npc_damage|Maggot King</v>
      </c>
      <c r="B137" s="15" t="s">
        <v>54</v>
      </c>
      <c r="C137" s="15" t="str">
        <f>npc_damage!$A32</f>
        <v>Maggot King</v>
      </c>
      <c r="D137" s="15" t="str">
        <f>IF(npc_damage!$A32="","","npc_damage~"&amp;npc_damage!$A32)</f>
        <v>npc_damage~Maggot King</v>
      </c>
      <c r="E137" s="15">
        <f>npc_damage!$C32</f>
        <v>45000</v>
      </c>
      <c r="F137" s="15">
        <f>IF(npc_damage!$D32="",1,npc_damage!$D32)</f>
        <v>1</v>
      </c>
      <c r="G137" s="15">
        <f>npc_damage!$F32</f>
        <v>1</v>
      </c>
      <c r="H137" s="16">
        <f t="shared" si="2"/>
        <v>45000</v>
      </c>
      <c r="I137" s="15"/>
    </row>
    <row r="138" spans="1:9" x14ac:dyDescent="0.25">
      <c r="A138" s="15" t="str">
        <f>IF(npc_damage!$A33="","","npc_damage|"&amp;npc_damage!$A33)</f>
        <v>npc_damage|Demonic gorilla</v>
      </c>
      <c r="B138" s="15" t="s">
        <v>54</v>
      </c>
      <c r="C138" s="15" t="str">
        <f>npc_damage!$A33</f>
        <v>Demonic gorilla</v>
      </c>
      <c r="D138" s="15" t="str">
        <f>IF(npc_damage!$A33="","","npc_damage~"&amp;npc_damage!$A33)</f>
        <v>npc_damage~Demonic gorilla</v>
      </c>
      <c r="E138" s="15">
        <f>npc_damage!$C33</f>
        <v>20800</v>
      </c>
      <c r="F138" s="15">
        <f>IF(npc_damage!$D33="",1,npc_damage!$D33)</f>
        <v>1</v>
      </c>
      <c r="G138" s="15">
        <f>npc_damage!$F33</f>
        <v>1</v>
      </c>
      <c r="H138" s="16">
        <f t="shared" si="2"/>
        <v>20800</v>
      </c>
      <c r="I138" s="15"/>
    </row>
    <row r="139" spans="1:9" x14ac:dyDescent="0.25">
      <c r="A139" s="15" t="str">
        <f>IF(npc_damage!$A34="","","npc_damage|"&amp;npc_damage!$A34)</f>
        <v>npc_damage|Hydra</v>
      </c>
      <c r="B139" s="15" t="s">
        <v>54</v>
      </c>
      <c r="C139" s="15" t="str">
        <f>npc_damage!$A34</f>
        <v>Hydra</v>
      </c>
      <c r="D139" s="15" t="str">
        <f>IF(npc_damage!$A34="","","npc_damage~"&amp;npc_damage!$A34)</f>
        <v>npc_damage~Hydra</v>
      </c>
      <c r="E139" s="15">
        <f>npc_damage!$C34</f>
        <v>24000</v>
      </c>
      <c r="F139" s="15">
        <f>IF(npc_damage!$D34="",1,npc_damage!$D34)</f>
        <v>1</v>
      </c>
      <c r="G139" s="15">
        <f>npc_damage!$F34</f>
        <v>1</v>
      </c>
      <c r="H139" s="16">
        <f t="shared" si="2"/>
        <v>24000</v>
      </c>
      <c r="I139" s="15"/>
    </row>
    <row r="140" spans="1:9" x14ac:dyDescent="0.25">
      <c r="A140" s="15" t="str">
        <f>IF(npc_damage!$A35="","","npc_damage|"&amp;npc_damage!$A35)</f>
        <v>npc_damage|Venator</v>
      </c>
      <c r="B140" s="15" t="s">
        <v>54</v>
      </c>
      <c r="C140" s="15" t="str">
        <f>npc_damage!$A35</f>
        <v>Venator</v>
      </c>
      <c r="D140" s="15" t="str">
        <f>IF(npc_damage!$A35="","","npc_damage~"&amp;npc_damage!$A35)</f>
        <v>npc_damage~Venator</v>
      </c>
      <c r="E140" s="15">
        <f>npc_damage!$C35</f>
        <v>17000</v>
      </c>
      <c r="F140" s="15">
        <f>IF(npc_damage!$D35="",1,npc_damage!$D35)</f>
        <v>1</v>
      </c>
      <c r="G140" s="15">
        <f>npc_damage!$F35</f>
        <v>1</v>
      </c>
      <c r="H140" s="16">
        <f t="shared" si="2"/>
        <v>17000</v>
      </c>
      <c r="I140" s="15"/>
    </row>
    <row r="141" spans="1:9" x14ac:dyDescent="0.25">
      <c r="A141" s="15" t="str">
        <f>IF(npc_damage!$A36="","","npc_damage|"&amp;npc_damage!$A36)</f>
        <v>npc_damage|Basilisk Knight</v>
      </c>
      <c r="B141" s="15" t="s">
        <v>54</v>
      </c>
      <c r="C141" s="15" t="str">
        <f>npc_damage!$A36</f>
        <v>Basilisk Knight</v>
      </c>
      <c r="D141" s="15" t="str">
        <f>IF(npc_damage!$A36="","","npc_damage~"&amp;npc_damage!$A36)</f>
        <v>npc_damage~Basilisk Knight</v>
      </c>
      <c r="E141" s="15">
        <f>npc_damage!$C36</f>
        <v>25500</v>
      </c>
      <c r="F141" s="15">
        <f>IF(npc_damage!$D36="",1,npc_damage!$D36)</f>
        <v>1</v>
      </c>
      <c r="G141" s="15">
        <f>npc_damage!$F36</f>
        <v>1</v>
      </c>
      <c r="H141" s="16">
        <f t="shared" si="2"/>
        <v>25500</v>
      </c>
      <c r="I141" s="15"/>
    </row>
    <row r="142" spans="1:9" x14ac:dyDescent="0.25">
      <c r="A142" s="15" t="str">
        <f>IF(npc_damage!$A37="","","npc_damage|"&amp;npc_damage!$A37)</f>
        <v>npc_damage|Gargoyle</v>
      </c>
      <c r="B142" s="15" t="s">
        <v>54</v>
      </c>
      <c r="C142" s="15" t="str">
        <f>npc_damage!$A37</f>
        <v>Gargoyle</v>
      </c>
      <c r="D142" s="15" t="str">
        <f>IF(npc_damage!$A37="","","npc_damage~"&amp;npc_damage!$A37)</f>
        <v>npc_damage~Gargoyle</v>
      </c>
      <c r="E142" s="15">
        <f>npc_damage!$C37</f>
        <v>24150</v>
      </c>
      <c r="F142" s="15">
        <f>IF(npc_damage!$D37="",1,npc_damage!$D37)</f>
        <v>1</v>
      </c>
      <c r="G142" s="15">
        <f>npc_damage!$F37</f>
        <v>1</v>
      </c>
      <c r="H142" s="16">
        <f t="shared" si="2"/>
        <v>24150</v>
      </c>
      <c r="I142" s="15"/>
    </row>
    <row r="143" spans="1:9" x14ac:dyDescent="0.25">
      <c r="A143" s="15" t="str">
        <f>IF(npc_damage!$A38="","","npc_damage|"&amp;npc_damage!$A38)</f>
        <v>npc_damage|Cave horror</v>
      </c>
      <c r="B143" s="15" t="s">
        <v>54</v>
      </c>
      <c r="C143" s="15" t="str">
        <f>npc_damage!$A38</f>
        <v>Cave horror</v>
      </c>
      <c r="D143" s="15" t="str">
        <f>IF(npc_damage!$A38="","","npc_damage~"&amp;npc_damage!$A38)</f>
        <v>npc_damage~Cave horror</v>
      </c>
      <c r="E143" s="15">
        <f>npc_damage!$C38</f>
        <v>16500</v>
      </c>
      <c r="F143" s="15">
        <f>IF(npc_damage!$D38="",1,npc_damage!$D38)</f>
        <v>1</v>
      </c>
      <c r="G143" s="15">
        <f>npc_damage!$F38</f>
        <v>1</v>
      </c>
      <c r="H143" s="16">
        <f t="shared" si="2"/>
        <v>16500</v>
      </c>
      <c r="I143" s="15"/>
    </row>
    <row r="144" spans="1:9" x14ac:dyDescent="0.25">
      <c r="A144" s="15" t="str">
        <f>IF(npc_damage!$A39="","","npc_damage|"&amp;npc_damage!$A39)</f>
        <v>npc_damage|Fever spider</v>
      </c>
      <c r="B144" s="15" t="s">
        <v>54</v>
      </c>
      <c r="C144" s="15" t="str">
        <f>npc_damage!$A39</f>
        <v>Fever spider</v>
      </c>
      <c r="D144" s="15" t="str">
        <f>IF(npc_damage!$A39="","","npc_damage~"&amp;npc_damage!$A39)</f>
        <v>npc_damage~Fever spider</v>
      </c>
      <c r="E144" s="15">
        <f>npc_damage!$C39</f>
        <v>16000</v>
      </c>
      <c r="F144" s="15">
        <f>IF(npc_damage!$D39="",1,npc_damage!$D39)</f>
        <v>1</v>
      </c>
      <c r="G144" s="15">
        <f>npc_damage!$F39</f>
        <v>1</v>
      </c>
      <c r="H144" s="16">
        <f t="shared" si="2"/>
        <v>16000</v>
      </c>
      <c r="I144" s="15"/>
    </row>
    <row r="145" spans="1:9" x14ac:dyDescent="0.25">
      <c r="A145" s="15" t="str">
        <f>IF(npc_damage!$A40="","","npc_damage|"&amp;npc_damage!$A40)</f>
        <v>npc_damage|Ogress Warrior</v>
      </c>
      <c r="B145" s="15" t="s">
        <v>54</v>
      </c>
      <c r="C145" s="15" t="str">
        <f>npc_damage!$A40</f>
        <v>Ogress Warrior</v>
      </c>
      <c r="D145" s="15" t="str">
        <f>IF(npc_damage!$A40="","","npc_damage~"&amp;npc_damage!$A40)</f>
        <v>npc_damage~Ogress Warrior</v>
      </c>
      <c r="E145" s="15">
        <f>npc_damage!$C40</f>
        <v>4100</v>
      </c>
      <c r="F145" s="15">
        <f>IF(npc_damage!$D40="",1,npc_damage!$D40)</f>
        <v>1</v>
      </c>
      <c r="G145" s="15">
        <f>npc_damage!$F40</f>
        <v>1</v>
      </c>
      <c r="H145" s="16">
        <f t="shared" si="2"/>
        <v>4100</v>
      </c>
      <c r="I145" s="15"/>
    </row>
    <row r="146" spans="1:9" x14ac:dyDescent="0.25">
      <c r="A146" s="15" t="str">
        <f>IF(npc_damage!$A41="","","npc_damage|"&amp;npc_damage!$A41)</f>
        <v>npc_damage|Sarachnis</v>
      </c>
      <c r="B146" s="15" t="s">
        <v>54</v>
      </c>
      <c r="C146" s="15" t="str">
        <f>npc_damage!$A41</f>
        <v>Sarachnis</v>
      </c>
      <c r="D146" s="15" t="str">
        <f>IF(npc_damage!$A41="","","npc_damage~"&amp;npc_damage!$A41)</f>
        <v>npc_damage~Sarachnis</v>
      </c>
      <c r="E146" s="15">
        <f>npc_damage!$C41</f>
        <v>24000</v>
      </c>
      <c r="F146" s="15">
        <f>IF(npc_damage!$D41="",1,npc_damage!$D41)</f>
        <v>1</v>
      </c>
      <c r="G146" s="15">
        <f>npc_damage!$F41</f>
        <v>1</v>
      </c>
      <c r="H146" s="16">
        <f t="shared" si="2"/>
        <v>24000</v>
      </c>
      <c r="I146" s="15"/>
    </row>
    <row r="147" spans="1:9" x14ac:dyDescent="0.25">
      <c r="A147" s="15" t="str">
        <f>IF(npc_damage!$A42="","","npc_damage|"&amp;npc_damage!$A42)</f>
        <v>npc_damage|Giant Mole</v>
      </c>
      <c r="B147" s="15" t="s">
        <v>54</v>
      </c>
      <c r="C147" s="15" t="str">
        <f>npc_damage!$A42</f>
        <v>Giant Mole</v>
      </c>
      <c r="D147" s="15" t="str">
        <f>IF(npc_damage!$A42="","","npc_damage~"&amp;npc_damage!$A42)</f>
        <v>npc_damage~Giant Mole</v>
      </c>
      <c r="E147" s="15">
        <f>npc_damage!$C42</f>
        <v>10000</v>
      </c>
      <c r="F147" s="15">
        <f>IF(npc_damage!$D42="",1,npc_damage!$D42)</f>
        <v>1</v>
      </c>
      <c r="G147" s="15">
        <f>npc_damage!$F42</f>
        <v>1</v>
      </c>
      <c r="H147" s="16">
        <f t="shared" si="2"/>
        <v>10000</v>
      </c>
      <c r="I147" s="15"/>
    </row>
    <row r="148" spans="1:9" x14ac:dyDescent="0.25">
      <c r="A148" s="15" t="str">
        <f>IF(npc_damage!$A43="","","npc_damage|"&amp;npc_damage!$A43)</f>
        <v>npc_damage|Dagannoth Rex</v>
      </c>
      <c r="B148" s="15" t="s">
        <v>54</v>
      </c>
      <c r="C148" s="15" t="str">
        <f>npc_damage!$A43</f>
        <v>Dagannoth Rex</v>
      </c>
      <c r="D148" s="15" t="str">
        <f>IF(npc_damage!$A43="","","npc_damage~"&amp;npc_damage!$A43)</f>
        <v>npc_damage~Dagannoth Rex</v>
      </c>
      <c r="E148" s="15">
        <f>npc_damage!$C43</f>
        <v>15300</v>
      </c>
      <c r="F148" s="15">
        <f>IF(npc_damage!$D43="",1,npc_damage!$D43)</f>
        <v>1</v>
      </c>
      <c r="G148" s="15">
        <f>npc_damage!$F43</f>
        <v>1</v>
      </c>
      <c r="H148" s="16">
        <f t="shared" si="2"/>
        <v>15300</v>
      </c>
      <c r="I148" s="15"/>
    </row>
    <row r="149" spans="1:9" x14ac:dyDescent="0.25">
      <c r="A149" s="15" t="str">
        <f>IF(npc_damage!$A44="","","npc_damage|"&amp;npc_damage!$A44)</f>
        <v>npc_damage|Dagannoth Prime</v>
      </c>
      <c r="B149" s="15" t="s">
        <v>54</v>
      </c>
      <c r="C149" s="15" t="str">
        <f>npc_damage!$A44</f>
        <v>Dagannoth Prime</v>
      </c>
      <c r="D149" s="15" t="str">
        <f>IF(npc_damage!$A44="","","npc_damage~"&amp;npc_damage!$A44)</f>
        <v>npc_damage~Dagannoth Prime</v>
      </c>
      <c r="E149" s="15">
        <f>npc_damage!$C44</f>
        <v>15300</v>
      </c>
      <c r="F149" s="15">
        <f>IF(npc_damage!$D44="",1,npc_damage!$D44)</f>
        <v>1</v>
      </c>
      <c r="G149" s="15">
        <f>npc_damage!$F44</f>
        <v>1</v>
      </c>
      <c r="H149" s="16">
        <f t="shared" si="2"/>
        <v>15300</v>
      </c>
      <c r="I149" s="15"/>
    </row>
    <row r="150" spans="1:9" x14ac:dyDescent="0.25">
      <c r="A150" s="15" t="str">
        <f>IF(npc_damage!$A45="","","npc_damage|"&amp;npc_damage!$A45)</f>
        <v>npc_damage|Dagannoth Supreme</v>
      </c>
      <c r="B150" s="15" t="s">
        <v>54</v>
      </c>
      <c r="C150" s="15" t="str">
        <f>npc_damage!$A45</f>
        <v>Dagannoth Supreme</v>
      </c>
      <c r="D150" s="15" t="str">
        <f>IF(npc_damage!$A45="","","npc_damage~"&amp;npc_damage!$A45)</f>
        <v>npc_damage~Dagannoth Supreme</v>
      </c>
      <c r="E150" s="15">
        <f>npc_damage!$C45</f>
        <v>15300</v>
      </c>
      <c r="F150" s="15">
        <f>IF(npc_damage!$D45="",1,npc_damage!$D45)</f>
        <v>1</v>
      </c>
      <c r="G150" s="15">
        <f>npc_damage!$F45</f>
        <v>1</v>
      </c>
      <c r="H150" s="16">
        <f t="shared" si="2"/>
        <v>15300</v>
      </c>
      <c r="I150" s="15"/>
    </row>
    <row r="151" spans="1:9" x14ac:dyDescent="0.25">
      <c r="A151" s="15" t="str">
        <f>IF(npc_damage!$A46="","","npc_damage|"&amp;npc_damage!$A46)</f>
        <v>npc_damage|Phantom Muspah</v>
      </c>
      <c r="B151" s="15" t="s">
        <v>54</v>
      </c>
      <c r="C151" s="15" t="str">
        <f>npc_damage!$A46</f>
        <v>Phantom Muspah</v>
      </c>
      <c r="D151" s="15" t="str">
        <f>IF(npc_damage!$A46="","","npc_damage~"&amp;npc_damage!$A46)</f>
        <v>npc_damage~Phantom Muspah</v>
      </c>
      <c r="E151" s="15">
        <f>npc_damage!$C46</f>
        <v>7800</v>
      </c>
      <c r="F151" s="15">
        <f>IF(npc_damage!$D46="",1,npc_damage!$D46)</f>
        <v>1</v>
      </c>
      <c r="G151" s="15">
        <f>npc_damage!$F46</f>
        <v>1</v>
      </c>
      <c r="H151" s="16">
        <f t="shared" si="2"/>
        <v>7800</v>
      </c>
      <c r="I151" s="15"/>
    </row>
    <row r="152" spans="1:9" x14ac:dyDescent="0.25">
      <c r="A152" s="15" t="str">
        <f>IF(npc_damage!$A47="","","npc_damage|"&amp;npc_damage!$A47)</f>
        <v>npc_damage|Araxxor</v>
      </c>
      <c r="B152" s="15" t="s">
        <v>54</v>
      </c>
      <c r="C152" s="15" t="str">
        <f>npc_damage!$A47</f>
        <v>Araxxor</v>
      </c>
      <c r="D152" s="15" t="str">
        <f>IF(npc_damage!$A47="","","npc_damage~"&amp;npc_damage!$A47)</f>
        <v>npc_damage~Araxxor</v>
      </c>
      <c r="E152" s="15">
        <f>npc_damage!$C47</f>
        <v>23800</v>
      </c>
      <c r="F152" s="15">
        <f>IF(npc_damage!$D47="",1,npc_damage!$D47)</f>
        <v>1</v>
      </c>
      <c r="G152" s="15">
        <f>npc_damage!$F47</f>
        <v>1</v>
      </c>
      <c r="H152" s="16">
        <f t="shared" si="2"/>
        <v>23800</v>
      </c>
      <c r="I152" s="15"/>
    </row>
    <row r="153" spans="1:9" x14ac:dyDescent="0.25">
      <c r="A153" s="15" t="str">
        <f>IF(npc_damage!$A48="","","npc_damage|"&amp;npc_damage!$A48)</f>
        <v>npc_damage|Scurrius</v>
      </c>
      <c r="B153" s="15" t="s">
        <v>54</v>
      </c>
      <c r="C153" s="15" t="str">
        <f>npc_damage!$A48</f>
        <v>Scurrius</v>
      </c>
      <c r="D153" s="15" t="str">
        <f>IF(npc_damage!$A48="","","npc_damage~"&amp;npc_damage!$A48)</f>
        <v>npc_damage~Scurrius</v>
      </c>
      <c r="E153" s="15">
        <f>npc_damage!$C48</f>
        <v>30000</v>
      </c>
      <c r="F153" s="15">
        <f>IF(npc_damage!$D48="",1,npc_damage!$D48)</f>
        <v>1</v>
      </c>
      <c r="G153" s="15">
        <f>npc_damage!$F48</f>
        <v>1</v>
      </c>
      <c r="H153" s="16">
        <f t="shared" si="2"/>
        <v>30000</v>
      </c>
      <c r="I153" s="15"/>
    </row>
    <row r="154" spans="1:9" x14ac:dyDescent="0.25">
      <c r="A154" s="15" t="str">
        <f>IF(npc_damage!$A49="","","npc_damage|"&amp;npc_damage!$A49)</f>
        <v>npc_damage|Chaos Fanatic</v>
      </c>
      <c r="B154" s="15" t="s">
        <v>54</v>
      </c>
      <c r="C154" s="15" t="str">
        <f>npc_damage!$A49</f>
        <v>Chaos Fanatic</v>
      </c>
      <c r="D154" s="15" t="str">
        <f>IF(npc_damage!$A49="","","npc_damage~"&amp;npc_damage!$A49)</f>
        <v>npc_damage~Chaos Fanatic</v>
      </c>
      <c r="E154" s="15">
        <f>npc_damage!$C49</f>
        <v>8800</v>
      </c>
      <c r="F154" s="15">
        <f>IF(npc_damage!$D49="",1,npc_damage!$D49)</f>
        <v>1</v>
      </c>
      <c r="G154" s="15">
        <f>npc_damage!$F49</f>
        <v>1</v>
      </c>
      <c r="H154" s="16">
        <f t="shared" si="2"/>
        <v>8800</v>
      </c>
      <c r="I154" s="15"/>
    </row>
    <row r="155" spans="1:9" x14ac:dyDescent="0.25">
      <c r="A155" s="15" t="str">
        <f>IF(npc_damage!$A50="","","npc_damage|"&amp;npc_damage!$A50)</f>
        <v>npc_damage|Chaos Elemental</v>
      </c>
      <c r="B155" s="15" t="s">
        <v>54</v>
      </c>
      <c r="C155" s="15" t="str">
        <f>npc_damage!$A50</f>
        <v>Chaos Elemental</v>
      </c>
      <c r="D155" s="15" t="str">
        <f>IF(npc_damage!$A50="","","npc_damage~"&amp;npc_damage!$A50)</f>
        <v>npc_damage~Chaos Elemental</v>
      </c>
      <c r="E155" s="15">
        <f>npc_damage!$C50</f>
        <v>7000</v>
      </c>
      <c r="F155" s="15">
        <f>IF(npc_damage!$D50="",1,npc_damage!$D50)</f>
        <v>1</v>
      </c>
      <c r="G155" s="15">
        <f>npc_damage!$F50</f>
        <v>1</v>
      </c>
      <c r="H155" s="16">
        <f t="shared" si="2"/>
        <v>7000</v>
      </c>
      <c r="I155" s="15"/>
    </row>
    <row r="156" spans="1:9" x14ac:dyDescent="0.25">
      <c r="A156" s="15" t="str">
        <f>IF(npc_damage!$A51="","","npc_damage|"&amp;npc_damage!$A51)</f>
        <v>npc_damage|Crazy archaeologist</v>
      </c>
      <c r="B156" s="15" t="s">
        <v>54</v>
      </c>
      <c r="C156" s="15" t="str">
        <f>npc_damage!$A51</f>
        <v>Crazy archaeologist</v>
      </c>
      <c r="D156" s="15" t="str">
        <f>IF(npc_damage!$A51="","","npc_damage~"&amp;npc_damage!$A51)</f>
        <v>npc_damage~Crazy archaeologist</v>
      </c>
      <c r="E156" s="15">
        <f>npc_damage!$C51</f>
        <v>9000</v>
      </c>
      <c r="F156" s="15">
        <f>IF(npc_damage!$D51="",1,npc_damage!$D51)</f>
        <v>1</v>
      </c>
      <c r="G156" s="15">
        <f>npc_damage!$F51</f>
        <v>1</v>
      </c>
      <c r="H156" s="16">
        <f t="shared" si="2"/>
        <v>9000</v>
      </c>
      <c r="I156" s="15"/>
    </row>
    <row r="157" spans="1:9" x14ac:dyDescent="0.25">
      <c r="A157" s="15" t="str">
        <f>IF(npc_damage!$A52="","","npc_damage|"&amp;npc_damage!$A52)</f>
        <v>npc_damage|Scorpia</v>
      </c>
      <c r="B157" s="15" t="s">
        <v>54</v>
      </c>
      <c r="C157" s="15" t="str">
        <f>npc_damage!$A52</f>
        <v>Scorpia</v>
      </c>
      <c r="D157" s="15" t="str">
        <f>IF(npc_damage!$A52="","","npc_damage~"&amp;npc_damage!$A52)</f>
        <v>npc_damage~Scorpia</v>
      </c>
      <c r="E157" s="15">
        <f>npc_damage!$C52</f>
        <v>6000</v>
      </c>
      <c r="F157" s="15">
        <f>IF(npc_damage!$D52="",1,npc_damage!$D52)</f>
        <v>1</v>
      </c>
      <c r="G157" s="15">
        <f>npc_damage!$F52</f>
        <v>1</v>
      </c>
      <c r="H157" s="16">
        <f t="shared" si="2"/>
        <v>6000</v>
      </c>
      <c r="I157" s="15"/>
    </row>
    <row r="158" spans="1:9" x14ac:dyDescent="0.25">
      <c r="A158" s="15" t="str">
        <f>IF(npc_damage!$A53="","","npc_damage|"&amp;npc_damage!$A53)</f>
        <v>npc_damage|Spindel</v>
      </c>
      <c r="B158" s="15" t="s">
        <v>54</v>
      </c>
      <c r="C158" s="15" t="str">
        <f>npc_damage!$A53</f>
        <v>Spindel</v>
      </c>
      <c r="D158" s="15" t="str">
        <f>IF(npc_damage!$A53="","","npc_damage~"&amp;npc_damage!$A53)</f>
        <v>npc_damage~Spindel</v>
      </c>
      <c r="E158" s="15">
        <f>npc_damage!$C53</f>
        <v>20400</v>
      </c>
      <c r="F158" s="15">
        <f>IF(npc_damage!$D53="",1,npc_damage!$D53)</f>
        <v>1</v>
      </c>
      <c r="G158" s="15">
        <f>npc_damage!$F53</f>
        <v>1</v>
      </c>
      <c r="H158" s="16">
        <f t="shared" si="2"/>
        <v>20400</v>
      </c>
      <c r="I158" s="15"/>
    </row>
    <row r="159" spans="1:9" x14ac:dyDescent="0.25">
      <c r="A159" s="15" t="str">
        <f>IF(npc_damage!$A54="","","npc_damage|"&amp;npc_damage!$A54)</f>
        <v>npc_damage|Skeletal Wyvern</v>
      </c>
      <c r="B159" s="15" t="s">
        <v>54</v>
      </c>
      <c r="C159" s="15" t="str">
        <f>npc_damage!$A54</f>
        <v>Skeletal Wyvern</v>
      </c>
      <c r="D159" s="15" t="str">
        <f>IF(npc_damage!$A54="","","npc_damage~"&amp;npc_damage!$A54)</f>
        <v>npc_damage~Skeletal Wyvern</v>
      </c>
      <c r="E159" s="15">
        <f>npc_damage!$C54</f>
        <v>10000</v>
      </c>
      <c r="F159" s="15">
        <f>IF(npc_damage!$D54="",1,npc_damage!$D54)</f>
        <v>1</v>
      </c>
      <c r="G159" s="15">
        <f>npc_damage!$F54</f>
        <v>1</v>
      </c>
      <c r="H159" s="16">
        <f t="shared" si="2"/>
        <v>10000</v>
      </c>
      <c r="I159" s="15"/>
    </row>
    <row r="160" spans="1:9" x14ac:dyDescent="0.25">
      <c r="A160" s="15" t="str">
        <f>IF(npc_damage!$A55="","","npc_damage|"&amp;npc_damage!$A55)</f>
        <v>npc_damage|Brutal black dragon</v>
      </c>
      <c r="B160" s="15" t="s">
        <v>54</v>
      </c>
      <c r="C160" s="15" t="str">
        <f>npc_damage!$A55</f>
        <v>Brutal black dragon</v>
      </c>
      <c r="D160" s="15" t="str">
        <f>IF(npc_damage!$A55="","","npc_damage~"&amp;npc_damage!$A55)</f>
        <v>npc_damage~Brutal black dragon</v>
      </c>
      <c r="E160" s="15">
        <f>npc_damage!$C55</f>
        <v>17325</v>
      </c>
      <c r="F160" s="15">
        <f>IF(npc_damage!$D55="",1,npc_damage!$D55)</f>
        <v>1</v>
      </c>
      <c r="G160" s="15">
        <f>npc_damage!$F55</f>
        <v>1</v>
      </c>
      <c r="H160" s="16">
        <f t="shared" si="2"/>
        <v>17325</v>
      </c>
      <c r="I160" s="15"/>
    </row>
    <row r="161" spans="1:9" x14ac:dyDescent="0.25">
      <c r="A161" s="15" t="str">
        <f>IF(npc_damage!$A56="","","npc_damage|"&amp;npc_damage!$A56)</f>
        <v>npc_damage|Lizardman shaman</v>
      </c>
      <c r="B161" s="15" t="s">
        <v>54</v>
      </c>
      <c r="C161" s="15" t="str">
        <f>npc_damage!$A56</f>
        <v>Lizardman shaman</v>
      </c>
      <c r="D161" s="15" t="str">
        <f>IF(npc_damage!$A56="","","npc_damage~"&amp;npc_damage!$A56)</f>
        <v>npc_damage~Lizardman shaman</v>
      </c>
      <c r="E161" s="15">
        <f>npc_damage!$C56</f>
        <v>9000</v>
      </c>
      <c r="F161" s="15">
        <f>IF(npc_damage!$D56="",1,npc_damage!$D56)</f>
        <v>1</v>
      </c>
      <c r="G161" s="15">
        <f>npc_damage!$F56</f>
        <v>1</v>
      </c>
      <c r="H161" s="16">
        <f t="shared" si="2"/>
        <v>9000</v>
      </c>
      <c r="I161" s="15"/>
    </row>
    <row r="162" spans="1:9" x14ac:dyDescent="0.25">
      <c r="A162" s="15" t="str">
        <f>IF(npc_damage!$A57="","","npc_damage|"&amp;npc_damage!$A57)</f>
        <v>npc_damage|Vyrewatch Sentinel</v>
      </c>
      <c r="B162" s="15" t="s">
        <v>54</v>
      </c>
      <c r="C162" s="15" t="str">
        <f>npc_damage!$A57</f>
        <v>Vyrewatch Sentinel</v>
      </c>
      <c r="D162" s="15" t="str">
        <f>IF(npc_damage!$A57="","","npc_damage~"&amp;npc_damage!$A57)</f>
        <v>npc_damage~Vyrewatch Sentinel</v>
      </c>
      <c r="E162" s="15">
        <f>npc_damage!$C57</f>
        <v>14000</v>
      </c>
      <c r="F162" s="15">
        <f>IF(npc_damage!$D57="",1,npc_damage!$D57)</f>
        <v>1</v>
      </c>
      <c r="G162" s="15">
        <f>npc_damage!$F57</f>
        <v>1</v>
      </c>
      <c r="H162" s="16">
        <f t="shared" si="2"/>
        <v>14000</v>
      </c>
      <c r="I162" s="15"/>
    </row>
    <row r="163" spans="1:9" x14ac:dyDescent="0.25">
      <c r="A163" s="15" t="str">
        <f>IF(npc_damage!$A58="","","npc_damage|"&amp;npc_damage!$A58)</f>
        <v>npc_damage|Zombie pirate</v>
      </c>
      <c r="B163" s="15" t="s">
        <v>54</v>
      </c>
      <c r="C163" s="15" t="str">
        <f>npc_damage!$A58</f>
        <v>Zombie pirate</v>
      </c>
      <c r="D163" s="15" t="str">
        <f>IF(npc_damage!$A58="","","npc_damage~"&amp;npc_damage!$A58)</f>
        <v>npc_damage~Zombie pirate</v>
      </c>
      <c r="E163" s="15">
        <f>npc_damage!$C58</f>
        <v>9600</v>
      </c>
      <c r="F163" s="15">
        <f>IF(npc_damage!$D58="",1,npc_damage!$D58)</f>
        <v>1</v>
      </c>
      <c r="G163" s="15">
        <f>npc_damage!$F58</f>
        <v>1</v>
      </c>
      <c r="H163" s="16">
        <f t="shared" si="2"/>
        <v>9600</v>
      </c>
      <c r="I163" s="15"/>
    </row>
    <row r="164" spans="1:9" x14ac:dyDescent="0.25">
      <c r="A164" s="15" t="str">
        <f>IF(npc_damage!$A59="","","npc_damage|"&amp;npc_damage!$A59)</f>
        <v>npc_damage|Amoxliatl</v>
      </c>
      <c r="B164" s="15" t="s">
        <v>54</v>
      </c>
      <c r="C164" s="15" t="str">
        <f>npc_damage!$A59</f>
        <v>Amoxliatl</v>
      </c>
      <c r="D164" s="15" t="str">
        <f>IF(npc_damage!$A59="","","npc_damage~"&amp;npc_damage!$A59)</f>
        <v>npc_damage~Amoxliatl</v>
      </c>
      <c r="E164" s="15">
        <f>npc_damage!$C59</f>
        <v>14000</v>
      </c>
      <c r="F164" s="15">
        <f>IF(npc_damage!$D59="",1,npc_damage!$D59)</f>
        <v>1</v>
      </c>
      <c r="G164" s="15">
        <f>npc_damage!$F59</f>
        <v>1</v>
      </c>
      <c r="H164" s="16">
        <f t="shared" si="2"/>
        <v>14000</v>
      </c>
      <c r="I164" s="15"/>
    </row>
    <row r="165" spans="1:9" x14ac:dyDescent="0.25">
      <c r="A165" s="15" t="str">
        <f>IF(npc_damage!$A60="","","npc_damage|"&amp;npc_damage!$A60)</f>
        <v>npc_damage|Hueycoatl</v>
      </c>
      <c r="B165" s="15" t="s">
        <v>54</v>
      </c>
      <c r="C165" s="15" t="str">
        <f>npc_damage!$A60</f>
        <v>Hueycoatl</v>
      </c>
      <c r="D165" s="15" t="str">
        <f>IF(npc_damage!$A60="","","npc_damage~"&amp;npc_damage!$A60)</f>
        <v>npc_damage~Hueycoatl</v>
      </c>
      <c r="E165" s="15">
        <f>npc_damage!$C60</f>
        <v>17500</v>
      </c>
      <c r="F165" s="15">
        <f>IF(npc_damage!$D60="",1,npc_damage!$D60)</f>
        <v>1</v>
      </c>
      <c r="G165" s="15">
        <f>npc_damage!$F60</f>
        <v>1</v>
      </c>
      <c r="H165" s="16">
        <f t="shared" si="2"/>
        <v>17500</v>
      </c>
      <c r="I165" s="15"/>
    </row>
    <row r="166" spans="1:9" x14ac:dyDescent="0.25">
      <c r="A166" s="15" t="str">
        <f>IF(npc_damage!$A61="","","npc_damage|"&amp;npc_damage!$A61)</f>
        <v>npc_damage|Blood Moon</v>
      </c>
      <c r="B166" s="15" t="s">
        <v>54</v>
      </c>
      <c r="C166" s="15" t="str">
        <f>npc_damage!$A61</f>
        <v>Blood Moon</v>
      </c>
      <c r="D166" s="15" t="str">
        <f>IF(npc_damage!$A61="","","npc_damage~"&amp;npc_damage!$A61)</f>
        <v>npc_damage~Blood Moon</v>
      </c>
      <c r="E166" s="15">
        <f>npc_damage!$C61</f>
        <v>16000</v>
      </c>
      <c r="F166" s="15">
        <f>IF(npc_damage!$D61="",1,npc_damage!$D61)</f>
        <v>1</v>
      </c>
      <c r="G166" s="15">
        <f>npc_damage!$F61</f>
        <v>1</v>
      </c>
      <c r="H166" s="16">
        <f t="shared" si="2"/>
        <v>16000</v>
      </c>
      <c r="I166" s="15"/>
    </row>
    <row r="167" spans="1:9" x14ac:dyDescent="0.25">
      <c r="A167" s="15" t="str">
        <f>IF(npc_damage!$A62="","","npc_damage|"&amp;npc_damage!$A62)</f>
        <v>npc_damage|Blue Moon</v>
      </c>
      <c r="B167" s="15" t="s">
        <v>54</v>
      </c>
      <c r="C167" s="15" t="str">
        <f>npc_damage!$A62</f>
        <v>Blue Moon</v>
      </c>
      <c r="D167" s="15" t="str">
        <f>IF(npc_damage!$A62="","","npc_damage~"&amp;npc_damage!$A62)</f>
        <v>npc_damage~Blue Moon</v>
      </c>
      <c r="E167" s="15">
        <f>npc_damage!$C62</f>
        <v>16000</v>
      </c>
      <c r="F167" s="15">
        <f>IF(npc_damage!$D62="",1,npc_damage!$D62)</f>
        <v>1</v>
      </c>
      <c r="G167" s="15">
        <f>npc_damage!$F62</f>
        <v>1</v>
      </c>
      <c r="H167" s="16">
        <f t="shared" si="2"/>
        <v>16000</v>
      </c>
      <c r="I167" s="15"/>
    </row>
    <row r="168" spans="1:9" x14ac:dyDescent="0.25">
      <c r="A168" s="15" t="str">
        <f>IF(npc_damage!$A63="","","npc_damage|"&amp;npc_damage!$A63)</f>
        <v>npc_damage|Eclipse Moon</v>
      </c>
      <c r="B168" s="15" t="s">
        <v>54</v>
      </c>
      <c r="C168" s="15" t="str">
        <f>npc_damage!$A63</f>
        <v>Eclipse Moon</v>
      </c>
      <c r="D168" s="15" t="str">
        <f>IF(npc_damage!$A63="","","npc_damage~"&amp;npc_damage!$A63)</f>
        <v>npc_damage~Eclipse Moon</v>
      </c>
      <c r="E168" s="15">
        <f>npc_damage!$C63</f>
        <v>16000</v>
      </c>
      <c r="F168" s="15">
        <f>IF(npc_damage!$D63="",1,npc_damage!$D63)</f>
        <v>1</v>
      </c>
      <c r="G168" s="15">
        <f>npc_damage!$F63</f>
        <v>1</v>
      </c>
      <c r="H168" s="16">
        <f t="shared" si="2"/>
        <v>16000</v>
      </c>
      <c r="I168" s="15"/>
    </row>
    <row r="169" spans="1:9" x14ac:dyDescent="0.25">
      <c r="A169" s="15" t="str">
        <f>IF(npc_damage!$A64="","","npc_damage|"&amp;npc_damage!$A64)</f>
        <v>npc_damage|Kalphite Queen</v>
      </c>
      <c r="B169" s="15" t="s">
        <v>54</v>
      </c>
      <c r="C169" s="15" t="str">
        <f>npc_damage!$A64</f>
        <v>Kalphite Queen</v>
      </c>
      <c r="D169" s="15" t="str">
        <f>IF(npc_damage!$A64="","","npc_damage~"&amp;npc_damage!$A64)</f>
        <v>npc_damage~Kalphite Queen</v>
      </c>
      <c r="E169" s="15">
        <f>npc_damage!$C64</f>
        <v>20400</v>
      </c>
      <c r="F169" s="15">
        <f>IF(npc_damage!$D64="",1,npc_damage!$D64)</f>
        <v>1</v>
      </c>
      <c r="G169" s="15">
        <f>npc_damage!$F64</f>
        <v>1</v>
      </c>
      <c r="H169" s="16">
        <f t="shared" si="2"/>
        <v>20400</v>
      </c>
      <c r="I169" s="15"/>
    </row>
    <row r="170" spans="1:9" x14ac:dyDescent="0.25">
      <c r="A170" s="15" t="str">
        <f>IF(npc_damage!$A65="","","npc_damage|"&amp;npc_damage!$A65)</f>
        <v>npc_damage|Phosani's Nightmare</v>
      </c>
      <c r="B170" s="15" t="s">
        <v>54</v>
      </c>
      <c r="C170" s="15" t="str">
        <f>npc_damage!$A65</f>
        <v>Phosani's Nightmare</v>
      </c>
      <c r="D170" s="15" t="str">
        <f>IF(npc_damage!$A65="","","npc_damage~"&amp;npc_damage!$A65)</f>
        <v>npc_damage~Phosani's Nightmare</v>
      </c>
      <c r="E170" s="15">
        <f>npc_damage!$C65</f>
        <v>19200</v>
      </c>
      <c r="F170" s="15">
        <f>IF(npc_damage!$D65="",1,npc_damage!$D65)</f>
        <v>1</v>
      </c>
      <c r="G170" s="15">
        <f>npc_damage!$F65</f>
        <v>1</v>
      </c>
      <c r="H170" s="16">
        <f t="shared" si="2"/>
        <v>19200</v>
      </c>
      <c r="I170" s="15"/>
    </row>
    <row r="171" spans="1:9" x14ac:dyDescent="0.25">
      <c r="A171" s="15" t="str">
        <f>IF(npc_damage!$A66="","","npc_damage|"&amp;npc_damage!$A66)</f>
        <v>npc_damage|Zalcano</v>
      </c>
      <c r="B171" s="15" t="s">
        <v>54</v>
      </c>
      <c r="C171" s="15" t="str">
        <f>npc_damage!$A66</f>
        <v>Zalcano</v>
      </c>
      <c r="D171" s="15" t="str">
        <f>IF(npc_damage!$A66="","","npc_damage~"&amp;npc_damage!$A66)</f>
        <v>npc_damage~Zalcano</v>
      </c>
      <c r="E171" s="15">
        <f>npc_damage!$C66</f>
        <v>3600</v>
      </c>
      <c r="F171" s="15">
        <f>IF(npc_damage!$D66="",1,npc_damage!$D66)</f>
        <v>1</v>
      </c>
      <c r="G171" s="15">
        <f>npc_damage!$F66</f>
        <v>1</v>
      </c>
      <c r="H171" s="16">
        <f t="shared" si="2"/>
        <v>3600</v>
      </c>
      <c r="I171" s="15"/>
    </row>
    <row r="172" spans="1:9" x14ac:dyDescent="0.25">
      <c r="A172" s="15" t="str">
        <f>IF(npc_damage!$A67="","","npc_damage|"&amp;npc_damage!$A67)</f>
        <v>npc_damage|Yama</v>
      </c>
      <c r="B172" s="15" t="s">
        <v>54</v>
      </c>
      <c r="C172" s="15" t="str">
        <f>npc_damage!$A67</f>
        <v>Yama</v>
      </c>
      <c r="D172" s="15" t="str">
        <f>IF(npc_damage!$A67="","","npc_damage~"&amp;npc_damage!$A67)</f>
        <v>npc_damage~Yama</v>
      </c>
      <c r="E172" s="15">
        <f>npc_damage!$C67</f>
        <v>30000</v>
      </c>
      <c r="F172" s="15">
        <f>IF(npc_damage!$D67="",1,npc_damage!$D67)</f>
        <v>1</v>
      </c>
      <c r="G172" s="15">
        <f>npc_damage!$F67</f>
        <v>1</v>
      </c>
      <c r="H172" s="16">
        <f t="shared" si="2"/>
        <v>30000</v>
      </c>
      <c r="I172" s="15"/>
    </row>
    <row r="173" spans="1:9" x14ac:dyDescent="0.25">
      <c r="A173" s="15" t="str">
        <f>IF(npc_damage!$A68="","","npc_damage|"&amp;npc_damage!$A68)</f>
        <v>npc_damage|Doom of Mokhaiotl</v>
      </c>
      <c r="B173" s="15" t="s">
        <v>54</v>
      </c>
      <c r="C173" s="15" t="str">
        <f>npc_damage!$A68</f>
        <v>Doom of Mokhaiotl</v>
      </c>
      <c r="D173" s="15" t="str">
        <f>IF(npc_damage!$A68="","","npc_damage~"&amp;npc_damage!$A68)</f>
        <v>npc_damage~Doom of Mokhaiotl</v>
      </c>
      <c r="E173" s="15">
        <f>npc_damage!$C68</f>
        <v>12000</v>
      </c>
      <c r="F173" s="15">
        <f>IF(npc_damage!$D68="",1,npc_damage!$D68)</f>
        <v>1</v>
      </c>
      <c r="G173" s="15">
        <f>npc_damage!$F68</f>
        <v>1</v>
      </c>
      <c r="H173" s="16">
        <f t="shared" si="2"/>
        <v>12000</v>
      </c>
      <c r="I173" s="15"/>
    </row>
    <row r="174" spans="1:9" x14ac:dyDescent="0.25">
      <c r="A174" s="15" t="str">
        <f>IF(npc_damage!$A69="","","npc_damage|"&amp;npc_damage!$A69)</f>
        <v>npc_damage|Branda the Fire Queen</v>
      </c>
      <c r="B174" s="15" t="s">
        <v>54</v>
      </c>
      <c r="C174" s="15" t="str">
        <f>npc_damage!$A69</f>
        <v>Branda the Fire Queen</v>
      </c>
      <c r="D174" s="15" t="str">
        <f>IF(npc_damage!$A69="","","npc_damage~"&amp;npc_damage!$A69)</f>
        <v>npc_damage~Branda the Fire Queen</v>
      </c>
      <c r="E174" s="15">
        <f>npc_damage!$C69</f>
        <v>16000</v>
      </c>
      <c r="F174" s="15">
        <f>IF(npc_damage!$D69="",1,npc_damage!$D69)</f>
        <v>2</v>
      </c>
      <c r="G174" s="15">
        <f>npc_damage!$F69</f>
        <v>1</v>
      </c>
      <c r="H174" s="16">
        <f t="shared" si="2"/>
        <v>8000</v>
      </c>
      <c r="I174" s="15"/>
    </row>
    <row r="175" spans="1:9" x14ac:dyDescent="0.25">
      <c r="A175" s="15" t="str">
        <f>IF(npc_damage!$A70="","","npc_damage|"&amp;npc_damage!$A70)</f>
        <v>npc_damage|Eldric the Ice King</v>
      </c>
      <c r="B175" s="15" t="s">
        <v>54</v>
      </c>
      <c r="C175" s="15" t="str">
        <f>npc_damage!$A70</f>
        <v>Eldric the Ice King</v>
      </c>
      <c r="D175" s="15" t="str">
        <f>IF(npc_damage!$A70="","","npc_damage~"&amp;npc_damage!$A70)</f>
        <v>npc_damage~Eldric the Ice King</v>
      </c>
      <c r="E175" s="15">
        <f>npc_damage!$C70</f>
        <v>16000</v>
      </c>
      <c r="F175" s="15">
        <f>IF(npc_damage!$D70="",1,npc_damage!$D70)</f>
        <v>2</v>
      </c>
      <c r="G175" s="15">
        <f>npc_damage!$F70</f>
        <v>1</v>
      </c>
      <c r="H175" s="16">
        <f t="shared" si="2"/>
        <v>8000</v>
      </c>
      <c r="I175" s="15"/>
    </row>
    <row r="176" spans="1:9" x14ac:dyDescent="0.25">
      <c r="A176" s="15" t="str">
        <f>IF(npc_damage!$A71="","","npc_damage|"&amp;npc_damage!$A71)</f>
        <v>npc_damage|Obor</v>
      </c>
      <c r="B176" s="15" t="s">
        <v>54</v>
      </c>
      <c r="C176" s="15" t="str">
        <f>npc_damage!$A71</f>
        <v>Obor</v>
      </c>
      <c r="D176" s="15" t="str">
        <f>IF(npc_damage!$A71="","","npc_damage~"&amp;npc_damage!$A71)</f>
        <v>npc_damage~Obor</v>
      </c>
      <c r="E176" s="15">
        <f>npc_damage!$C71</f>
        <v>7650</v>
      </c>
      <c r="F176" s="15">
        <f>IF(npc_damage!$D71="",1,npc_damage!$D71)</f>
        <v>1</v>
      </c>
      <c r="G176" s="15">
        <f>npc_damage!$F71</f>
        <v>1</v>
      </c>
      <c r="H176" s="16">
        <f t="shared" si="2"/>
        <v>7650</v>
      </c>
      <c r="I176" s="15"/>
    </row>
    <row r="177" spans="1:9" x14ac:dyDescent="0.25">
      <c r="A177" s="15" t="str">
        <f>IF(npc_damage!$A72="","","npc_damage|"&amp;npc_damage!$A72)</f>
        <v>npc_damage|Bryophyta</v>
      </c>
      <c r="B177" s="15" t="s">
        <v>54</v>
      </c>
      <c r="C177" s="15" t="str">
        <f>npc_damage!$A72</f>
        <v>Bryophyta</v>
      </c>
      <c r="D177" s="15" t="str">
        <f>IF(npc_damage!$A72="","","npc_damage~"&amp;npc_damage!$A72)</f>
        <v>npc_damage~Bryophyta</v>
      </c>
      <c r="E177" s="15">
        <f>npc_damage!$C72</f>
        <v>7650</v>
      </c>
      <c r="F177" s="15">
        <f>IF(npc_damage!$D72="",1,npc_damage!$D72)</f>
        <v>1</v>
      </c>
      <c r="G177" s="15">
        <f>npc_damage!$F72</f>
        <v>1</v>
      </c>
      <c r="H177" s="16">
        <f t="shared" si="2"/>
        <v>7650</v>
      </c>
      <c r="I177" s="15"/>
    </row>
    <row r="178" spans="1:9" x14ac:dyDescent="0.25">
      <c r="A178" s="15" t="str">
        <f>IF(npc_damage!$A73="","","npc_damage|"&amp;npc_damage!$A73)</f>
        <v>npc_damage|Brutus</v>
      </c>
      <c r="B178" s="15" t="s">
        <v>54</v>
      </c>
      <c r="C178" s="15" t="str">
        <f>npc_damage!$A73</f>
        <v>Brutus</v>
      </c>
      <c r="D178" s="15" t="str">
        <f>IF(npc_damage!$A73="","","npc_damage~"&amp;npc_damage!$A73)</f>
        <v>npc_damage~Brutus</v>
      </c>
      <c r="E178" s="15">
        <f>npc_damage!$C73</f>
        <v>6000</v>
      </c>
      <c r="F178" s="15">
        <f>IF(npc_damage!$D73="",1,npc_damage!$D73)</f>
        <v>1</v>
      </c>
      <c r="G178" s="15">
        <f>npc_damage!$F73</f>
        <v>1</v>
      </c>
      <c r="H178" s="16">
        <f t="shared" si="2"/>
        <v>6000</v>
      </c>
      <c r="I178" s="15"/>
    </row>
    <row r="179" spans="1:9" x14ac:dyDescent="0.25">
      <c r="A179" s="15" t="str">
        <f>IF(npc_damage!$A74="","","npc_damage|"&amp;npc_damage!$A74)</f>
        <v>npc_damage|Skotizo</v>
      </c>
      <c r="B179" s="15" t="s">
        <v>54</v>
      </c>
      <c r="C179" s="15" t="str">
        <f>npc_damage!$A74</f>
        <v>Skotizo</v>
      </c>
      <c r="D179" s="15" t="str">
        <f>IF(npc_damage!$A74="","","npc_damage~"&amp;npc_damage!$A74)</f>
        <v>npc_damage~Skotizo</v>
      </c>
      <c r="E179" s="15">
        <f>npc_damage!$C74</f>
        <v>16000</v>
      </c>
      <c r="F179" s="15">
        <f>IF(npc_damage!$D74="",1,npc_damage!$D74)</f>
        <v>1</v>
      </c>
      <c r="G179" s="15">
        <f>npc_damage!$F74</f>
        <v>1</v>
      </c>
      <c r="H179" s="16">
        <f t="shared" si="2"/>
        <v>16000</v>
      </c>
      <c r="I179" s="15"/>
    </row>
    <row r="180" spans="1:9" x14ac:dyDescent="0.25">
      <c r="A180" s="15" t="str">
        <f>IF(npc_damage!$A75="","","npc_damage|"&amp;npc_damage!$A75)</f>
        <v>npc_damage|Deranged archaeologist</v>
      </c>
      <c r="B180" s="15" t="s">
        <v>54</v>
      </c>
      <c r="C180" s="15" t="str">
        <f>npc_damage!$A75</f>
        <v>Deranged archaeologist</v>
      </c>
      <c r="D180" s="15" t="str">
        <f>IF(npc_damage!$A75="","","npc_damage~"&amp;npc_damage!$A75)</f>
        <v>npc_damage~Deranged archaeologist</v>
      </c>
      <c r="E180" s="15">
        <f>npc_damage!$C75</f>
        <v>9000</v>
      </c>
      <c r="F180" s="15">
        <f>IF(npc_damage!$D75="",1,npc_damage!$D75)</f>
        <v>1</v>
      </c>
      <c r="G180" s="15">
        <f>npc_damage!$F75</f>
        <v>1</v>
      </c>
      <c r="H180" s="16">
        <f t="shared" si="2"/>
        <v>9000</v>
      </c>
      <c r="I180" s="15"/>
    </row>
    <row r="181" spans="1:9" x14ac:dyDescent="0.25">
      <c r="A181" s="15" t="str">
        <f>IF(npc_damage!$A76="","","npc_damage|"&amp;npc_damage!$A76)</f>
        <v>npc_damage|Revenant dragon</v>
      </c>
      <c r="B181" s="15" t="s">
        <v>54</v>
      </c>
      <c r="C181" s="15" t="str">
        <f>npc_damage!$A76</f>
        <v>Revenant dragon</v>
      </c>
      <c r="D181" s="15" t="str">
        <f>IF(npc_damage!$A76="","","npc_damage~"&amp;npc_damage!$A76)</f>
        <v>npc_damage~Revenant dragon</v>
      </c>
      <c r="E181" s="15">
        <f>npc_damage!$C76</f>
        <v>12000</v>
      </c>
      <c r="F181" s="15">
        <f>IF(npc_damage!$D76="",1,npc_damage!$D76)</f>
        <v>1</v>
      </c>
      <c r="G181" s="15">
        <f>npc_damage!$F76</f>
        <v>1</v>
      </c>
      <c r="H181" s="16">
        <f t="shared" si="2"/>
        <v>12000</v>
      </c>
      <c r="I181" s="15"/>
    </row>
    <row r="182" spans="1:9" x14ac:dyDescent="0.25">
      <c r="A182" s="15" t="str">
        <f>IF(npc_damage!$A77="","","npc_damage|"&amp;npc_damage!$A77)</f>
        <v>npc_damage|Crystalline Hunllef</v>
      </c>
      <c r="B182" s="15" t="s">
        <v>54</v>
      </c>
      <c r="C182" s="15" t="str">
        <f>npc_damage!$A77</f>
        <v>Crystalline Hunllef</v>
      </c>
      <c r="D182" s="15" t="str">
        <f>IF(npc_damage!$A77="","","npc_damage~"&amp;npc_damage!$A77)</f>
        <v>npc_damage~Crystalline Hunllef</v>
      </c>
      <c r="E182" s="15">
        <f>npc_damage!$C77</f>
        <v>5000</v>
      </c>
      <c r="F182" s="15">
        <f>IF(npc_damage!$D77="",1,npc_damage!$D77)</f>
        <v>1</v>
      </c>
      <c r="G182" s="15">
        <f>npc_damage!$F77</f>
        <v>1</v>
      </c>
      <c r="H182" s="16">
        <f t="shared" si="2"/>
        <v>5000</v>
      </c>
      <c r="I182" s="15"/>
    </row>
    <row r="183" spans="1:9" x14ac:dyDescent="0.25">
      <c r="A183" s="15" t="str">
        <f>IF(npc_damage!$A78="","","npc_damage|"&amp;npc_damage!$A78)</f>
        <v>npc_damage|Corrupted Hunllef</v>
      </c>
      <c r="B183" s="15" t="s">
        <v>54</v>
      </c>
      <c r="C183" s="15" t="str">
        <f>npc_damage!$A78</f>
        <v>Corrupted Hunllef</v>
      </c>
      <c r="D183" s="15" t="str">
        <f>IF(npc_damage!$A78="","","npc_damage~"&amp;npc_damage!$A78)</f>
        <v>npc_damage~Corrupted Hunllef</v>
      </c>
      <c r="E183" s="15">
        <f>npc_damage!$C78</f>
        <v>3500</v>
      </c>
      <c r="F183" s="15">
        <f>IF(npc_damage!$D78="",1,npc_damage!$D78)</f>
        <v>1</v>
      </c>
      <c r="G183" s="15">
        <f>npc_damage!$F78</f>
        <v>1</v>
      </c>
      <c r="H183" s="16">
        <f t="shared" si="2"/>
        <v>3500</v>
      </c>
      <c r="I183" s="15"/>
    </row>
    <row r="184" spans="1:9" x14ac:dyDescent="0.25">
      <c r="A184" s="15" t="str">
        <f>IF(npc_damage!$A79="","","npc_damage|"&amp;npc_damage!$A79)</f>
        <v>npc_damage|Shellbane gryphon</v>
      </c>
      <c r="B184" s="15" t="s">
        <v>54</v>
      </c>
      <c r="C184" s="15" t="str">
        <f>npc_damage!$A79</f>
        <v>Shellbane gryphon</v>
      </c>
      <c r="D184" s="15" t="str">
        <f>IF(npc_damage!$A79="","","npc_damage~"&amp;npc_damage!$A79)</f>
        <v>npc_damage~Shellbane gryphon</v>
      </c>
      <c r="E184" s="15">
        <f>npc_damage!$C79</f>
        <v>12000</v>
      </c>
      <c r="F184" s="15">
        <f>IF(npc_damage!$D79="",1,npc_damage!$D79)</f>
        <v>1</v>
      </c>
      <c r="G184" s="15">
        <f>npc_damage!$F79</f>
        <v>1</v>
      </c>
      <c r="H184" s="16">
        <f t="shared" si="2"/>
        <v>12000</v>
      </c>
      <c r="I184" s="15"/>
    </row>
    <row r="185" spans="1:9" x14ac:dyDescent="0.25">
      <c r="A185" s="15" t="str">
        <f>IF(npc_damage!$A80="","","npc_damage|"&amp;npc_damage!$A80)</f>
        <v>npc_damage|Gemstone Crab</v>
      </c>
      <c r="B185" s="15" t="s">
        <v>54</v>
      </c>
      <c r="C185" s="15" t="str">
        <f>npc_damage!$A80</f>
        <v>Gemstone Crab</v>
      </c>
      <c r="D185" s="15" t="str">
        <f>IF(npc_damage!$A80="","","npc_damage~"&amp;npc_damage!$A80)</f>
        <v>npc_damage~Gemstone Crab</v>
      </c>
      <c r="E185" s="15">
        <f>npc_damage!$C80</f>
        <v>20000</v>
      </c>
      <c r="F185" s="15">
        <f>IF(npc_damage!$D80="",1,npc_damage!$D80)</f>
        <v>1</v>
      </c>
      <c r="G185" s="15">
        <f>npc_damage!$F80</f>
        <v>1</v>
      </c>
      <c r="H185" s="16">
        <f t="shared" si="2"/>
        <v>20000</v>
      </c>
      <c r="I185" s="15"/>
    </row>
    <row r="186" spans="1:9" x14ac:dyDescent="0.25">
      <c r="A186" s="15" t="str">
        <f>IF(npc_damage!$A81="","","npc_damage|"&amp;npc_damage!$A81)</f>
        <v/>
      </c>
      <c r="B186" s="15" t="s">
        <v>54</v>
      </c>
      <c r="C186" s="15">
        <f>npc_damage!$A81</f>
        <v>0</v>
      </c>
      <c r="D186" s="15" t="str">
        <f>IF(npc_damage!$A81="","","npc_damage~"&amp;npc_damage!$A81)</f>
        <v/>
      </c>
      <c r="E186" s="15">
        <f>npc_damage!$C81</f>
        <v>0</v>
      </c>
      <c r="F186" s="15">
        <f>IF(npc_damage!$D81="",1,npc_damage!$D81)</f>
        <v>1</v>
      </c>
      <c r="G186" s="15">
        <f>npc_damage!$F81</f>
        <v>1</v>
      </c>
      <c r="H186" s="16">
        <f t="shared" si="2"/>
        <v>0</v>
      </c>
      <c r="I186" s="15"/>
    </row>
    <row r="187" spans="1:9" x14ac:dyDescent="0.25">
      <c r="A187" s="15" t="str">
        <f>IF(npc_damage!$A82="","","npc_damage|"&amp;npc_damage!$A82)</f>
        <v/>
      </c>
      <c r="B187" s="15" t="s">
        <v>54</v>
      </c>
      <c r="C187" s="15">
        <f>npc_damage!$A82</f>
        <v>0</v>
      </c>
      <c r="D187" s="15" t="str">
        <f>IF(npc_damage!$A82="","","npc_damage~"&amp;npc_damage!$A82)</f>
        <v/>
      </c>
      <c r="E187" s="15">
        <f>npc_damage!$C82</f>
        <v>0</v>
      </c>
      <c r="F187" s="15">
        <f>IF(npc_damage!$D82="",1,npc_damage!$D82)</f>
        <v>1</v>
      </c>
      <c r="G187" s="15">
        <f>npc_damage!$F82</f>
        <v>1</v>
      </c>
      <c r="H187" s="16">
        <f t="shared" si="2"/>
        <v>0</v>
      </c>
      <c r="I187" s="15"/>
    </row>
    <row r="188" spans="1:9" x14ac:dyDescent="0.25">
      <c r="A188" s="15" t="str">
        <f>IF(npc_damage!$A83="","","npc_damage|"&amp;npc_damage!$A83)</f>
        <v/>
      </c>
      <c r="B188" s="15" t="s">
        <v>54</v>
      </c>
      <c r="C188" s="15">
        <f>npc_damage!$A83</f>
        <v>0</v>
      </c>
      <c r="D188" s="15" t="str">
        <f>IF(npc_damage!$A83="","","npc_damage~"&amp;npc_damage!$A83)</f>
        <v/>
      </c>
      <c r="E188" s="15">
        <f>npc_damage!$C83</f>
        <v>0</v>
      </c>
      <c r="F188" s="15">
        <f>IF(npc_damage!$D83="",1,npc_damage!$D83)</f>
        <v>1</v>
      </c>
      <c r="G188" s="15">
        <f>npc_damage!$F83</f>
        <v>1</v>
      </c>
      <c r="H188" s="16">
        <f t="shared" si="2"/>
        <v>0</v>
      </c>
      <c r="I188" s="15"/>
    </row>
    <row r="189" spans="1:9" x14ac:dyDescent="0.25">
      <c r="A189" s="15" t="str">
        <f>IF(npc_damage!$A84="","","npc_damage|"&amp;npc_damage!$A84)</f>
        <v/>
      </c>
      <c r="B189" s="15" t="s">
        <v>54</v>
      </c>
      <c r="C189" s="15">
        <f>npc_damage!$A84</f>
        <v>0</v>
      </c>
      <c r="D189" s="15" t="str">
        <f>IF(npc_damage!$A84="","","npc_damage~"&amp;npc_damage!$A84)</f>
        <v/>
      </c>
      <c r="E189" s="15">
        <f>npc_damage!$C84</f>
        <v>0</v>
      </c>
      <c r="F189" s="15">
        <f>IF(npc_damage!$D84="",1,npc_damage!$D84)</f>
        <v>1</v>
      </c>
      <c r="G189" s="15">
        <f>npc_damage!$F84</f>
        <v>1</v>
      </c>
      <c r="H189" s="16">
        <f t="shared" si="2"/>
        <v>0</v>
      </c>
      <c r="I189" s="15"/>
    </row>
    <row r="190" spans="1:9" x14ac:dyDescent="0.25">
      <c r="A190" s="15" t="str">
        <f>IF(npc_damage!$A85="","","npc_damage|"&amp;npc_damage!$A85)</f>
        <v/>
      </c>
      <c r="B190" s="15" t="s">
        <v>54</v>
      </c>
      <c r="C190" s="15">
        <f>npc_damage!$A85</f>
        <v>0</v>
      </c>
      <c r="D190" s="15" t="str">
        <f>IF(npc_damage!$A85="","","npc_damage~"&amp;npc_damage!$A85)</f>
        <v/>
      </c>
      <c r="E190" s="15">
        <f>npc_damage!$C85</f>
        <v>0</v>
      </c>
      <c r="F190" s="15">
        <f>IF(npc_damage!$D85="",1,npc_damage!$D85)</f>
        <v>1</v>
      </c>
      <c r="G190" s="15">
        <f>npc_damage!$F85</f>
        <v>1</v>
      </c>
      <c r="H190" s="16">
        <f t="shared" si="2"/>
        <v>0</v>
      </c>
      <c r="I190" s="15"/>
    </row>
    <row r="191" spans="1:9" x14ac:dyDescent="0.25">
      <c r="A191" s="15" t="str">
        <f>IF(npc_damage!$A86="","","npc_damage|"&amp;npc_damage!$A86)</f>
        <v/>
      </c>
      <c r="B191" s="15" t="s">
        <v>54</v>
      </c>
      <c r="C191" s="15">
        <f>npc_damage!$A86</f>
        <v>0</v>
      </c>
      <c r="D191" s="15" t="str">
        <f>IF(npc_damage!$A86="","","npc_damage~"&amp;npc_damage!$A86)</f>
        <v/>
      </c>
      <c r="E191" s="15">
        <f>npc_damage!$C86</f>
        <v>0</v>
      </c>
      <c r="F191" s="15">
        <f>IF(npc_damage!$D86="",1,npc_damage!$D86)</f>
        <v>1</v>
      </c>
      <c r="G191" s="15">
        <f>npc_damage!$F86</f>
        <v>1</v>
      </c>
      <c r="H191" s="16">
        <f t="shared" si="2"/>
        <v>0</v>
      </c>
      <c r="I191" s="15"/>
    </row>
    <row r="192" spans="1:9" x14ac:dyDescent="0.25">
      <c r="A192" s="15" t="str">
        <f>IF(npc_damage!$A87="","","npc_damage|"&amp;npc_damage!$A87)</f>
        <v/>
      </c>
      <c r="B192" s="15" t="s">
        <v>54</v>
      </c>
      <c r="C192" s="15">
        <f>npc_damage!$A87</f>
        <v>0</v>
      </c>
      <c r="D192" s="15" t="str">
        <f>IF(npc_damage!$A87="","","npc_damage~"&amp;npc_damage!$A87)</f>
        <v/>
      </c>
      <c r="E192" s="15">
        <f>npc_damage!$C87</f>
        <v>0</v>
      </c>
      <c r="F192" s="15">
        <f>IF(npc_damage!$D87="",1,npc_damage!$D87)</f>
        <v>1</v>
      </c>
      <c r="G192" s="15">
        <f>npc_damage!$F87</f>
        <v>1</v>
      </c>
      <c r="H192" s="16">
        <f t="shared" si="2"/>
        <v>0</v>
      </c>
      <c r="I192" s="15"/>
    </row>
    <row r="193" spans="1:9" x14ac:dyDescent="0.25">
      <c r="A193" s="15" t="str">
        <f>IF(npc_damage!$A88="","","npc_damage|"&amp;npc_damage!$A88)</f>
        <v/>
      </c>
      <c r="B193" s="15" t="s">
        <v>54</v>
      </c>
      <c r="C193" s="15">
        <f>npc_damage!$A88</f>
        <v>0</v>
      </c>
      <c r="D193" s="15" t="str">
        <f>IF(npc_damage!$A88="","","npc_damage~"&amp;npc_damage!$A88)</f>
        <v/>
      </c>
      <c r="E193" s="15">
        <f>npc_damage!$C88</f>
        <v>0</v>
      </c>
      <c r="F193" s="15">
        <f>IF(npc_damage!$D88="",1,npc_damage!$D88)</f>
        <v>1</v>
      </c>
      <c r="G193" s="15">
        <f>npc_damage!$F88</f>
        <v>1</v>
      </c>
      <c r="H193" s="16">
        <f t="shared" si="2"/>
        <v>0</v>
      </c>
      <c r="I193" s="15"/>
    </row>
    <row r="194" spans="1:9" x14ac:dyDescent="0.25">
      <c r="A194" s="15" t="str">
        <f>IF(npc_damage!$A89="","","npc_damage|"&amp;npc_damage!$A89)</f>
        <v/>
      </c>
      <c r="B194" s="15" t="s">
        <v>54</v>
      </c>
      <c r="C194" s="15">
        <f>npc_damage!$A89</f>
        <v>0</v>
      </c>
      <c r="D194" s="15" t="str">
        <f>IF(npc_damage!$A89="","","npc_damage~"&amp;npc_damage!$A89)</f>
        <v/>
      </c>
      <c r="E194" s="15">
        <f>npc_damage!$C89</f>
        <v>0</v>
      </c>
      <c r="F194" s="15">
        <f>IF(npc_damage!$D89="",1,npc_damage!$D89)</f>
        <v>1</v>
      </c>
      <c r="G194" s="15">
        <f>npc_damage!$F89</f>
        <v>1</v>
      </c>
      <c r="H194" s="16">
        <f t="shared" si="2"/>
        <v>0</v>
      </c>
      <c r="I194" s="15"/>
    </row>
    <row r="195" spans="1:9" x14ac:dyDescent="0.25">
      <c r="A195" s="15" t="str">
        <f>IF(npc_damage!$A90="","","npc_damage|"&amp;npc_damage!$A90)</f>
        <v/>
      </c>
      <c r="B195" s="15" t="s">
        <v>54</v>
      </c>
      <c r="C195" s="15">
        <f>npc_damage!$A90</f>
        <v>0</v>
      </c>
      <c r="D195" s="15" t="str">
        <f>IF(npc_damage!$A90="","","npc_damage~"&amp;npc_damage!$A90)</f>
        <v/>
      </c>
      <c r="E195" s="15">
        <f>npc_damage!$C90</f>
        <v>0</v>
      </c>
      <c r="F195" s="15">
        <f>IF(npc_damage!$D90="",1,npc_damage!$D90)</f>
        <v>1</v>
      </c>
      <c r="G195" s="15">
        <f>npc_damage!$F90</f>
        <v>1</v>
      </c>
      <c r="H195" s="16">
        <f t="shared" si="2"/>
        <v>0</v>
      </c>
      <c r="I195" s="15"/>
    </row>
    <row r="196" spans="1:9" x14ac:dyDescent="0.25">
      <c r="A196" s="15" t="str">
        <f>IF(npc_damage!$A91="","","npc_damage|"&amp;npc_damage!$A91)</f>
        <v/>
      </c>
      <c r="B196" s="15" t="s">
        <v>54</v>
      </c>
      <c r="C196" s="15">
        <f>npc_damage!$A91</f>
        <v>0</v>
      </c>
      <c r="D196" s="15" t="str">
        <f>IF(npc_damage!$A91="","","npc_damage~"&amp;npc_damage!$A91)</f>
        <v/>
      </c>
      <c r="E196" s="15">
        <f>npc_damage!$C91</f>
        <v>0</v>
      </c>
      <c r="F196" s="15">
        <f>IF(npc_damage!$D91="",1,npc_damage!$D91)</f>
        <v>1</v>
      </c>
      <c r="G196" s="15">
        <f>npc_damage!$F91</f>
        <v>1</v>
      </c>
      <c r="H196" s="16">
        <f t="shared" si="2"/>
        <v>0</v>
      </c>
      <c r="I196" s="15"/>
    </row>
    <row r="197" spans="1:9" x14ac:dyDescent="0.25">
      <c r="A197" s="15" t="str">
        <f>IF(npc_damage!$A92="","","npc_damage|"&amp;npc_damage!$A92)</f>
        <v/>
      </c>
      <c r="B197" s="15" t="s">
        <v>54</v>
      </c>
      <c r="C197" s="15">
        <f>npc_damage!$A92</f>
        <v>0</v>
      </c>
      <c r="D197" s="15" t="str">
        <f>IF(npc_damage!$A92="","","npc_damage~"&amp;npc_damage!$A92)</f>
        <v/>
      </c>
      <c r="E197" s="15">
        <f>npc_damage!$C92</f>
        <v>0</v>
      </c>
      <c r="F197" s="15">
        <f>IF(npc_damage!$D92="",1,npc_damage!$D92)</f>
        <v>1</v>
      </c>
      <c r="G197" s="15">
        <f>npc_damage!$F92</f>
        <v>1</v>
      </c>
      <c r="H197" s="16">
        <f t="shared" ref="H197:H260" si="3">IF(OR($E197="",$E197=0,$F197=0),0,$G197*$E197/$F197)</f>
        <v>0</v>
      </c>
      <c r="I197" s="15"/>
    </row>
    <row r="198" spans="1:9" x14ac:dyDescent="0.25">
      <c r="A198" s="15" t="str">
        <f>IF(npc_damage!$A93="","","npc_damage|"&amp;npc_damage!$A93)</f>
        <v/>
      </c>
      <c r="B198" s="15" t="s">
        <v>54</v>
      </c>
      <c r="C198" s="15">
        <f>npc_damage!$A93</f>
        <v>0</v>
      </c>
      <c r="D198" s="15" t="str">
        <f>IF(npc_damage!$A93="","","npc_damage~"&amp;npc_damage!$A93)</f>
        <v/>
      </c>
      <c r="E198" s="15">
        <f>npc_damage!$C93</f>
        <v>0</v>
      </c>
      <c r="F198" s="15">
        <f>IF(npc_damage!$D93="",1,npc_damage!$D93)</f>
        <v>1</v>
      </c>
      <c r="G198" s="15">
        <f>npc_damage!$F93</f>
        <v>1</v>
      </c>
      <c r="H198" s="16">
        <f t="shared" si="3"/>
        <v>0</v>
      </c>
      <c r="I198" s="15"/>
    </row>
    <row r="199" spans="1:9" x14ac:dyDescent="0.25">
      <c r="A199" s="15" t="str">
        <f>IF(npc_damage!$A94="","","npc_damage|"&amp;npc_damage!$A94)</f>
        <v/>
      </c>
      <c r="B199" s="15" t="s">
        <v>54</v>
      </c>
      <c r="C199" s="15">
        <f>npc_damage!$A94</f>
        <v>0</v>
      </c>
      <c r="D199" s="15" t="str">
        <f>IF(npc_damage!$A94="","","npc_damage~"&amp;npc_damage!$A94)</f>
        <v/>
      </c>
      <c r="E199" s="15">
        <f>npc_damage!$C94</f>
        <v>0</v>
      </c>
      <c r="F199" s="15">
        <f>IF(npc_damage!$D94="",1,npc_damage!$D94)</f>
        <v>1</v>
      </c>
      <c r="G199" s="15">
        <f>npc_damage!$F94</f>
        <v>1</v>
      </c>
      <c r="H199" s="16">
        <f t="shared" si="3"/>
        <v>0</v>
      </c>
      <c r="I199" s="15"/>
    </row>
    <row r="200" spans="1:9" x14ac:dyDescent="0.25">
      <c r="A200" s="15" t="str">
        <f>IF(npc_damage!$A95="","","npc_damage|"&amp;npc_damage!$A95)</f>
        <v/>
      </c>
      <c r="B200" s="15" t="s">
        <v>54</v>
      </c>
      <c r="C200" s="15">
        <f>npc_damage!$A95</f>
        <v>0</v>
      </c>
      <c r="D200" s="15" t="str">
        <f>IF(npc_damage!$A95="","","npc_damage~"&amp;npc_damage!$A95)</f>
        <v/>
      </c>
      <c r="E200" s="15">
        <f>npc_damage!$C95</f>
        <v>0</v>
      </c>
      <c r="F200" s="15">
        <f>IF(npc_damage!$D95="",1,npc_damage!$D95)</f>
        <v>1</v>
      </c>
      <c r="G200" s="15">
        <f>npc_damage!$F95</f>
        <v>1</v>
      </c>
      <c r="H200" s="16">
        <f t="shared" si="3"/>
        <v>0</v>
      </c>
      <c r="I200" s="15"/>
    </row>
    <row r="201" spans="1:9" x14ac:dyDescent="0.25">
      <c r="A201" s="15" t="str">
        <f>IF(npc_damage!$A96="","","npc_damage|"&amp;npc_damage!$A96)</f>
        <v/>
      </c>
      <c r="B201" s="15" t="s">
        <v>54</v>
      </c>
      <c r="C201" s="15">
        <f>npc_damage!$A96</f>
        <v>0</v>
      </c>
      <c r="D201" s="15" t="str">
        <f>IF(npc_damage!$A96="","","npc_damage~"&amp;npc_damage!$A96)</f>
        <v/>
      </c>
      <c r="E201" s="15">
        <f>npc_damage!$C96</f>
        <v>0</v>
      </c>
      <c r="F201" s="15">
        <f>IF(npc_damage!$D96="",1,npc_damage!$D96)</f>
        <v>1</v>
      </c>
      <c r="G201" s="15">
        <f>npc_damage!$F96</f>
        <v>1</v>
      </c>
      <c r="H201" s="16">
        <f t="shared" si="3"/>
        <v>0</v>
      </c>
      <c r="I201" s="15"/>
    </row>
    <row r="202" spans="1:9" x14ac:dyDescent="0.25">
      <c r="A202" s="15" t="str">
        <f>IF(npc_damage!$A97="","","npc_damage|"&amp;npc_damage!$A97)</f>
        <v/>
      </c>
      <c r="B202" s="15" t="s">
        <v>54</v>
      </c>
      <c r="C202" s="15">
        <f>npc_damage!$A97</f>
        <v>0</v>
      </c>
      <c r="D202" s="15" t="str">
        <f>IF(npc_damage!$A97="","","npc_damage~"&amp;npc_damage!$A97)</f>
        <v/>
      </c>
      <c r="E202" s="15">
        <f>npc_damage!$C97</f>
        <v>0</v>
      </c>
      <c r="F202" s="15">
        <f>IF(npc_damage!$D97="",1,npc_damage!$D97)</f>
        <v>1</v>
      </c>
      <c r="G202" s="15">
        <f>npc_damage!$F97</f>
        <v>1</v>
      </c>
      <c r="H202" s="16">
        <f t="shared" si="3"/>
        <v>0</v>
      </c>
      <c r="I202" s="15"/>
    </row>
    <row r="203" spans="1:9" x14ac:dyDescent="0.25">
      <c r="A203" s="15" t="str">
        <f>IF(npc_damage!$A98="","","npc_damage|"&amp;npc_damage!$A98)</f>
        <v/>
      </c>
      <c r="B203" s="15" t="s">
        <v>54</v>
      </c>
      <c r="C203" s="15">
        <f>npc_damage!$A98</f>
        <v>0</v>
      </c>
      <c r="D203" s="15" t="str">
        <f>IF(npc_damage!$A98="","","npc_damage~"&amp;npc_damage!$A98)</f>
        <v/>
      </c>
      <c r="E203" s="15">
        <f>npc_damage!$C98</f>
        <v>0</v>
      </c>
      <c r="F203" s="15">
        <f>IF(npc_damage!$D98="",1,npc_damage!$D98)</f>
        <v>1</v>
      </c>
      <c r="G203" s="15">
        <f>npc_damage!$F98</f>
        <v>1</v>
      </c>
      <c r="H203" s="16">
        <f t="shared" si="3"/>
        <v>0</v>
      </c>
      <c r="I203" s="15"/>
    </row>
    <row r="204" spans="1:9" x14ac:dyDescent="0.25">
      <c r="A204" s="15" t="str">
        <f>IF(npc_damage!$A99="","","npc_damage|"&amp;npc_damage!$A99)</f>
        <v/>
      </c>
      <c r="B204" s="15" t="s">
        <v>54</v>
      </c>
      <c r="C204" s="15">
        <f>npc_damage!$A99</f>
        <v>0</v>
      </c>
      <c r="D204" s="15" t="str">
        <f>IF(npc_damage!$A99="","","npc_damage~"&amp;npc_damage!$A99)</f>
        <v/>
      </c>
      <c r="E204" s="15">
        <f>npc_damage!$C99</f>
        <v>0</v>
      </c>
      <c r="F204" s="15">
        <f>IF(npc_damage!$D99="",1,npc_damage!$D99)</f>
        <v>1</v>
      </c>
      <c r="G204" s="15">
        <f>npc_damage!$F99</f>
        <v>1</v>
      </c>
      <c r="H204" s="16">
        <f t="shared" si="3"/>
        <v>0</v>
      </c>
      <c r="I204" s="15"/>
    </row>
    <row r="205" spans="1:9" x14ac:dyDescent="0.25">
      <c r="A205" s="15" t="str">
        <f>IF(npc_damage!$A100="","","npc_damage|"&amp;npc_damage!$A100)</f>
        <v/>
      </c>
      <c r="B205" s="15" t="s">
        <v>54</v>
      </c>
      <c r="C205" s="15">
        <f>npc_damage!$A100</f>
        <v>0</v>
      </c>
      <c r="D205" s="15" t="str">
        <f>IF(npc_damage!$A100="","","npc_damage~"&amp;npc_damage!$A100)</f>
        <v/>
      </c>
      <c r="E205" s="15">
        <f>npc_damage!$C100</f>
        <v>0</v>
      </c>
      <c r="F205" s="15">
        <f>IF(npc_damage!$D100="",1,npc_damage!$D100)</f>
        <v>1</v>
      </c>
      <c r="G205" s="15">
        <f>npc_damage!$F100</f>
        <v>1</v>
      </c>
      <c r="H205" s="16">
        <f t="shared" si="3"/>
        <v>0</v>
      </c>
      <c r="I205" s="15"/>
    </row>
    <row r="206" spans="1:9" x14ac:dyDescent="0.25">
      <c r="A206" s="15" t="str">
        <f>IF(npc_damage!$A101="","","npc_damage|"&amp;npc_damage!$A101)</f>
        <v/>
      </c>
      <c r="B206" s="15" t="s">
        <v>54</v>
      </c>
      <c r="C206" s="15">
        <f>npc_damage!$A101</f>
        <v>0</v>
      </c>
      <c r="D206" s="15" t="str">
        <f>IF(npc_damage!$A101="","","npc_damage~"&amp;npc_damage!$A101)</f>
        <v/>
      </c>
      <c r="E206" s="15">
        <f>npc_damage!$C101</f>
        <v>0</v>
      </c>
      <c r="F206" s="15">
        <f>IF(npc_damage!$D101="",1,npc_damage!$D101)</f>
        <v>1</v>
      </c>
      <c r="G206" s="15">
        <f>npc_damage!$F101</f>
        <v>1</v>
      </c>
      <c r="H206" s="16">
        <f t="shared" si="3"/>
        <v>0</v>
      </c>
      <c r="I206" s="15"/>
    </row>
    <row r="207" spans="1:9" x14ac:dyDescent="0.25">
      <c r="A207" s="15" t="str">
        <f>IF(npc_damage!$A102="","","npc_damage|"&amp;npc_damage!$A102)</f>
        <v/>
      </c>
      <c r="B207" s="15" t="s">
        <v>54</v>
      </c>
      <c r="C207" s="15">
        <f>npc_damage!$A102</f>
        <v>0</v>
      </c>
      <c r="D207" s="15" t="str">
        <f>IF(npc_damage!$A102="","","npc_damage~"&amp;npc_damage!$A102)</f>
        <v/>
      </c>
      <c r="E207" s="15">
        <f>npc_damage!$C102</f>
        <v>0</v>
      </c>
      <c r="F207" s="15">
        <f>IF(npc_damage!$D102="",1,npc_damage!$D102)</f>
        <v>1</v>
      </c>
      <c r="G207" s="15">
        <f>npc_damage!$F102</f>
        <v>1</v>
      </c>
      <c r="H207" s="16">
        <f t="shared" si="3"/>
        <v>0</v>
      </c>
      <c r="I207" s="15"/>
    </row>
    <row r="208" spans="1:9" x14ac:dyDescent="0.25">
      <c r="A208" s="15" t="str">
        <f>IF(npc_damage!$A103="","","npc_damage|"&amp;npc_damage!$A103)</f>
        <v/>
      </c>
      <c r="B208" s="15" t="s">
        <v>54</v>
      </c>
      <c r="C208" s="15">
        <f>npc_damage!$A103</f>
        <v>0</v>
      </c>
      <c r="D208" s="15" t="str">
        <f>IF(npc_damage!$A103="","","npc_damage~"&amp;npc_damage!$A103)</f>
        <v/>
      </c>
      <c r="E208" s="15">
        <f>npc_damage!$C103</f>
        <v>0</v>
      </c>
      <c r="F208" s="15">
        <f>IF(npc_damage!$D103="",1,npc_damage!$D103)</f>
        <v>1</v>
      </c>
      <c r="G208" s="15">
        <f>npc_damage!$F103</f>
        <v>1</v>
      </c>
      <c r="H208" s="16">
        <f t="shared" si="3"/>
        <v>0</v>
      </c>
      <c r="I208" s="15"/>
    </row>
    <row r="209" spans="1:9" x14ac:dyDescent="0.25">
      <c r="A209" s="15" t="str">
        <f>IF(npc_damage!$A104="","","npc_damage|"&amp;npc_damage!$A104)</f>
        <v/>
      </c>
      <c r="B209" s="15" t="s">
        <v>54</v>
      </c>
      <c r="C209" s="15">
        <f>npc_damage!$A104</f>
        <v>0</v>
      </c>
      <c r="D209" s="15" t="str">
        <f>IF(npc_damage!$A104="","","npc_damage~"&amp;npc_damage!$A104)</f>
        <v/>
      </c>
      <c r="E209" s="15">
        <f>npc_damage!$C104</f>
        <v>0</v>
      </c>
      <c r="F209" s="15">
        <f>IF(npc_damage!$D104="",1,npc_damage!$D104)</f>
        <v>1</v>
      </c>
      <c r="G209" s="15">
        <f>npc_damage!$F104</f>
        <v>1</v>
      </c>
      <c r="H209" s="16">
        <f t="shared" si="3"/>
        <v>0</v>
      </c>
      <c r="I209" s="15"/>
    </row>
    <row r="210" spans="1:9" x14ac:dyDescent="0.25">
      <c r="A210" s="15" t="str">
        <f>IF(npc_damage!$A105="","","npc_damage|"&amp;npc_damage!$A105)</f>
        <v/>
      </c>
      <c r="B210" s="15" t="s">
        <v>54</v>
      </c>
      <c r="C210" s="15">
        <f>npc_damage!$A105</f>
        <v>0</v>
      </c>
      <c r="D210" s="15" t="str">
        <f>IF(npc_damage!$A105="","","npc_damage~"&amp;npc_damage!$A105)</f>
        <v/>
      </c>
      <c r="E210" s="15">
        <f>npc_damage!$C105</f>
        <v>0</v>
      </c>
      <c r="F210" s="15">
        <f>IF(npc_damage!$D105="",1,npc_damage!$D105)</f>
        <v>1</v>
      </c>
      <c r="G210" s="15">
        <f>npc_damage!$F105</f>
        <v>1</v>
      </c>
      <c r="H210" s="16">
        <f t="shared" si="3"/>
        <v>0</v>
      </c>
      <c r="I210" s="15"/>
    </row>
    <row r="211" spans="1:9" x14ac:dyDescent="0.25">
      <c r="A211" s="15" t="str">
        <f>IF(npc_damage!$A106="","","npc_damage|"&amp;npc_damage!$A106)</f>
        <v/>
      </c>
      <c r="B211" s="15" t="s">
        <v>54</v>
      </c>
      <c r="C211" s="15">
        <f>npc_damage!$A106</f>
        <v>0</v>
      </c>
      <c r="D211" s="15" t="str">
        <f>IF(npc_damage!$A106="","","npc_damage~"&amp;npc_damage!$A106)</f>
        <v/>
      </c>
      <c r="E211" s="15">
        <f>npc_damage!$C106</f>
        <v>0</v>
      </c>
      <c r="F211" s="15">
        <f>IF(npc_damage!$D106="",1,npc_damage!$D106)</f>
        <v>1</v>
      </c>
      <c r="G211" s="15">
        <f>npc_damage!$F106</f>
        <v>1</v>
      </c>
      <c r="H211" s="16">
        <f t="shared" si="3"/>
        <v>0</v>
      </c>
      <c r="I211" s="15"/>
    </row>
    <row r="212" spans="1:9" x14ac:dyDescent="0.25">
      <c r="A212" s="15" t="str">
        <f>IF(npc_damage!$A107="","","npc_damage|"&amp;npc_damage!$A107)</f>
        <v/>
      </c>
      <c r="B212" s="15" t="s">
        <v>54</v>
      </c>
      <c r="C212" s="15">
        <f>npc_damage!$A107</f>
        <v>0</v>
      </c>
      <c r="D212" s="15" t="str">
        <f>IF(npc_damage!$A107="","","npc_damage~"&amp;npc_damage!$A107)</f>
        <v/>
      </c>
      <c r="E212" s="15">
        <f>npc_damage!$C107</f>
        <v>0</v>
      </c>
      <c r="F212" s="15">
        <f>IF(npc_damage!$D107="",1,npc_damage!$D107)</f>
        <v>1</v>
      </c>
      <c r="G212" s="15">
        <f>npc_damage!$F107</f>
        <v>1</v>
      </c>
      <c r="H212" s="16">
        <f t="shared" si="3"/>
        <v>0</v>
      </c>
      <c r="I212" s="15"/>
    </row>
    <row r="213" spans="1:9" x14ac:dyDescent="0.25">
      <c r="A213" s="15" t="str">
        <f>IF(npc_damage!$A108="","","npc_damage|"&amp;npc_damage!$A108)</f>
        <v/>
      </c>
      <c r="B213" s="15" t="s">
        <v>54</v>
      </c>
      <c r="C213" s="15">
        <f>npc_damage!$A108</f>
        <v>0</v>
      </c>
      <c r="D213" s="15" t="str">
        <f>IF(npc_damage!$A108="","","npc_damage~"&amp;npc_damage!$A108)</f>
        <v/>
      </c>
      <c r="E213" s="15">
        <f>npc_damage!$C108</f>
        <v>0</v>
      </c>
      <c r="F213" s="15">
        <f>IF(npc_damage!$D108="",1,npc_damage!$D108)</f>
        <v>1</v>
      </c>
      <c r="G213" s="15">
        <f>npc_damage!$F108</f>
        <v>1</v>
      </c>
      <c r="H213" s="16">
        <f t="shared" si="3"/>
        <v>0</v>
      </c>
      <c r="I213" s="15"/>
    </row>
    <row r="214" spans="1:9" x14ac:dyDescent="0.25">
      <c r="A214" s="15" t="str">
        <f>IF(npc_damage!$A109="","","npc_damage|"&amp;npc_damage!$A109)</f>
        <v/>
      </c>
      <c r="B214" s="15" t="s">
        <v>54</v>
      </c>
      <c r="C214" s="15">
        <f>npc_damage!$A109</f>
        <v>0</v>
      </c>
      <c r="D214" s="15" t="str">
        <f>IF(npc_damage!$A109="","","npc_damage~"&amp;npc_damage!$A109)</f>
        <v/>
      </c>
      <c r="E214" s="15">
        <f>npc_damage!$C109</f>
        <v>0</v>
      </c>
      <c r="F214" s="15">
        <f>IF(npc_damage!$D109="",1,npc_damage!$D109)</f>
        <v>1</v>
      </c>
      <c r="G214" s="15">
        <f>npc_damage!$F109</f>
        <v>1</v>
      </c>
      <c r="H214" s="16">
        <f t="shared" si="3"/>
        <v>0</v>
      </c>
      <c r="I214" s="15"/>
    </row>
    <row r="215" spans="1:9" x14ac:dyDescent="0.25">
      <c r="A215" s="15" t="str">
        <f>IF(xp_gain!$A5="","","xp_gain|"&amp;xp_gain!$A5)</f>
        <v>xp_gain|Attack</v>
      </c>
      <c r="B215" s="15" t="s">
        <v>56</v>
      </c>
      <c r="C215" s="15" t="str">
        <f>xp_gain!$A5</f>
        <v>Attack</v>
      </c>
      <c r="D215" s="15" t="str">
        <f>IF(xp_gain!$A5="","","xp_gain~"&amp;xp_gain!$A5)</f>
        <v>xp_gain~Attack</v>
      </c>
      <c r="E215" s="15">
        <f>xp_gain!$C5</f>
        <v>90000</v>
      </c>
      <c r="F215" s="15">
        <f>IF(xp_gain!$D5="",1,xp_gain!$D5)</f>
        <v>1</v>
      </c>
      <c r="G215" s="15">
        <f>xp_gain!$F5</f>
        <v>1</v>
      </c>
      <c r="H215" s="16">
        <f t="shared" si="3"/>
        <v>90000</v>
      </c>
      <c r="I215" s="15"/>
    </row>
    <row r="216" spans="1:9" x14ac:dyDescent="0.25">
      <c r="A216" s="15" t="str">
        <f>IF(xp_gain!$A6="","","xp_gain|"&amp;xp_gain!$A6)</f>
        <v>xp_gain|Strength</v>
      </c>
      <c r="B216" s="15" t="s">
        <v>56</v>
      </c>
      <c r="C216" s="15" t="str">
        <f>xp_gain!$A6</f>
        <v>Strength</v>
      </c>
      <c r="D216" s="15" t="str">
        <f>IF(xp_gain!$A6="","","xp_gain~"&amp;xp_gain!$A6)</f>
        <v>xp_gain~Strength</v>
      </c>
      <c r="E216" s="15">
        <f>xp_gain!$C6</f>
        <v>100000</v>
      </c>
      <c r="F216" s="15">
        <f>IF(xp_gain!$D6="",1,xp_gain!$D6)</f>
        <v>1</v>
      </c>
      <c r="G216" s="15">
        <f>xp_gain!$F6</f>
        <v>1</v>
      </c>
      <c r="H216" s="16">
        <f t="shared" si="3"/>
        <v>100000</v>
      </c>
      <c r="I216" s="15"/>
    </row>
    <row r="217" spans="1:9" x14ac:dyDescent="0.25">
      <c r="A217" s="15" t="str">
        <f>IF(xp_gain!$A7="","","xp_gain|"&amp;xp_gain!$A7)</f>
        <v>xp_gain|Defence</v>
      </c>
      <c r="B217" s="15" t="s">
        <v>56</v>
      </c>
      <c r="C217" s="15" t="str">
        <f>xp_gain!$A7</f>
        <v>Defence</v>
      </c>
      <c r="D217" s="15" t="str">
        <f>IF(xp_gain!$A7="","","xp_gain~"&amp;xp_gain!$A7)</f>
        <v>xp_gain~Defence</v>
      </c>
      <c r="E217" s="15">
        <f>xp_gain!$C7</f>
        <v>80000</v>
      </c>
      <c r="F217" s="15">
        <f>IF(xp_gain!$D7="",1,xp_gain!$D7)</f>
        <v>1</v>
      </c>
      <c r="G217" s="15">
        <f>xp_gain!$F7</f>
        <v>1</v>
      </c>
      <c r="H217" s="16">
        <f t="shared" si="3"/>
        <v>80000</v>
      </c>
      <c r="I217" s="15"/>
    </row>
    <row r="218" spans="1:9" x14ac:dyDescent="0.25">
      <c r="A218" s="15" t="str">
        <f>IF(xp_gain!$A8="","","xp_gain|"&amp;xp_gain!$A8)</f>
        <v>xp_gain|Hitpoints</v>
      </c>
      <c r="B218" s="15" t="s">
        <v>56</v>
      </c>
      <c r="C218" s="15" t="str">
        <f>xp_gain!$A8</f>
        <v>Hitpoints</v>
      </c>
      <c r="D218" s="15" t="str">
        <f>IF(xp_gain!$A8="","","xp_gain~"&amp;xp_gain!$A8)</f>
        <v>xp_gain~Hitpoints</v>
      </c>
      <c r="E218" s="15">
        <f>xp_gain!$C8</f>
        <v>45000</v>
      </c>
      <c r="F218" s="15">
        <f>IF(xp_gain!$D8="",1,xp_gain!$D8)</f>
        <v>1</v>
      </c>
      <c r="G218" s="15">
        <f>xp_gain!$F8</f>
        <v>1</v>
      </c>
      <c r="H218" s="16">
        <f t="shared" si="3"/>
        <v>45000</v>
      </c>
      <c r="I218" s="15"/>
    </row>
    <row r="219" spans="1:9" x14ac:dyDescent="0.25">
      <c r="A219" s="15" t="str">
        <f>IF(xp_gain!$A9="","","xp_gain|"&amp;xp_gain!$A9)</f>
        <v>xp_gain|Ranged</v>
      </c>
      <c r="B219" s="15" t="s">
        <v>56</v>
      </c>
      <c r="C219" s="15" t="str">
        <f>xp_gain!$A9</f>
        <v>Ranged</v>
      </c>
      <c r="D219" s="15" t="str">
        <f>IF(xp_gain!$A9="","","xp_gain~"&amp;xp_gain!$A9)</f>
        <v>xp_gain~Ranged</v>
      </c>
      <c r="E219" s="15">
        <f>xp_gain!$C9</f>
        <v>250000</v>
      </c>
      <c r="F219" s="15">
        <f>IF(xp_gain!$D9="",1,xp_gain!$D9)</f>
        <v>1</v>
      </c>
      <c r="G219" s="15">
        <f>xp_gain!$F9</f>
        <v>1</v>
      </c>
      <c r="H219" s="16">
        <f t="shared" si="3"/>
        <v>250000</v>
      </c>
      <c r="I219" s="15"/>
    </row>
    <row r="220" spans="1:9" x14ac:dyDescent="0.25">
      <c r="A220" s="15" t="str">
        <f>IF(xp_gain!$A10="","","xp_gain|"&amp;xp_gain!$A10)</f>
        <v>xp_gain|Magic</v>
      </c>
      <c r="B220" s="15" t="s">
        <v>56</v>
      </c>
      <c r="C220" s="15" t="str">
        <f>xp_gain!$A10</f>
        <v>Magic</v>
      </c>
      <c r="D220" s="15" t="str">
        <f>IF(xp_gain!$A10="","","xp_gain~"&amp;xp_gain!$A10)</f>
        <v>xp_gain~Magic</v>
      </c>
      <c r="E220" s="15">
        <f>xp_gain!$C10</f>
        <v>200000</v>
      </c>
      <c r="F220" s="15">
        <f>IF(xp_gain!$D10="",1,xp_gain!$D10)</f>
        <v>1</v>
      </c>
      <c r="G220" s="15">
        <f>xp_gain!$F10</f>
        <v>1</v>
      </c>
      <c r="H220" s="16">
        <f t="shared" si="3"/>
        <v>200000</v>
      </c>
      <c r="I220" s="15"/>
    </row>
    <row r="221" spans="1:9" x14ac:dyDescent="0.25">
      <c r="A221" s="15" t="str">
        <f>IF(xp_gain!$A11="","","xp_gain|"&amp;xp_gain!$A11)</f>
        <v>xp_gain|Prayer</v>
      </c>
      <c r="B221" s="15" t="s">
        <v>56</v>
      </c>
      <c r="C221" s="15" t="str">
        <f>xp_gain!$A11</f>
        <v>Prayer</v>
      </c>
      <c r="D221" s="15" t="str">
        <f>IF(xp_gain!$A11="","","xp_gain~"&amp;xp_gain!$A11)</f>
        <v>xp_gain~Prayer</v>
      </c>
      <c r="E221" s="15">
        <f>xp_gain!$C11</f>
        <v>350000</v>
      </c>
      <c r="F221" s="15">
        <f>IF(xp_gain!$D11="",1,xp_gain!$D11)</f>
        <v>1</v>
      </c>
      <c r="G221" s="15">
        <f>xp_gain!$F11</f>
        <v>1</v>
      </c>
      <c r="H221" s="16">
        <f t="shared" si="3"/>
        <v>350000</v>
      </c>
      <c r="I221" s="15"/>
    </row>
    <row r="222" spans="1:9" x14ac:dyDescent="0.25">
      <c r="A222" s="15" t="str">
        <f>IF(xp_gain!$A12="","","xp_gain|"&amp;xp_gain!$A12)</f>
        <v>xp_gain|Slayer</v>
      </c>
      <c r="B222" s="15" t="s">
        <v>56</v>
      </c>
      <c r="C222" s="15" t="str">
        <f>xp_gain!$A12</f>
        <v>Slayer</v>
      </c>
      <c r="D222" s="15" t="str">
        <f>IF(xp_gain!$A12="","","xp_gain~"&amp;xp_gain!$A12)</f>
        <v>xp_gain~Slayer</v>
      </c>
      <c r="E222" s="15">
        <f>xp_gain!$C12</f>
        <v>60000</v>
      </c>
      <c r="F222" s="15">
        <f>IF(xp_gain!$D12="",1,xp_gain!$D12)</f>
        <v>1</v>
      </c>
      <c r="G222" s="15">
        <f>xp_gain!$F12</f>
        <v>1</v>
      </c>
      <c r="H222" s="16">
        <f t="shared" si="3"/>
        <v>60000</v>
      </c>
      <c r="I222" s="15"/>
    </row>
    <row r="223" spans="1:9" x14ac:dyDescent="0.25">
      <c r="A223" s="15" t="str">
        <f>IF(xp_gain!$A13="","","xp_gain|"&amp;xp_gain!$A13)</f>
        <v>xp_gain|Runecraft</v>
      </c>
      <c r="B223" s="15" t="s">
        <v>56</v>
      </c>
      <c r="C223" s="15" t="str">
        <f>xp_gain!$A13</f>
        <v>Runecraft</v>
      </c>
      <c r="D223" s="15" t="str">
        <f>IF(xp_gain!$A13="","","xp_gain~"&amp;xp_gain!$A13)</f>
        <v>xp_gain~Runecraft</v>
      </c>
      <c r="E223" s="15">
        <f>xp_gain!$C13</f>
        <v>45000</v>
      </c>
      <c r="F223" s="15">
        <f>IF(xp_gain!$D13="",1,xp_gain!$D13)</f>
        <v>1</v>
      </c>
      <c r="G223" s="15">
        <f>xp_gain!$F13</f>
        <v>1</v>
      </c>
      <c r="H223" s="16">
        <f t="shared" si="3"/>
        <v>45000</v>
      </c>
      <c r="I223" s="15"/>
    </row>
    <row r="224" spans="1:9" x14ac:dyDescent="0.25">
      <c r="A224" s="15" t="str">
        <f>IF(xp_gain!$A14="","","xp_gain|"&amp;xp_gain!$A14)</f>
        <v>xp_gain|Construction</v>
      </c>
      <c r="B224" s="15" t="s">
        <v>56</v>
      </c>
      <c r="C224" s="15" t="str">
        <f>xp_gain!$A14</f>
        <v>Construction</v>
      </c>
      <c r="D224" s="15" t="str">
        <f>IF(xp_gain!$A14="","","xp_gain~"&amp;xp_gain!$A14)</f>
        <v>xp_gain~Construction</v>
      </c>
      <c r="E224" s="15">
        <f>xp_gain!$C14</f>
        <v>700000</v>
      </c>
      <c r="F224" s="15">
        <f>IF(xp_gain!$D14="",1,xp_gain!$D14)</f>
        <v>1</v>
      </c>
      <c r="G224" s="15">
        <f>xp_gain!$F14</f>
        <v>1</v>
      </c>
      <c r="H224" s="16">
        <f t="shared" si="3"/>
        <v>700000</v>
      </c>
      <c r="I224" s="15"/>
    </row>
    <row r="225" spans="1:9" x14ac:dyDescent="0.25">
      <c r="A225" s="15" t="str">
        <f>IF(xp_gain!$A15="","","xp_gain|"&amp;xp_gain!$A15)</f>
        <v>xp_gain|Agility</v>
      </c>
      <c r="B225" s="15" t="s">
        <v>56</v>
      </c>
      <c r="C225" s="15" t="str">
        <f>xp_gain!$A15</f>
        <v>Agility</v>
      </c>
      <c r="D225" s="15" t="str">
        <f>IF(xp_gain!$A15="","","xp_gain~"&amp;xp_gain!$A15)</f>
        <v>xp_gain~Agility</v>
      </c>
      <c r="E225" s="15">
        <f>xp_gain!$C15</f>
        <v>70000</v>
      </c>
      <c r="F225" s="15">
        <f>IF(xp_gain!$D15="",1,xp_gain!$D15)</f>
        <v>1</v>
      </c>
      <c r="G225" s="15">
        <f>xp_gain!$F15</f>
        <v>1</v>
      </c>
      <c r="H225" s="16">
        <f t="shared" si="3"/>
        <v>70000</v>
      </c>
      <c r="I225" s="15"/>
    </row>
    <row r="226" spans="1:9" x14ac:dyDescent="0.25">
      <c r="A226" s="15" t="str">
        <f>IF(xp_gain!$A16="","","xp_gain|"&amp;xp_gain!$A16)</f>
        <v>xp_gain|Herblore</v>
      </c>
      <c r="B226" s="15" t="s">
        <v>56</v>
      </c>
      <c r="C226" s="15" t="str">
        <f>xp_gain!$A16</f>
        <v>Herblore</v>
      </c>
      <c r="D226" s="15" t="str">
        <f>IF(xp_gain!$A16="","","xp_gain~"&amp;xp_gain!$A16)</f>
        <v>xp_gain~Herblore</v>
      </c>
      <c r="E226" s="15">
        <f>xp_gain!$C16</f>
        <v>400000</v>
      </c>
      <c r="F226" s="15">
        <f>IF(xp_gain!$D16="",1,xp_gain!$D16)</f>
        <v>1</v>
      </c>
      <c r="G226" s="15">
        <f>xp_gain!$F16</f>
        <v>1</v>
      </c>
      <c r="H226" s="16">
        <f t="shared" si="3"/>
        <v>400000</v>
      </c>
      <c r="I226" s="15"/>
    </row>
    <row r="227" spans="1:9" x14ac:dyDescent="0.25">
      <c r="A227" s="15" t="str">
        <f>IF(xp_gain!$A17="","","xp_gain|"&amp;xp_gain!$A17)</f>
        <v>xp_gain|Thieving</v>
      </c>
      <c r="B227" s="15" t="s">
        <v>56</v>
      </c>
      <c r="C227" s="15" t="str">
        <f>xp_gain!$A17</f>
        <v>Thieving</v>
      </c>
      <c r="D227" s="15" t="str">
        <f>IF(xp_gain!$A17="","","xp_gain~"&amp;xp_gain!$A17)</f>
        <v>xp_gain~Thieving</v>
      </c>
      <c r="E227" s="15">
        <f>xp_gain!$C17</f>
        <v>95000</v>
      </c>
      <c r="F227" s="15">
        <f>IF(xp_gain!$D17="",1,xp_gain!$D17)</f>
        <v>1</v>
      </c>
      <c r="G227" s="15">
        <f>xp_gain!$F17</f>
        <v>1</v>
      </c>
      <c r="H227" s="16">
        <f t="shared" si="3"/>
        <v>95000</v>
      </c>
      <c r="I227" s="15"/>
    </row>
    <row r="228" spans="1:9" x14ac:dyDescent="0.25">
      <c r="A228" s="15" t="str">
        <f>IF(xp_gain!$A18="","","xp_gain|"&amp;xp_gain!$A18)</f>
        <v>xp_gain|Crafting</v>
      </c>
      <c r="B228" s="15" t="s">
        <v>56</v>
      </c>
      <c r="C228" s="15" t="str">
        <f>xp_gain!$A18</f>
        <v>Crafting</v>
      </c>
      <c r="D228" s="15" t="str">
        <f>IF(xp_gain!$A18="","","xp_gain~"&amp;xp_gain!$A18)</f>
        <v>xp_gain~Crafting</v>
      </c>
      <c r="E228" s="15">
        <f>xp_gain!$C18</f>
        <v>300000</v>
      </c>
      <c r="F228" s="15">
        <f>IF(xp_gain!$D18="",1,xp_gain!$D18)</f>
        <v>1</v>
      </c>
      <c r="G228" s="15">
        <f>xp_gain!$F18</f>
        <v>1</v>
      </c>
      <c r="H228" s="16">
        <f t="shared" si="3"/>
        <v>300000</v>
      </c>
      <c r="I228" s="15"/>
    </row>
    <row r="229" spans="1:9" x14ac:dyDescent="0.25">
      <c r="A229" s="15" t="str">
        <f>IF(xp_gain!$A19="","","xp_gain|"&amp;xp_gain!$A19)</f>
        <v>xp_gain|Fletching</v>
      </c>
      <c r="B229" s="15" t="s">
        <v>56</v>
      </c>
      <c r="C229" s="15" t="str">
        <f>xp_gain!$A19</f>
        <v>Fletching</v>
      </c>
      <c r="D229" s="15" t="str">
        <f>IF(xp_gain!$A19="","","xp_gain~"&amp;xp_gain!$A19)</f>
        <v>xp_gain~Fletching</v>
      </c>
      <c r="E229" s="15">
        <f>xp_gain!$C19</f>
        <v>600000</v>
      </c>
      <c r="F229" s="15">
        <f>IF(xp_gain!$D19="",1,xp_gain!$D19)</f>
        <v>1</v>
      </c>
      <c r="G229" s="15">
        <f>xp_gain!$F19</f>
        <v>1</v>
      </c>
      <c r="H229" s="16">
        <f t="shared" si="3"/>
        <v>600000</v>
      </c>
      <c r="I229" s="15"/>
    </row>
    <row r="230" spans="1:9" x14ac:dyDescent="0.25">
      <c r="A230" s="15" t="str">
        <f>IF(xp_gain!$A20="","","xp_gain|"&amp;xp_gain!$A20)</f>
        <v>xp_gain|Mining</v>
      </c>
      <c r="B230" s="15" t="s">
        <v>56</v>
      </c>
      <c r="C230" s="15" t="str">
        <f>xp_gain!$A20</f>
        <v>Mining</v>
      </c>
      <c r="D230" s="15" t="str">
        <f>IF(xp_gain!$A20="","","xp_gain~"&amp;xp_gain!$A20)</f>
        <v>xp_gain~Mining</v>
      </c>
      <c r="E230" s="15">
        <f>xp_gain!$C20</f>
        <v>45000</v>
      </c>
      <c r="F230" s="15">
        <f>IF(xp_gain!$D20="",1,xp_gain!$D20)</f>
        <v>1</v>
      </c>
      <c r="G230" s="15">
        <f>xp_gain!$F20</f>
        <v>1</v>
      </c>
      <c r="H230" s="16">
        <f t="shared" si="3"/>
        <v>45000</v>
      </c>
      <c r="I230" s="15"/>
    </row>
    <row r="231" spans="1:9" x14ac:dyDescent="0.25">
      <c r="A231" s="15" t="str">
        <f>IF(xp_gain!$A21="","","xp_gain|"&amp;xp_gain!$A21)</f>
        <v>xp_gain|Smithing</v>
      </c>
      <c r="B231" s="15" t="s">
        <v>56</v>
      </c>
      <c r="C231" s="15" t="str">
        <f>xp_gain!$A21</f>
        <v>Smithing</v>
      </c>
      <c r="D231" s="15" t="str">
        <f>IF(xp_gain!$A21="","","xp_gain~"&amp;xp_gain!$A21)</f>
        <v>xp_gain~Smithing</v>
      </c>
      <c r="E231" s="15">
        <f>xp_gain!$C21</f>
        <v>250000</v>
      </c>
      <c r="F231" s="15">
        <f>IF(xp_gain!$D21="",1,xp_gain!$D21)</f>
        <v>1</v>
      </c>
      <c r="G231" s="15">
        <f>xp_gain!$F21</f>
        <v>1</v>
      </c>
      <c r="H231" s="16">
        <f t="shared" si="3"/>
        <v>250000</v>
      </c>
      <c r="I231" s="15"/>
    </row>
    <row r="232" spans="1:9" x14ac:dyDescent="0.25">
      <c r="A232" s="15" t="str">
        <f>IF(xp_gain!$A22="","","xp_gain|"&amp;xp_gain!$A22)</f>
        <v>xp_gain|Fishing</v>
      </c>
      <c r="B232" s="15" t="s">
        <v>56</v>
      </c>
      <c r="C232" s="15" t="str">
        <f>xp_gain!$A22</f>
        <v>Fishing</v>
      </c>
      <c r="D232" s="15" t="str">
        <f>IF(xp_gain!$A22="","","xp_gain~"&amp;xp_gain!$A22)</f>
        <v>xp_gain~Fishing</v>
      </c>
      <c r="E232" s="15">
        <f>xp_gain!$C22</f>
        <v>55000</v>
      </c>
      <c r="F232" s="15">
        <f>IF(xp_gain!$D22="",1,xp_gain!$D22)</f>
        <v>1</v>
      </c>
      <c r="G232" s="15">
        <f>xp_gain!$F22</f>
        <v>1</v>
      </c>
      <c r="H232" s="16">
        <f t="shared" si="3"/>
        <v>55000</v>
      </c>
      <c r="I232" s="15"/>
    </row>
    <row r="233" spans="1:9" x14ac:dyDescent="0.25">
      <c r="A233" s="15" t="str">
        <f>IF(xp_gain!$A23="","","xp_gain|"&amp;xp_gain!$A23)</f>
        <v>xp_gain|Cooking</v>
      </c>
      <c r="B233" s="15" t="s">
        <v>56</v>
      </c>
      <c r="C233" s="15" t="str">
        <f>xp_gain!$A23</f>
        <v>Cooking</v>
      </c>
      <c r="D233" s="15" t="str">
        <f>IF(xp_gain!$A23="","","xp_gain~"&amp;xp_gain!$A23)</f>
        <v>xp_gain~Cooking</v>
      </c>
      <c r="E233" s="15">
        <f>xp_gain!$C23</f>
        <v>400000</v>
      </c>
      <c r="F233" s="15">
        <f>IF(xp_gain!$D23="",1,xp_gain!$D23)</f>
        <v>1</v>
      </c>
      <c r="G233" s="15">
        <f>xp_gain!$F23</f>
        <v>1</v>
      </c>
      <c r="H233" s="16">
        <f t="shared" si="3"/>
        <v>400000</v>
      </c>
      <c r="I233" s="15"/>
    </row>
    <row r="234" spans="1:9" x14ac:dyDescent="0.25">
      <c r="A234" s="15" t="str">
        <f>IF(xp_gain!$A24="","","xp_gain|"&amp;xp_gain!$A24)</f>
        <v>xp_gain|Firemaking</v>
      </c>
      <c r="B234" s="15" t="s">
        <v>56</v>
      </c>
      <c r="C234" s="15" t="str">
        <f>xp_gain!$A24</f>
        <v>Firemaking</v>
      </c>
      <c r="D234" s="15" t="str">
        <f>IF(xp_gain!$A24="","","xp_gain~"&amp;xp_gain!$A24)</f>
        <v>xp_gain~Firemaking</v>
      </c>
      <c r="E234" s="15">
        <f>xp_gain!$C24</f>
        <v>200000</v>
      </c>
      <c r="F234" s="15">
        <f>IF(xp_gain!$D24="",1,xp_gain!$D24)</f>
        <v>1</v>
      </c>
      <c r="G234" s="15">
        <f>xp_gain!$F24</f>
        <v>1</v>
      </c>
      <c r="H234" s="16">
        <f t="shared" si="3"/>
        <v>200000</v>
      </c>
      <c r="I234" s="15"/>
    </row>
    <row r="235" spans="1:9" x14ac:dyDescent="0.25">
      <c r="A235" s="15" t="str">
        <f>IF(xp_gain!$A25="","","xp_gain|"&amp;xp_gain!$A25)</f>
        <v>xp_gain|Woodcutting</v>
      </c>
      <c r="B235" s="15" t="s">
        <v>56</v>
      </c>
      <c r="C235" s="15" t="str">
        <f>xp_gain!$A25</f>
        <v>Woodcutting</v>
      </c>
      <c r="D235" s="15" t="str">
        <f>IF(xp_gain!$A25="","","xp_gain~"&amp;xp_gain!$A25)</f>
        <v>xp_gain~Woodcutting</v>
      </c>
      <c r="E235" s="15">
        <f>xp_gain!$C25</f>
        <v>70000</v>
      </c>
      <c r="F235" s="15">
        <f>IF(xp_gain!$D25="",1,xp_gain!$D25)</f>
        <v>1</v>
      </c>
      <c r="G235" s="15">
        <f>xp_gain!$F25</f>
        <v>1</v>
      </c>
      <c r="H235" s="16">
        <f t="shared" si="3"/>
        <v>70000</v>
      </c>
      <c r="I235" s="15"/>
    </row>
    <row r="236" spans="1:9" x14ac:dyDescent="0.25">
      <c r="A236" s="15" t="str">
        <f>IF(xp_gain!$A26="","","xp_gain|"&amp;xp_gain!$A26)</f>
        <v>xp_gain|Farming</v>
      </c>
      <c r="B236" s="15" t="s">
        <v>56</v>
      </c>
      <c r="C236" s="15" t="str">
        <f>xp_gain!$A26</f>
        <v>Farming</v>
      </c>
      <c r="D236" s="15" t="str">
        <f>IF(xp_gain!$A26="","","xp_gain~"&amp;xp_gain!$A26)</f>
        <v>xp_gain~Farming</v>
      </c>
      <c r="E236" s="15">
        <f>xp_gain!$C26</f>
        <v>80000</v>
      </c>
      <c r="F236" s="15">
        <f>IF(xp_gain!$D26="",1,xp_gain!$D26)</f>
        <v>1</v>
      </c>
      <c r="G236" s="15">
        <f>xp_gain!$F26</f>
        <v>1</v>
      </c>
      <c r="H236" s="16">
        <f t="shared" si="3"/>
        <v>80000</v>
      </c>
      <c r="I236" s="15"/>
    </row>
    <row r="237" spans="1:9" x14ac:dyDescent="0.25">
      <c r="A237" s="15" t="str">
        <f>IF(xp_gain!$A27="","","xp_gain|"&amp;xp_gain!$A27)</f>
        <v>xp_gain|Hunter</v>
      </c>
      <c r="B237" s="15" t="s">
        <v>56</v>
      </c>
      <c r="C237" s="15" t="str">
        <f>xp_gain!$A27</f>
        <v>Hunter</v>
      </c>
      <c r="D237" s="15" t="str">
        <f>IF(xp_gain!$A27="","","xp_gain~"&amp;xp_gain!$A27)</f>
        <v>xp_gain~Hunter</v>
      </c>
      <c r="E237" s="15">
        <f>xp_gain!$C27</f>
        <v>130000</v>
      </c>
      <c r="F237" s="15">
        <f>IF(xp_gain!$D27="",1,xp_gain!$D27)</f>
        <v>1</v>
      </c>
      <c r="G237" s="15">
        <f>xp_gain!$F27</f>
        <v>1</v>
      </c>
      <c r="H237" s="16">
        <f t="shared" si="3"/>
        <v>130000</v>
      </c>
      <c r="I237" s="15"/>
    </row>
    <row r="238" spans="1:9" x14ac:dyDescent="0.25">
      <c r="A238" s="15" t="str">
        <f>IF(xp_gain!$A28="","","xp_gain|"&amp;xp_gain!$A28)</f>
        <v>xp_gain|Sailing</v>
      </c>
      <c r="B238" s="15" t="s">
        <v>56</v>
      </c>
      <c r="C238" s="15" t="str">
        <f>xp_gain!$A28</f>
        <v>Sailing</v>
      </c>
      <c r="D238" s="15" t="str">
        <f>IF(xp_gain!$A28="","","xp_gain~"&amp;xp_gain!$A28)</f>
        <v>xp_gain~Sailing</v>
      </c>
      <c r="E238" s="15">
        <f>xp_gain!$C28</f>
        <v>65000</v>
      </c>
      <c r="F238" s="15">
        <f>IF(xp_gain!$D28="",1,xp_gain!$D28)</f>
        <v>1</v>
      </c>
      <c r="G238" s="15">
        <f>xp_gain!$F28</f>
        <v>1</v>
      </c>
      <c r="H238" s="16">
        <f t="shared" si="3"/>
        <v>65000</v>
      </c>
      <c r="I238" s="15"/>
    </row>
    <row r="239" spans="1:9" x14ac:dyDescent="0.25">
      <c r="A239" s="15" t="str">
        <f>IF(xp_gain!$A29="","","xp_gain|"&amp;xp_gain!$A29)</f>
        <v/>
      </c>
      <c r="B239" s="15" t="s">
        <v>56</v>
      </c>
      <c r="C239" s="15">
        <f>xp_gain!$A29</f>
        <v>0</v>
      </c>
      <c r="D239" s="15" t="str">
        <f>IF(xp_gain!$A29="","","xp_gain~"&amp;xp_gain!$A29)</f>
        <v/>
      </c>
      <c r="E239" s="15">
        <f>xp_gain!$C29</f>
        <v>0</v>
      </c>
      <c r="F239" s="15">
        <f>IF(xp_gain!$D29="",1,xp_gain!$D29)</f>
        <v>1</v>
      </c>
      <c r="G239" s="15">
        <f>xp_gain!$F29</f>
        <v>1</v>
      </c>
      <c r="H239" s="16">
        <f t="shared" si="3"/>
        <v>0</v>
      </c>
      <c r="I239" s="15"/>
    </row>
    <row r="240" spans="1:9" x14ac:dyDescent="0.25">
      <c r="A240" s="15" t="str">
        <f>IF(xp_gain!$A30="","","xp_gain|"&amp;xp_gain!$A30)</f>
        <v/>
      </c>
      <c r="B240" s="15" t="s">
        <v>56</v>
      </c>
      <c r="C240" s="15">
        <f>xp_gain!$A30</f>
        <v>0</v>
      </c>
      <c r="D240" s="15" t="str">
        <f>IF(xp_gain!$A30="","","xp_gain~"&amp;xp_gain!$A30)</f>
        <v/>
      </c>
      <c r="E240" s="15">
        <f>xp_gain!$C30</f>
        <v>0</v>
      </c>
      <c r="F240" s="15">
        <f>IF(xp_gain!$D30="",1,xp_gain!$D30)</f>
        <v>1</v>
      </c>
      <c r="G240" s="15">
        <f>xp_gain!$F30</f>
        <v>1</v>
      </c>
      <c r="H240" s="16">
        <f t="shared" si="3"/>
        <v>0</v>
      </c>
      <c r="I240" s="15"/>
    </row>
    <row r="241" spans="1:9" x14ac:dyDescent="0.25">
      <c r="A241" s="15" t="str">
        <f>IF(xp_gain!$A31="","","xp_gain|"&amp;xp_gain!$A31)</f>
        <v/>
      </c>
      <c r="B241" s="15" t="s">
        <v>56</v>
      </c>
      <c r="C241" s="15">
        <f>xp_gain!$A31</f>
        <v>0</v>
      </c>
      <c r="D241" s="15" t="str">
        <f>IF(xp_gain!$A31="","","xp_gain~"&amp;xp_gain!$A31)</f>
        <v/>
      </c>
      <c r="E241" s="15">
        <f>xp_gain!$C31</f>
        <v>0</v>
      </c>
      <c r="F241" s="15">
        <f>IF(xp_gain!$D31="",1,xp_gain!$D31)</f>
        <v>1</v>
      </c>
      <c r="G241" s="15">
        <f>xp_gain!$F31</f>
        <v>1</v>
      </c>
      <c r="H241" s="16">
        <f t="shared" si="3"/>
        <v>0</v>
      </c>
      <c r="I241" s="15"/>
    </row>
    <row r="242" spans="1:9" x14ac:dyDescent="0.25">
      <c r="A242" s="15" t="str">
        <f>IF(xp_gain!$A32="","","xp_gain|"&amp;xp_gain!$A32)</f>
        <v/>
      </c>
      <c r="B242" s="15" t="s">
        <v>56</v>
      </c>
      <c r="C242" s="15">
        <f>xp_gain!$A32</f>
        <v>0</v>
      </c>
      <c r="D242" s="15" t="str">
        <f>IF(xp_gain!$A32="","","xp_gain~"&amp;xp_gain!$A32)</f>
        <v/>
      </c>
      <c r="E242" s="15">
        <f>xp_gain!$C32</f>
        <v>0</v>
      </c>
      <c r="F242" s="15">
        <f>IF(xp_gain!$D32="",1,xp_gain!$D32)</f>
        <v>1</v>
      </c>
      <c r="G242" s="15">
        <f>xp_gain!$F32</f>
        <v>1</v>
      </c>
      <c r="H242" s="16">
        <f t="shared" si="3"/>
        <v>0</v>
      </c>
      <c r="I242" s="15"/>
    </row>
    <row r="243" spans="1:9" x14ac:dyDescent="0.25">
      <c r="A243" s="15" t="str">
        <f>IF(xp_gain!$A33="","","xp_gain|"&amp;xp_gain!$A33)</f>
        <v/>
      </c>
      <c r="B243" s="15" t="s">
        <v>56</v>
      </c>
      <c r="C243" s="15">
        <f>xp_gain!$A33</f>
        <v>0</v>
      </c>
      <c r="D243" s="15" t="str">
        <f>IF(xp_gain!$A33="","","xp_gain~"&amp;xp_gain!$A33)</f>
        <v/>
      </c>
      <c r="E243" s="15">
        <f>xp_gain!$C33</f>
        <v>0</v>
      </c>
      <c r="F243" s="15">
        <f>IF(xp_gain!$D33="",1,xp_gain!$D33)</f>
        <v>1</v>
      </c>
      <c r="G243" s="15">
        <f>xp_gain!$F33</f>
        <v>1</v>
      </c>
      <c r="H243" s="16">
        <f t="shared" si="3"/>
        <v>0</v>
      </c>
      <c r="I243" s="15"/>
    </row>
    <row r="244" spans="1:9" x14ac:dyDescent="0.25">
      <c r="A244" s="15" t="str">
        <f>IF(xp_gain!$A34="","","xp_gain|"&amp;xp_gain!$A34)</f>
        <v/>
      </c>
      <c r="B244" s="15" t="s">
        <v>56</v>
      </c>
      <c r="C244" s="15">
        <f>xp_gain!$A34</f>
        <v>0</v>
      </c>
      <c r="D244" s="15" t="str">
        <f>IF(xp_gain!$A34="","","xp_gain~"&amp;xp_gain!$A34)</f>
        <v/>
      </c>
      <c r="E244" s="15">
        <f>xp_gain!$C34</f>
        <v>0</v>
      </c>
      <c r="F244" s="15">
        <f>IF(xp_gain!$D34="",1,xp_gain!$D34)</f>
        <v>1</v>
      </c>
      <c r="G244" s="15">
        <f>xp_gain!$F34</f>
        <v>1</v>
      </c>
      <c r="H244" s="16">
        <f t="shared" si="3"/>
        <v>0</v>
      </c>
      <c r="I244" s="15"/>
    </row>
    <row r="245" spans="1:9" x14ac:dyDescent="0.25">
      <c r="A245" s="15" t="str">
        <f>IF(xp_gain!$A35="","","xp_gain|"&amp;xp_gain!$A35)</f>
        <v/>
      </c>
      <c r="B245" s="15" t="s">
        <v>56</v>
      </c>
      <c r="C245" s="15">
        <f>xp_gain!$A35</f>
        <v>0</v>
      </c>
      <c r="D245" s="15" t="str">
        <f>IF(xp_gain!$A35="","","xp_gain~"&amp;xp_gain!$A35)</f>
        <v/>
      </c>
      <c r="E245" s="15">
        <f>xp_gain!$C35</f>
        <v>0</v>
      </c>
      <c r="F245" s="15">
        <f>IF(xp_gain!$D35="",1,xp_gain!$D35)</f>
        <v>1</v>
      </c>
      <c r="G245" s="15">
        <f>xp_gain!$F35</f>
        <v>1</v>
      </c>
      <c r="H245" s="16">
        <f t="shared" si="3"/>
        <v>0</v>
      </c>
      <c r="I245" s="15"/>
    </row>
    <row r="246" spans="1:9" x14ac:dyDescent="0.25">
      <c r="A246" s="15" t="str">
        <f>IF(xp_gain!$A36="","","xp_gain|"&amp;xp_gain!$A36)</f>
        <v/>
      </c>
      <c r="B246" s="15" t="s">
        <v>56</v>
      </c>
      <c r="C246" s="15">
        <f>xp_gain!$A36</f>
        <v>0</v>
      </c>
      <c r="D246" s="15" t="str">
        <f>IF(xp_gain!$A36="","","xp_gain~"&amp;xp_gain!$A36)</f>
        <v/>
      </c>
      <c r="E246" s="15">
        <f>xp_gain!$C36</f>
        <v>0</v>
      </c>
      <c r="F246" s="15">
        <f>IF(xp_gain!$D36="",1,xp_gain!$D36)</f>
        <v>1</v>
      </c>
      <c r="G246" s="15">
        <f>xp_gain!$F36</f>
        <v>1</v>
      </c>
      <c r="H246" s="16">
        <f t="shared" si="3"/>
        <v>0</v>
      </c>
      <c r="I246" s="15"/>
    </row>
    <row r="247" spans="1:9" x14ac:dyDescent="0.25">
      <c r="A247" s="15" t="str">
        <f>IF(xp_gain!$A37="","","xp_gain|"&amp;xp_gain!$A37)</f>
        <v/>
      </c>
      <c r="B247" s="15" t="s">
        <v>56</v>
      </c>
      <c r="C247" s="15">
        <f>xp_gain!$A37</f>
        <v>0</v>
      </c>
      <c r="D247" s="15" t="str">
        <f>IF(xp_gain!$A37="","","xp_gain~"&amp;xp_gain!$A37)</f>
        <v/>
      </c>
      <c r="E247" s="15">
        <f>xp_gain!$C37</f>
        <v>0</v>
      </c>
      <c r="F247" s="15">
        <f>IF(xp_gain!$D37="",1,xp_gain!$D37)</f>
        <v>1</v>
      </c>
      <c r="G247" s="15">
        <f>xp_gain!$F37</f>
        <v>1</v>
      </c>
      <c r="H247" s="16">
        <f t="shared" si="3"/>
        <v>0</v>
      </c>
      <c r="I247" s="15"/>
    </row>
    <row r="248" spans="1:9" x14ac:dyDescent="0.25">
      <c r="A248" s="15" t="str">
        <f>IF(xp_gain!$A38="","","xp_gain|"&amp;xp_gain!$A38)</f>
        <v/>
      </c>
      <c r="B248" s="15" t="s">
        <v>56</v>
      </c>
      <c r="C248" s="15">
        <f>xp_gain!$A38</f>
        <v>0</v>
      </c>
      <c r="D248" s="15" t="str">
        <f>IF(xp_gain!$A38="","","xp_gain~"&amp;xp_gain!$A38)</f>
        <v/>
      </c>
      <c r="E248" s="15">
        <f>xp_gain!$C38</f>
        <v>0</v>
      </c>
      <c r="F248" s="15">
        <f>IF(xp_gain!$D38="",1,xp_gain!$D38)</f>
        <v>1</v>
      </c>
      <c r="G248" s="15">
        <f>xp_gain!$F38</f>
        <v>1</v>
      </c>
      <c r="H248" s="16">
        <f t="shared" si="3"/>
        <v>0</v>
      </c>
      <c r="I248" s="15"/>
    </row>
    <row r="249" spans="1:9" x14ac:dyDescent="0.25">
      <c r="A249" s="15" t="str">
        <f>IF(xp_gain!$A39="","","xp_gain|"&amp;xp_gain!$A39)</f>
        <v/>
      </c>
      <c r="B249" s="15" t="s">
        <v>56</v>
      </c>
      <c r="C249" s="15">
        <f>xp_gain!$A39</f>
        <v>0</v>
      </c>
      <c r="D249" s="15" t="str">
        <f>IF(xp_gain!$A39="","","xp_gain~"&amp;xp_gain!$A39)</f>
        <v/>
      </c>
      <c r="E249" s="15">
        <f>xp_gain!$C39</f>
        <v>0</v>
      </c>
      <c r="F249" s="15">
        <f>IF(xp_gain!$D39="",1,xp_gain!$D39)</f>
        <v>1</v>
      </c>
      <c r="G249" s="15">
        <f>xp_gain!$F39</f>
        <v>1</v>
      </c>
      <c r="H249" s="16">
        <f t="shared" si="3"/>
        <v>0</v>
      </c>
      <c r="I249" s="15"/>
    </row>
    <row r="250" spans="1:9" x14ac:dyDescent="0.25">
      <c r="A250" s="15" t="str">
        <f>IF(xp_gain!$A40="","","xp_gain|"&amp;xp_gain!$A40)</f>
        <v/>
      </c>
      <c r="B250" s="15" t="s">
        <v>56</v>
      </c>
      <c r="C250" s="15">
        <f>xp_gain!$A40</f>
        <v>0</v>
      </c>
      <c r="D250" s="15" t="str">
        <f>IF(xp_gain!$A40="","","xp_gain~"&amp;xp_gain!$A40)</f>
        <v/>
      </c>
      <c r="E250" s="15">
        <f>xp_gain!$C40</f>
        <v>0</v>
      </c>
      <c r="F250" s="15">
        <f>IF(xp_gain!$D40="",1,xp_gain!$D40)</f>
        <v>1</v>
      </c>
      <c r="G250" s="15">
        <f>xp_gain!$F40</f>
        <v>1</v>
      </c>
      <c r="H250" s="16">
        <f t="shared" si="3"/>
        <v>0</v>
      </c>
      <c r="I250" s="15"/>
    </row>
    <row r="251" spans="1:9" x14ac:dyDescent="0.25">
      <c r="A251" s="15" t="str">
        <f>IF(xp_gain!$A41="","","xp_gain|"&amp;xp_gain!$A41)</f>
        <v/>
      </c>
      <c r="B251" s="15" t="s">
        <v>56</v>
      </c>
      <c r="C251" s="15">
        <f>xp_gain!$A41</f>
        <v>0</v>
      </c>
      <c r="D251" s="15" t="str">
        <f>IF(xp_gain!$A41="","","xp_gain~"&amp;xp_gain!$A41)</f>
        <v/>
      </c>
      <c r="E251" s="15">
        <f>xp_gain!$C41</f>
        <v>0</v>
      </c>
      <c r="F251" s="15">
        <f>IF(xp_gain!$D41="",1,xp_gain!$D41)</f>
        <v>1</v>
      </c>
      <c r="G251" s="15">
        <f>xp_gain!$F41</f>
        <v>1</v>
      </c>
      <c r="H251" s="16">
        <f t="shared" si="3"/>
        <v>0</v>
      </c>
      <c r="I251" s="15"/>
    </row>
    <row r="252" spans="1:9" x14ac:dyDescent="0.25">
      <c r="A252" s="15" t="str">
        <f>IF(xp_gain!$A42="","","xp_gain|"&amp;xp_gain!$A42)</f>
        <v/>
      </c>
      <c r="B252" s="15" t="s">
        <v>56</v>
      </c>
      <c r="C252" s="15">
        <f>xp_gain!$A42</f>
        <v>0</v>
      </c>
      <c r="D252" s="15" t="str">
        <f>IF(xp_gain!$A42="","","xp_gain~"&amp;xp_gain!$A42)</f>
        <v/>
      </c>
      <c r="E252" s="15">
        <f>xp_gain!$C42</f>
        <v>0</v>
      </c>
      <c r="F252" s="15">
        <f>IF(xp_gain!$D42="",1,xp_gain!$D42)</f>
        <v>1</v>
      </c>
      <c r="G252" s="15">
        <f>xp_gain!$F42</f>
        <v>1</v>
      </c>
      <c r="H252" s="16">
        <f t="shared" si="3"/>
        <v>0</v>
      </c>
      <c r="I252" s="15"/>
    </row>
    <row r="253" spans="1:9" x14ac:dyDescent="0.25">
      <c r="A253" s="15" t="str">
        <f>IF(xp_gain!$A43="","","xp_gain|"&amp;xp_gain!$A43)</f>
        <v/>
      </c>
      <c r="B253" s="15" t="s">
        <v>56</v>
      </c>
      <c r="C253" s="15">
        <f>xp_gain!$A43</f>
        <v>0</v>
      </c>
      <c r="D253" s="15" t="str">
        <f>IF(xp_gain!$A43="","","xp_gain~"&amp;xp_gain!$A43)</f>
        <v/>
      </c>
      <c r="E253" s="15">
        <f>xp_gain!$C43</f>
        <v>0</v>
      </c>
      <c r="F253" s="15">
        <f>IF(xp_gain!$D43="",1,xp_gain!$D43)</f>
        <v>1</v>
      </c>
      <c r="G253" s="15">
        <f>xp_gain!$F43</f>
        <v>1</v>
      </c>
      <c r="H253" s="16">
        <f t="shared" si="3"/>
        <v>0</v>
      </c>
      <c r="I253" s="15"/>
    </row>
    <row r="254" spans="1:9" x14ac:dyDescent="0.25">
      <c r="A254" s="15" t="str">
        <f>IF(xp_gain!$A44="","","xp_gain|"&amp;xp_gain!$A44)</f>
        <v/>
      </c>
      <c r="B254" s="15" t="s">
        <v>56</v>
      </c>
      <c r="C254" s="15">
        <f>xp_gain!$A44</f>
        <v>0</v>
      </c>
      <c r="D254" s="15" t="str">
        <f>IF(xp_gain!$A44="","","xp_gain~"&amp;xp_gain!$A44)</f>
        <v/>
      </c>
      <c r="E254" s="15">
        <f>xp_gain!$C44</f>
        <v>0</v>
      </c>
      <c r="F254" s="15">
        <f>IF(xp_gain!$D44="",1,xp_gain!$D44)</f>
        <v>1</v>
      </c>
      <c r="G254" s="15">
        <f>xp_gain!$F44</f>
        <v>1</v>
      </c>
      <c r="H254" s="16">
        <f t="shared" si="3"/>
        <v>0</v>
      </c>
      <c r="I254" s="15"/>
    </row>
    <row r="255" spans="1:9" x14ac:dyDescent="0.25">
      <c r="A255" s="15" t="str">
        <f>IF(xp_gain!$A45="","","xp_gain|"&amp;xp_gain!$A45)</f>
        <v/>
      </c>
      <c r="B255" s="15" t="s">
        <v>56</v>
      </c>
      <c r="C255" s="15">
        <f>xp_gain!$A45</f>
        <v>0</v>
      </c>
      <c r="D255" s="15" t="str">
        <f>IF(xp_gain!$A45="","","xp_gain~"&amp;xp_gain!$A45)</f>
        <v/>
      </c>
      <c r="E255" s="15">
        <f>xp_gain!$C45</f>
        <v>0</v>
      </c>
      <c r="F255" s="15">
        <f>IF(xp_gain!$D45="",1,xp_gain!$D45)</f>
        <v>1</v>
      </c>
      <c r="G255" s="15">
        <f>xp_gain!$F45</f>
        <v>1</v>
      </c>
      <c r="H255" s="16">
        <f t="shared" si="3"/>
        <v>0</v>
      </c>
      <c r="I255" s="15"/>
    </row>
    <row r="256" spans="1:9" x14ac:dyDescent="0.25">
      <c r="A256" s="15" t="str">
        <f>IF(xp_gain!$A46="","","xp_gain|"&amp;xp_gain!$A46)</f>
        <v/>
      </c>
      <c r="B256" s="15" t="s">
        <v>56</v>
      </c>
      <c r="C256" s="15">
        <f>xp_gain!$A46</f>
        <v>0</v>
      </c>
      <c r="D256" s="15" t="str">
        <f>IF(xp_gain!$A46="","","xp_gain~"&amp;xp_gain!$A46)</f>
        <v/>
      </c>
      <c r="E256" s="15">
        <f>xp_gain!$C46</f>
        <v>0</v>
      </c>
      <c r="F256" s="15">
        <f>IF(xp_gain!$D46="",1,xp_gain!$D46)</f>
        <v>1</v>
      </c>
      <c r="G256" s="15">
        <f>xp_gain!$F46</f>
        <v>1</v>
      </c>
      <c r="H256" s="16">
        <f t="shared" si="3"/>
        <v>0</v>
      </c>
      <c r="I256" s="15"/>
    </row>
    <row r="257" spans="1:9" x14ac:dyDescent="0.25">
      <c r="A257" s="15" t="str">
        <f>IF(xp_gain!$A47="","","xp_gain|"&amp;xp_gain!$A47)</f>
        <v/>
      </c>
      <c r="B257" s="15" t="s">
        <v>56</v>
      </c>
      <c r="C257" s="15">
        <f>xp_gain!$A47</f>
        <v>0</v>
      </c>
      <c r="D257" s="15" t="str">
        <f>IF(xp_gain!$A47="","","xp_gain~"&amp;xp_gain!$A47)</f>
        <v/>
      </c>
      <c r="E257" s="15">
        <f>xp_gain!$C47</f>
        <v>0</v>
      </c>
      <c r="F257" s="15">
        <f>IF(xp_gain!$D47="",1,xp_gain!$D47)</f>
        <v>1</v>
      </c>
      <c r="G257" s="15">
        <f>xp_gain!$F47</f>
        <v>1</v>
      </c>
      <c r="H257" s="16">
        <f t="shared" si="3"/>
        <v>0</v>
      </c>
      <c r="I257" s="15"/>
    </row>
    <row r="258" spans="1:9" x14ac:dyDescent="0.25">
      <c r="A258" s="15" t="str">
        <f>IF(xp_gain!$A48="","","xp_gain|"&amp;xp_gain!$A48)</f>
        <v/>
      </c>
      <c r="B258" s="15" t="s">
        <v>56</v>
      </c>
      <c r="C258" s="15">
        <f>xp_gain!$A48</f>
        <v>0</v>
      </c>
      <c r="D258" s="15" t="str">
        <f>IF(xp_gain!$A48="","","xp_gain~"&amp;xp_gain!$A48)</f>
        <v/>
      </c>
      <c r="E258" s="15">
        <f>xp_gain!$C48</f>
        <v>0</v>
      </c>
      <c r="F258" s="15">
        <f>IF(xp_gain!$D48="",1,xp_gain!$D48)</f>
        <v>1</v>
      </c>
      <c r="G258" s="15">
        <f>xp_gain!$F48</f>
        <v>1</v>
      </c>
      <c r="H258" s="16">
        <f t="shared" si="3"/>
        <v>0</v>
      </c>
      <c r="I258" s="15"/>
    </row>
    <row r="259" spans="1:9" x14ac:dyDescent="0.25">
      <c r="A259" s="15" t="str">
        <f>IF(xp_gain!$A49="","","xp_gain|"&amp;xp_gain!$A49)</f>
        <v/>
      </c>
      <c r="B259" s="15" t="s">
        <v>56</v>
      </c>
      <c r="C259" s="15">
        <f>xp_gain!$A49</f>
        <v>0</v>
      </c>
      <c r="D259" s="15" t="str">
        <f>IF(xp_gain!$A49="","","xp_gain~"&amp;xp_gain!$A49)</f>
        <v/>
      </c>
      <c r="E259" s="15">
        <f>xp_gain!$C49</f>
        <v>0</v>
      </c>
      <c r="F259" s="15">
        <f>IF(xp_gain!$D49="",1,xp_gain!$D49)</f>
        <v>1</v>
      </c>
      <c r="G259" s="15">
        <f>xp_gain!$F49</f>
        <v>1</v>
      </c>
      <c r="H259" s="16">
        <f t="shared" si="3"/>
        <v>0</v>
      </c>
      <c r="I259" s="15"/>
    </row>
    <row r="260" spans="1:9" x14ac:dyDescent="0.25">
      <c r="A260" s="15" t="str">
        <f>IF(xp_gain!$A50="","","xp_gain|"&amp;xp_gain!$A50)</f>
        <v/>
      </c>
      <c r="B260" s="15" t="s">
        <v>56</v>
      </c>
      <c r="C260" s="15">
        <f>xp_gain!$A50</f>
        <v>0</v>
      </c>
      <c r="D260" s="15" t="str">
        <f>IF(xp_gain!$A50="","","xp_gain~"&amp;xp_gain!$A50)</f>
        <v/>
      </c>
      <c r="E260" s="15">
        <f>xp_gain!$C50</f>
        <v>0</v>
      </c>
      <c r="F260" s="15">
        <f>IF(xp_gain!$D50="",1,xp_gain!$D50)</f>
        <v>1</v>
      </c>
      <c r="G260" s="15">
        <f>xp_gain!$F50</f>
        <v>1</v>
      </c>
      <c r="H260" s="16">
        <f t="shared" si="3"/>
        <v>0</v>
      </c>
      <c r="I260" s="15"/>
    </row>
    <row r="261" spans="1:9" x14ac:dyDescent="0.25">
      <c r="A261" s="15" t="str">
        <f>IF(xp_gain!$A51="","","xp_gain|"&amp;xp_gain!$A51)</f>
        <v/>
      </c>
      <c r="B261" s="15" t="s">
        <v>56</v>
      </c>
      <c r="C261" s="15">
        <f>xp_gain!$A51</f>
        <v>0</v>
      </c>
      <c r="D261" s="15" t="str">
        <f>IF(xp_gain!$A51="","","xp_gain~"&amp;xp_gain!$A51)</f>
        <v/>
      </c>
      <c r="E261" s="15">
        <f>xp_gain!$C51</f>
        <v>0</v>
      </c>
      <c r="F261" s="15">
        <f>IF(xp_gain!$D51="",1,xp_gain!$D51)</f>
        <v>1</v>
      </c>
      <c r="G261" s="15">
        <f>xp_gain!$F51</f>
        <v>1</v>
      </c>
      <c r="H261" s="16">
        <f t="shared" ref="H261:H325" si="4">IF(OR($E261="",$E261=0,$F261=0),0,$G261*$E261/$F261)</f>
        <v>0</v>
      </c>
      <c r="I261" s="15"/>
    </row>
    <row r="262" spans="1:9" x14ac:dyDescent="0.25">
      <c r="A262" s="15" t="str">
        <f>IF(xp_gain!$A52="","","xp_gain|"&amp;xp_gain!$A52)</f>
        <v/>
      </c>
      <c r="B262" s="15" t="s">
        <v>56</v>
      </c>
      <c r="C262" s="15">
        <f>xp_gain!$A52</f>
        <v>0</v>
      </c>
      <c r="D262" s="15" t="str">
        <f>IF(xp_gain!$A52="","","xp_gain~"&amp;xp_gain!$A52)</f>
        <v/>
      </c>
      <c r="E262" s="15">
        <f>xp_gain!$C52</f>
        <v>0</v>
      </c>
      <c r="F262" s="15">
        <f>IF(xp_gain!$D52="",1,xp_gain!$D52)</f>
        <v>1</v>
      </c>
      <c r="G262" s="15">
        <f>xp_gain!$F52</f>
        <v>1</v>
      </c>
      <c r="H262" s="16">
        <f t="shared" si="4"/>
        <v>0</v>
      </c>
      <c r="I262" s="15"/>
    </row>
    <row r="263" spans="1:9" x14ac:dyDescent="0.25">
      <c r="A263" s="15" t="str">
        <f>IF(xp_gain!$A53="","","xp_gain|"&amp;xp_gain!$A53)</f>
        <v/>
      </c>
      <c r="B263" s="15" t="s">
        <v>56</v>
      </c>
      <c r="C263" s="15">
        <f>xp_gain!$A53</f>
        <v>0</v>
      </c>
      <c r="D263" s="15" t="str">
        <f>IF(xp_gain!$A53="","","xp_gain~"&amp;xp_gain!$A53)</f>
        <v/>
      </c>
      <c r="E263" s="15">
        <f>xp_gain!$C53</f>
        <v>0</v>
      </c>
      <c r="F263" s="15">
        <f>IF(xp_gain!$D53="",1,xp_gain!$D53)</f>
        <v>1</v>
      </c>
      <c r="G263" s="15">
        <f>xp_gain!$F53</f>
        <v>1</v>
      </c>
      <c r="H263" s="16">
        <f t="shared" si="4"/>
        <v>0</v>
      </c>
      <c r="I263" s="15"/>
    </row>
    <row r="264" spans="1:9" x14ac:dyDescent="0.25">
      <c r="A264" s="15" t="str">
        <f>IF(xp_gain!$A54="","","xp_gain|"&amp;xp_gain!$A54)</f>
        <v/>
      </c>
      <c r="B264" s="15" t="s">
        <v>56</v>
      </c>
      <c r="C264" s="15">
        <f>xp_gain!$A54</f>
        <v>0</v>
      </c>
      <c r="D264" s="15" t="str">
        <f>IF(xp_gain!$A54="","","xp_gain~"&amp;xp_gain!$A54)</f>
        <v/>
      </c>
      <c r="E264" s="15">
        <f>xp_gain!$C54</f>
        <v>0</v>
      </c>
      <c r="F264" s="15">
        <f>IF(xp_gain!$D54="",1,xp_gain!$D54)</f>
        <v>1</v>
      </c>
      <c r="G264" s="15">
        <f>xp_gain!$F54</f>
        <v>1</v>
      </c>
      <c r="H264" s="16">
        <f t="shared" si="4"/>
        <v>0</v>
      </c>
      <c r="I264" s="15"/>
    </row>
    <row r="265" spans="1:9" x14ac:dyDescent="0.25">
      <c r="A265" s="15" t="str">
        <f>IF(xp_gain!$A55="","","xp_gain|"&amp;xp_gain!$A55)</f>
        <v/>
      </c>
      <c r="B265" s="15" t="s">
        <v>56</v>
      </c>
      <c r="C265" s="15">
        <f>xp_gain!$A55</f>
        <v>0</v>
      </c>
      <c r="D265" s="15" t="str">
        <f>IF(xp_gain!$A55="","","xp_gain~"&amp;xp_gain!$A55)</f>
        <v/>
      </c>
      <c r="E265" s="15">
        <f>xp_gain!$C55</f>
        <v>0</v>
      </c>
      <c r="F265" s="15">
        <f>IF(xp_gain!$D55="",1,xp_gain!$D55)</f>
        <v>1</v>
      </c>
      <c r="G265" s="15">
        <f>xp_gain!$F55</f>
        <v>1</v>
      </c>
      <c r="H265" s="16">
        <f t="shared" si="4"/>
        <v>0</v>
      </c>
      <c r="I265" s="15"/>
    </row>
    <row r="266" spans="1:9" x14ac:dyDescent="0.25">
      <c r="A266" s="15" t="str">
        <f>IF(xp_gain!$A56="","","xp_gain|"&amp;xp_gain!$A56)</f>
        <v/>
      </c>
      <c r="B266" s="15" t="s">
        <v>56</v>
      </c>
      <c r="C266" s="15">
        <f>xp_gain!$A56</f>
        <v>0</v>
      </c>
      <c r="D266" s="15" t="str">
        <f>IF(xp_gain!$A56="","","xp_gain~"&amp;xp_gain!$A56)</f>
        <v/>
      </c>
      <c r="E266" s="15">
        <f>xp_gain!$C56</f>
        <v>0</v>
      </c>
      <c r="F266" s="15">
        <f>IF(xp_gain!$D56="",1,xp_gain!$D56)</f>
        <v>1</v>
      </c>
      <c r="G266" s="15">
        <f>xp_gain!$F56</f>
        <v>1</v>
      </c>
      <c r="H266" s="16">
        <f t="shared" si="4"/>
        <v>0</v>
      </c>
      <c r="I266" s="15"/>
    </row>
    <row r="267" spans="1:9" x14ac:dyDescent="0.25">
      <c r="A267" s="15" t="str">
        <f>IF(xp_gain!$A57="","","xp_gain|"&amp;xp_gain!$A57)</f>
        <v/>
      </c>
      <c r="B267" s="15" t="s">
        <v>56</v>
      </c>
      <c r="C267" s="15">
        <f>xp_gain!$A57</f>
        <v>0</v>
      </c>
      <c r="D267" s="15" t="str">
        <f>IF(xp_gain!$A57="","","xp_gain~"&amp;xp_gain!$A57)</f>
        <v/>
      </c>
      <c r="E267" s="15">
        <f>xp_gain!$C57</f>
        <v>0</v>
      </c>
      <c r="F267" s="15">
        <f>IF(xp_gain!$D57="",1,xp_gain!$D57)</f>
        <v>1</v>
      </c>
      <c r="G267" s="15">
        <f>xp_gain!$F57</f>
        <v>1</v>
      </c>
      <c r="H267" s="16">
        <f t="shared" si="4"/>
        <v>0</v>
      </c>
      <c r="I267" s="15"/>
    </row>
    <row r="268" spans="1:9" x14ac:dyDescent="0.25">
      <c r="A268" s="15" t="str">
        <f>IF(xp_gain!$A58="","","xp_gain|"&amp;xp_gain!$A58)</f>
        <v/>
      </c>
      <c r="B268" s="15" t="s">
        <v>56</v>
      </c>
      <c r="C268" s="15">
        <f>xp_gain!$A58</f>
        <v>0</v>
      </c>
      <c r="D268" s="15" t="str">
        <f>IF(xp_gain!$A58="","","xp_gain~"&amp;xp_gain!$A58)</f>
        <v/>
      </c>
      <c r="E268" s="15">
        <f>xp_gain!$C58</f>
        <v>0</v>
      </c>
      <c r="F268" s="15">
        <f>IF(xp_gain!$D58="",1,xp_gain!$D58)</f>
        <v>1</v>
      </c>
      <c r="G268" s="15">
        <f>xp_gain!$F58</f>
        <v>1</v>
      </c>
      <c r="H268" s="16">
        <f t="shared" si="4"/>
        <v>0</v>
      </c>
      <c r="I268" s="15"/>
    </row>
    <row r="269" spans="1:9" x14ac:dyDescent="0.25">
      <c r="A269" s="15" t="str">
        <f>IF(item_drop!$A5="","","item_drop|"&amp;item_drop!$A5)</f>
        <v>item_drop|Ahrim's hood</v>
      </c>
      <c r="B269" s="15" t="s">
        <v>58</v>
      </c>
      <c r="C269" s="15" t="str">
        <f>item_drop!$A5</f>
        <v>Ahrim's hood</v>
      </c>
      <c r="D269" s="15" t="str">
        <f>IF(item_drop!$A5="","",item_drop!$B5)</f>
        <v>Barrows chest</v>
      </c>
      <c r="E269" s="15">
        <f>item_drop!$C5</f>
        <v>12</v>
      </c>
      <c r="F269" s="15">
        <f>IF(item_drop!$D5="",1,item_drop!$D5)</f>
        <v>1</v>
      </c>
      <c r="G269" s="15">
        <f>item_drop!$F5</f>
        <v>2.8571428571428571E-3</v>
      </c>
      <c r="H269" s="16">
        <f t="shared" si="4"/>
        <v>3.4285714285714287E-2</v>
      </c>
      <c r="I269" s="15"/>
    </row>
    <row r="270" spans="1:9" x14ac:dyDescent="0.25">
      <c r="A270" s="15" t="str">
        <f>IF(item_drop!$A6="","","item_drop|"&amp;item_drop!$A6)</f>
        <v>item_drop|Ahrim's robetop</v>
      </c>
      <c r="B270" s="15" t="s">
        <v>58</v>
      </c>
      <c r="C270" s="15" t="str">
        <f>item_drop!$A6</f>
        <v>Ahrim's robetop</v>
      </c>
      <c r="D270" s="15" t="str">
        <f>IF(item_drop!$A6="","",item_drop!$B6)</f>
        <v>Barrows chest</v>
      </c>
      <c r="E270" s="15">
        <f>item_drop!$C6</f>
        <v>12</v>
      </c>
      <c r="F270" s="15">
        <f>IF(item_drop!$D6="",1,item_drop!$D6)</f>
        <v>1</v>
      </c>
      <c r="G270" s="15">
        <f>item_drop!$F6</f>
        <v>2.8571428571428571E-3</v>
      </c>
      <c r="H270" s="16">
        <f t="shared" si="4"/>
        <v>3.4285714285714287E-2</v>
      </c>
      <c r="I270" s="15"/>
    </row>
    <row r="271" spans="1:9" x14ac:dyDescent="0.25">
      <c r="A271" s="15" t="str">
        <f>IF(item_drop!$A7="","","item_drop|"&amp;item_drop!$A7)</f>
        <v>item_drop|Ahrim's robeskirt</v>
      </c>
      <c r="B271" s="15" t="s">
        <v>58</v>
      </c>
      <c r="C271" s="15" t="str">
        <f>item_drop!$A7</f>
        <v>Ahrim's robeskirt</v>
      </c>
      <c r="D271" s="15" t="str">
        <f>IF(item_drop!$A7="","",item_drop!$B7)</f>
        <v>Barrows chest</v>
      </c>
      <c r="E271" s="15">
        <f>item_drop!$C7</f>
        <v>12</v>
      </c>
      <c r="F271" s="15">
        <f>IF(item_drop!$D7="",1,item_drop!$D7)</f>
        <v>1</v>
      </c>
      <c r="G271" s="15">
        <f>item_drop!$F7</f>
        <v>2.8571428571428571E-3</v>
      </c>
      <c r="H271" s="16">
        <f t="shared" si="4"/>
        <v>3.4285714285714287E-2</v>
      </c>
      <c r="I271" s="15"/>
    </row>
    <row r="272" spans="1:9" x14ac:dyDescent="0.25">
      <c r="A272" s="15" t="str">
        <f>IF(item_drop!$A8="","","item_drop|"&amp;item_drop!$A8)</f>
        <v>item_drop|Ahrim's staff</v>
      </c>
      <c r="B272" s="15" t="s">
        <v>58</v>
      </c>
      <c r="C272" s="15" t="str">
        <f>item_drop!$A8</f>
        <v>Ahrim's staff</v>
      </c>
      <c r="D272" s="15" t="str">
        <f>IF(item_drop!$A8="","",item_drop!$B8)</f>
        <v>Barrows chest</v>
      </c>
      <c r="E272" s="15">
        <f>item_drop!$C8</f>
        <v>12</v>
      </c>
      <c r="F272" s="15">
        <f>IF(item_drop!$D8="",1,item_drop!$D8)</f>
        <v>1</v>
      </c>
      <c r="G272" s="15">
        <f>item_drop!$F8</f>
        <v>2.8571428571428571E-3</v>
      </c>
      <c r="H272" s="16">
        <f t="shared" si="4"/>
        <v>3.4285714285714287E-2</v>
      </c>
      <c r="I272" s="15"/>
    </row>
    <row r="273" spans="1:9" x14ac:dyDescent="0.25">
      <c r="A273" s="15" t="str">
        <f>IF(item_drop!$A9="","","item_drop|"&amp;item_drop!$A9)</f>
        <v>item_drop|Dharok's helm</v>
      </c>
      <c r="B273" s="15" t="s">
        <v>58</v>
      </c>
      <c r="C273" s="15" t="str">
        <f>item_drop!$A9</f>
        <v>Dharok's helm</v>
      </c>
      <c r="D273" s="15" t="str">
        <f>IF(item_drop!$A9="","",item_drop!$B9)</f>
        <v>Barrows chest</v>
      </c>
      <c r="E273" s="15">
        <f>item_drop!$C9</f>
        <v>12</v>
      </c>
      <c r="F273" s="15">
        <f>IF(item_drop!$D9="",1,item_drop!$D9)</f>
        <v>1</v>
      </c>
      <c r="G273" s="15">
        <f>item_drop!$F9</f>
        <v>2.8571428571428571E-3</v>
      </c>
      <c r="H273" s="16">
        <f t="shared" si="4"/>
        <v>3.4285714285714287E-2</v>
      </c>
      <c r="I273" s="15"/>
    </row>
    <row r="274" spans="1:9" x14ac:dyDescent="0.25">
      <c r="A274" s="15" t="str">
        <f>IF(item_drop!$A10="","","item_drop|"&amp;item_drop!$A10)</f>
        <v>item_drop|Dharok's platebody</v>
      </c>
      <c r="B274" s="15" t="s">
        <v>58</v>
      </c>
      <c r="C274" s="15" t="str">
        <f>item_drop!$A10</f>
        <v>Dharok's platebody</v>
      </c>
      <c r="D274" s="15" t="str">
        <f>IF(item_drop!$A10="","",item_drop!$B10)</f>
        <v>Barrows chest</v>
      </c>
      <c r="E274" s="15">
        <f>item_drop!$C10</f>
        <v>12</v>
      </c>
      <c r="F274" s="15">
        <f>IF(item_drop!$D10="",1,item_drop!$D10)</f>
        <v>1</v>
      </c>
      <c r="G274" s="15">
        <f>item_drop!$F10</f>
        <v>2.8571428571428571E-3</v>
      </c>
      <c r="H274" s="16">
        <f t="shared" si="4"/>
        <v>3.4285714285714287E-2</v>
      </c>
      <c r="I274" s="15"/>
    </row>
    <row r="275" spans="1:9" x14ac:dyDescent="0.25">
      <c r="A275" s="15" t="str">
        <f>IF(item_drop!$A11="","","item_drop|"&amp;item_drop!$A11)</f>
        <v>item_drop|Dharok's platelegs</v>
      </c>
      <c r="B275" s="15" t="s">
        <v>58</v>
      </c>
      <c r="C275" s="15" t="str">
        <f>item_drop!$A11</f>
        <v>Dharok's platelegs</v>
      </c>
      <c r="D275" s="15" t="str">
        <f>IF(item_drop!$A11="","",item_drop!$B11)</f>
        <v>Barrows chest</v>
      </c>
      <c r="E275" s="15">
        <f>item_drop!$C11</f>
        <v>12</v>
      </c>
      <c r="F275" s="15">
        <f>IF(item_drop!$D11="",1,item_drop!$D11)</f>
        <v>1</v>
      </c>
      <c r="G275" s="15">
        <f>item_drop!$F11</f>
        <v>2.8571428571428571E-3</v>
      </c>
      <c r="H275" s="16">
        <f t="shared" si="4"/>
        <v>3.4285714285714287E-2</v>
      </c>
      <c r="I275" s="15"/>
    </row>
    <row r="276" spans="1:9" x14ac:dyDescent="0.25">
      <c r="A276" s="15" t="str">
        <f>IF(item_drop!$A12="","","item_drop|"&amp;item_drop!$A12)</f>
        <v>item_drop|Dharok's greataxe</v>
      </c>
      <c r="B276" s="15" t="s">
        <v>58</v>
      </c>
      <c r="C276" s="15" t="str">
        <f>item_drop!$A12</f>
        <v>Dharok's greataxe</v>
      </c>
      <c r="D276" s="15" t="str">
        <f>IF(item_drop!$A12="","",item_drop!$B12)</f>
        <v>Barrows chest</v>
      </c>
      <c r="E276" s="15">
        <f>item_drop!$C12</f>
        <v>12</v>
      </c>
      <c r="F276" s="15">
        <f>IF(item_drop!$D12="",1,item_drop!$D12)</f>
        <v>1</v>
      </c>
      <c r="G276" s="15">
        <f>item_drop!$F12</f>
        <v>2.8571428571428571E-3</v>
      </c>
      <c r="H276" s="16">
        <f t="shared" si="4"/>
        <v>3.4285714285714287E-2</v>
      </c>
      <c r="I276" s="15"/>
    </row>
    <row r="277" spans="1:9" x14ac:dyDescent="0.25">
      <c r="A277" s="15" t="str">
        <f>IF(item_drop!$A13="","","item_drop|"&amp;item_drop!$A13)</f>
        <v>item_drop|Guthan's helm</v>
      </c>
      <c r="B277" s="15" t="s">
        <v>58</v>
      </c>
      <c r="C277" s="15" t="str">
        <f>item_drop!$A13</f>
        <v>Guthan's helm</v>
      </c>
      <c r="D277" s="15" t="str">
        <f>IF(item_drop!$A13="","",item_drop!$B13)</f>
        <v>Barrows chest</v>
      </c>
      <c r="E277" s="15">
        <f>item_drop!$C13</f>
        <v>12</v>
      </c>
      <c r="F277" s="15">
        <f>IF(item_drop!$D13="",1,item_drop!$D13)</f>
        <v>1</v>
      </c>
      <c r="G277" s="15">
        <f>item_drop!$F13</f>
        <v>2.8571428571428571E-3</v>
      </c>
      <c r="H277" s="16">
        <f t="shared" si="4"/>
        <v>3.4285714285714287E-2</v>
      </c>
      <c r="I277" s="15"/>
    </row>
    <row r="278" spans="1:9" x14ac:dyDescent="0.25">
      <c r="A278" s="15" t="str">
        <f>IF(item_drop!$A14="","","item_drop|"&amp;item_drop!$A14)</f>
        <v>item_drop|Guthan's platebody</v>
      </c>
      <c r="B278" s="15" t="s">
        <v>58</v>
      </c>
      <c r="C278" s="15" t="str">
        <f>item_drop!$A14</f>
        <v>Guthan's platebody</v>
      </c>
      <c r="D278" s="15" t="str">
        <f>IF(item_drop!$A14="","",item_drop!$B14)</f>
        <v>Barrows chest</v>
      </c>
      <c r="E278" s="15">
        <f>item_drop!$C14</f>
        <v>12</v>
      </c>
      <c r="F278" s="15">
        <f>IF(item_drop!$D14="",1,item_drop!$D14)</f>
        <v>1</v>
      </c>
      <c r="G278" s="15">
        <f>item_drop!$F14</f>
        <v>2.8571428571428571E-3</v>
      </c>
      <c r="H278" s="16">
        <f t="shared" si="4"/>
        <v>3.4285714285714287E-2</v>
      </c>
      <c r="I278" s="15"/>
    </row>
    <row r="279" spans="1:9" x14ac:dyDescent="0.25">
      <c r="A279" s="15" t="str">
        <f>IF(item_drop!$A15="","","item_drop|"&amp;item_drop!$A15)</f>
        <v>item_drop|Guthan's chainskirt</v>
      </c>
      <c r="B279" s="15" t="s">
        <v>58</v>
      </c>
      <c r="C279" s="15" t="str">
        <f>item_drop!$A15</f>
        <v>Guthan's chainskirt</v>
      </c>
      <c r="D279" s="15" t="str">
        <f>IF(item_drop!$A15="","",item_drop!$B15)</f>
        <v>Barrows chest</v>
      </c>
      <c r="E279" s="15">
        <f>item_drop!$C15</f>
        <v>12</v>
      </c>
      <c r="F279" s="15">
        <f>IF(item_drop!$D15="",1,item_drop!$D15)</f>
        <v>1</v>
      </c>
      <c r="G279" s="15">
        <f>item_drop!$F15</f>
        <v>2.8571428571428571E-3</v>
      </c>
      <c r="H279" s="16">
        <f t="shared" si="4"/>
        <v>3.4285714285714287E-2</v>
      </c>
      <c r="I279" s="15"/>
    </row>
    <row r="280" spans="1:9" x14ac:dyDescent="0.25">
      <c r="A280" s="15" t="str">
        <f>IF(item_drop!$A16="","","item_drop|"&amp;item_drop!$A16)</f>
        <v>item_drop|Guthan's warspear</v>
      </c>
      <c r="B280" s="15" t="s">
        <v>58</v>
      </c>
      <c r="C280" s="15" t="str">
        <f>item_drop!$A16</f>
        <v>Guthan's warspear</v>
      </c>
      <c r="D280" s="15" t="str">
        <f>IF(item_drop!$A16="","",item_drop!$B16)</f>
        <v>Barrows chest</v>
      </c>
      <c r="E280" s="15">
        <f>item_drop!$C16</f>
        <v>12</v>
      </c>
      <c r="F280" s="15">
        <f>IF(item_drop!$D16="",1,item_drop!$D16)</f>
        <v>1</v>
      </c>
      <c r="G280" s="15">
        <f>item_drop!$F16</f>
        <v>2.8571428571428571E-3</v>
      </c>
      <c r="H280" s="16">
        <f t="shared" si="4"/>
        <v>3.4285714285714287E-2</v>
      </c>
      <c r="I280" s="15"/>
    </row>
    <row r="281" spans="1:9" x14ac:dyDescent="0.25">
      <c r="A281" s="15" t="str">
        <f>IF(item_drop!$A17="","","item_drop|"&amp;item_drop!$A17)</f>
        <v>item_drop|Karil's coif</v>
      </c>
      <c r="B281" s="15" t="s">
        <v>58</v>
      </c>
      <c r="C281" s="15" t="str">
        <f>item_drop!$A17</f>
        <v>Karil's coif</v>
      </c>
      <c r="D281" s="15" t="str">
        <f>IF(item_drop!$A17="","",item_drop!$B17)</f>
        <v>Barrows chest</v>
      </c>
      <c r="E281" s="15">
        <f>item_drop!$C17</f>
        <v>12</v>
      </c>
      <c r="F281" s="15">
        <f>IF(item_drop!$D17="",1,item_drop!$D17)</f>
        <v>1</v>
      </c>
      <c r="G281" s="15">
        <f>item_drop!$F17</f>
        <v>2.8571428571428571E-3</v>
      </c>
      <c r="H281" s="16">
        <f t="shared" si="4"/>
        <v>3.4285714285714287E-2</v>
      </c>
      <c r="I281" s="15"/>
    </row>
    <row r="282" spans="1:9" x14ac:dyDescent="0.25">
      <c r="A282" s="15" t="str">
        <f>IF(item_drop!$A18="","","item_drop|"&amp;item_drop!$A18)</f>
        <v>item_drop|Karil's leathertop</v>
      </c>
      <c r="B282" s="15" t="s">
        <v>58</v>
      </c>
      <c r="C282" s="15" t="str">
        <f>item_drop!$A18</f>
        <v>Karil's leathertop</v>
      </c>
      <c r="D282" s="15" t="str">
        <f>IF(item_drop!$A18="","",item_drop!$B18)</f>
        <v>Barrows chest</v>
      </c>
      <c r="E282" s="15">
        <f>item_drop!$C18</f>
        <v>12</v>
      </c>
      <c r="F282" s="15">
        <f>IF(item_drop!$D18="",1,item_drop!$D18)</f>
        <v>1</v>
      </c>
      <c r="G282" s="15">
        <f>item_drop!$F18</f>
        <v>2.8571428571428571E-3</v>
      </c>
      <c r="H282" s="16">
        <f t="shared" si="4"/>
        <v>3.4285714285714287E-2</v>
      </c>
      <c r="I282" s="15"/>
    </row>
    <row r="283" spans="1:9" x14ac:dyDescent="0.25">
      <c r="A283" s="15" t="str">
        <f>IF(item_drop!$A19="","","item_drop|"&amp;item_drop!$A19)</f>
        <v>item_drop|Karil's leatherskirt</v>
      </c>
      <c r="B283" s="15" t="s">
        <v>58</v>
      </c>
      <c r="C283" s="15" t="str">
        <f>item_drop!$A19</f>
        <v>Karil's leatherskirt</v>
      </c>
      <c r="D283" s="15" t="str">
        <f>IF(item_drop!$A19="","",item_drop!$B19)</f>
        <v>Barrows chest</v>
      </c>
      <c r="E283" s="15">
        <f>item_drop!$C19</f>
        <v>12</v>
      </c>
      <c r="F283" s="15">
        <f>IF(item_drop!$D19="",1,item_drop!$D19)</f>
        <v>1</v>
      </c>
      <c r="G283" s="15">
        <f>item_drop!$F19</f>
        <v>2.8571428571428571E-3</v>
      </c>
      <c r="H283" s="16">
        <f t="shared" si="4"/>
        <v>3.4285714285714287E-2</v>
      </c>
      <c r="I283" s="15"/>
    </row>
    <row r="284" spans="1:9" x14ac:dyDescent="0.25">
      <c r="A284" s="15" t="str">
        <f>IF(item_drop!$A20="","","item_drop|"&amp;item_drop!$A20)</f>
        <v>item_drop|Karil's crossbow</v>
      </c>
      <c r="B284" s="15" t="s">
        <v>58</v>
      </c>
      <c r="C284" s="15" t="str">
        <f>item_drop!$A20</f>
        <v>Karil's crossbow</v>
      </c>
      <c r="D284" s="15" t="str">
        <f>IF(item_drop!$A20="","",item_drop!$B20)</f>
        <v>Barrows chest</v>
      </c>
      <c r="E284" s="15">
        <f>item_drop!$C20</f>
        <v>12</v>
      </c>
      <c r="F284" s="15">
        <f>IF(item_drop!$D20="",1,item_drop!$D20)</f>
        <v>1</v>
      </c>
      <c r="G284" s="15">
        <f>item_drop!$F20</f>
        <v>2.8571428571428571E-3</v>
      </c>
      <c r="H284" s="16">
        <f t="shared" si="4"/>
        <v>3.4285714285714287E-2</v>
      </c>
      <c r="I284" s="15"/>
    </row>
    <row r="285" spans="1:9" x14ac:dyDescent="0.25">
      <c r="A285" s="15" t="str">
        <f>IF(item_drop!$A21="","","item_drop|"&amp;item_drop!$A21)</f>
        <v>item_drop|Torag's helm</v>
      </c>
      <c r="B285" s="15" t="s">
        <v>58</v>
      </c>
      <c r="C285" s="15" t="str">
        <f>item_drop!$A21</f>
        <v>Torag's helm</v>
      </c>
      <c r="D285" s="15" t="str">
        <f>IF(item_drop!$A21="","",item_drop!$B21)</f>
        <v>Barrows chest</v>
      </c>
      <c r="E285" s="15">
        <f>item_drop!$C21</f>
        <v>12</v>
      </c>
      <c r="F285" s="15">
        <f>IF(item_drop!$D21="",1,item_drop!$D21)</f>
        <v>1</v>
      </c>
      <c r="G285" s="15">
        <f>item_drop!$F21</f>
        <v>2.8571428571428571E-3</v>
      </c>
      <c r="H285" s="16">
        <f t="shared" si="4"/>
        <v>3.4285714285714287E-2</v>
      </c>
      <c r="I285" s="15"/>
    </row>
    <row r="286" spans="1:9" x14ac:dyDescent="0.25">
      <c r="A286" s="15" t="str">
        <f>IF(item_drop!$A22="","","item_drop|"&amp;item_drop!$A22)</f>
        <v>item_drop|Torag's platebody</v>
      </c>
      <c r="B286" s="15" t="s">
        <v>58</v>
      </c>
      <c r="C286" s="15" t="str">
        <f>item_drop!$A22</f>
        <v>Torag's platebody</v>
      </c>
      <c r="D286" s="15" t="str">
        <f>IF(item_drop!$A22="","",item_drop!$B22)</f>
        <v>Barrows chest</v>
      </c>
      <c r="E286" s="15">
        <f>item_drop!$C22</f>
        <v>12</v>
      </c>
      <c r="F286" s="15">
        <f>IF(item_drop!$D22="",1,item_drop!$D22)</f>
        <v>1</v>
      </c>
      <c r="G286" s="15">
        <f>item_drop!$F22</f>
        <v>2.8571428571428571E-3</v>
      </c>
      <c r="H286" s="16">
        <f t="shared" si="4"/>
        <v>3.4285714285714287E-2</v>
      </c>
      <c r="I286" s="15"/>
    </row>
    <row r="287" spans="1:9" x14ac:dyDescent="0.25">
      <c r="A287" s="15" t="str">
        <f>IF(item_drop!$A23="","","item_drop|"&amp;item_drop!$A23)</f>
        <v>item_drop|Torag's platelegs</v>
      </c>
      <c r="B287" s="15" t="s">
        <v>58</v>
      </c>
      <c r="C287" s="15" t="str">
        <f>item_drop!$A23</f>
        <v>Torag's platelegs</v>
      </c>
      <c r="D287" s="15" t="str">
        <f>IF(item_drop!$A23="","",item_drop!$B23)</f>
        <v>Barrows chest</v>
      </c>
      <c r="E287" s="15">
        <f>item_drop!$C23</f>
        <v>12</v>
      </c>
      <c r="F287" s="15">
        <f>IF(item_drop!$D23="",1,item_drop!$D23)</f>
        <v>1</v>
      </c>
      <c r="G287" s="15">
        <f>item_drop!$F23</f>
        <v>2.8571428571428571E-3</v>
      </c>
      <c r="H287" s="16">
        <f t="shared" si="4"/>
        <v>3.4285714285714287E-2</v>
      </c>
      <c r="I287" s="15"/>
    </row>
    <row r="288" spans="1:9" x14ac:dyDescent="0.25">
      <c r="A288" s="15" t="str">
        <f>IF(item_drop!$A24="","","item_drop|"&amp;item_drop!$A24)</f>
        <v>item_drop|Torag's hammers</v>
      </c>
      <c r="B288" s="15" t="s">
        <v>58</v>
      </c>
      <c r="C288" s="15" t="str">
        <f>item_drop!$A24</f>
        <v>Torag's hammers</v>
      </c>
      <c r="D288" s="15" t="str">
        <f>IF(item_drop!$A24="","",item_drop!$B24)</f>
        <v>Barrows chest</v>
      </c>
      <c r="E288" s="15">
        <f>item_drop!$C24</f>
        <v>12</v>
      </c>
      <c r="F288" s="15">
        <f>IF(item_drop!$D24="",1,item_drop!$D24)</f>
        <v>1</v>
      </c>
      <c r="G288" s="15">
        <f>item_drop!$F24</f>
        <v>2.8571428571428571E-3</v>
      </c>
      <c r="H288" s="16">
        <f t="shared" si="4"/>
        <v>3.4285714285714287E-2</v>
      </c>
      <c r="I288" s="15"/>
    </row>
    <row r="289" spans="1:9" x14ac:dyDescent="0.25">
      <c r="A289" s="15" t="str">
        <f>IF(item_drop!$A25="","","item_drop|"&amp;item_drop!$A25)</f>
        <v>item_drop|Verac's helm</v>
      </c>
      <c r="B289" s="15" t="s">
        <v>58</v>
      </c>
      <c r="C289" s="15" t="str">
        <f>item_drop!$A25</f>
        <v>Verac's helm</v>
      </c>
      <c r="D289" s="15" t="str">
        <f>IF(item_drop!$A25="","",item_drop!$B25)</f>
        <v>Barrows chest</v>
      </c>
      <c r="E289" s="15">
        <f>item_drop!$C25</f>
        <v>12</v>
      </c>
      <c r="F289" s="15">
        <f>IF(item_drop!$D25="",1,item_drop!$D25)</f>
        <v>1</v>
      </c>
      <c r="G289" s="15">
        <f>item_drop!$F25</f>
        <v>2.8571428571428571E-3</v>
      </c>
      <c r="H289" s="16">
        <f t="shared" si="4"/>
        <v>3.4285714285714287E-2</v>
      </c>
      <c r="I289" s="15"/>
    </row>
    <row r="290" spans="1:9" x14ac:dyDescent="0.25">
      <c r="A290" s="15" t="str">
        <f>IF(item_drop!$A26="","","item_drop|"&amp;item_drop!$A26)</f>
        <v>item_drop|Verac's brassard</v>
      </c>
      <c r="B290" s="15" t="s">
        <v>58</v>
      </c>
      <c r="C290" s="15" t="str">
        <f>item_drop!$A26</f>
        <v>Verac's brassard</v>
      </c>
      <c r="D290" s="15" t="str">
        <f>IF(item_drop!$A26="","",item_drop!$B26)</f>
        <v>Barrows chest</v>
      </c>
      <c r="E290" s="15">
        <f>item_drop!$C26</f>
        <v>12</v>
      </c>
      <c r="F290" s="15">
        <f>IF(item_drop!$D26="",1,item_drop!$D26)</f>
        <v>1</v>
      </c>
      <c r="G290" s="15">
        <f>item_drop!$F26</f>
        <v>2.8571428571428571E-3</v>
      </c>
      <c r="H290" s="16">
        <f t="shared" si="4"/>
        <v>3.4285714285714287E-2</v>
      </c>
      <c r="I290" s="15"/>
    </row>
    <row r="291" spans="1:9" x14ac:dyDescent="0.25">
      <c r="A291" s="15" t="str">
        <f>IF(item_drop!$A27="","","item_drop|"&amp;item_drop!$A27)</f>
        <v>item_drop|Verac's plateskirt</v>
      </c>
      <c r="B291" s="15" t="s">
        <v>58</v>
      </c>
      <c r="C291" s="15" t="str">
        <f>item_drop!$A27</f>
        <v>Verac's plateskirt</v>
      </c>
      <c r="D291" s="15" t="str">
        <f>IF(item_drop!$A27="","",item_drop!$B27)</f>
        <v>Barrows chest</v>
      </c>
      <c r="E291" s="15">
        <f>item_drop!$C27</f>
        <v>12</v>
      </c>
      <c r="F291" s="15">
        <f>IF(item_drop!$D27="",1,item_drop!$D27)</f>
        <v>1</v>
      </c>
      <c r="G291" s="15">
        <f>item_drop!$F27</f>
        <v>2.8571428571428571E-3</v>
      </c>
      <c r="H291" s="16">
        <f t="shared" si="4"/>
        <v>3.4285714285714287E-2</v>
      </c>
      <c r="I291" s="15"/>
    </row>
    <row r="292" spans="1:9" x14ac:dyDescent="0.25">
      <c r="A292" s="15" t="str">
        <f>IF(item_drop!$A28="","","item_drop|"&amp;item_drop!$A28)</f>
        <v>item_drop|Verac's flail</v>
      </c>
      <c r="B292" s="15" t="s">
        <v>58</v>
      </c>
      <c r="C292" s="15" t="str">
        <f>item_drop!$A28</f>
        <v>Verac's flail</v>
      </c>
      <c r="D292" s="15" t="str">
        <f>IF(item_drop!$A28="","",item_drop!$B28)</f>
        <v>Barrows chest</v>
      </c>
      <c r="E292" s="15">
        <f>item_drop!$C28</f>
        <v>12</v>
      </c>
      <c r="F292" s="15">
        <f>IF(item_drop!$D28="",1,item_drop!$D28)</f>
        <v>1</v>
      </c>
      <c r="G292" s="15">
        <f>item_drop!$F28</f>
        <v>2.8571428571428571E-3</v>
      </c>
      <c r="H292" s="16">
        <f t="shared" si="4"/>
        <v>3.4285714285714287E-2</v>
      </c>
      <c r="I292" s="15"/>
    </row>
    <row r="293" spans="1:9" x14ac:dyDescent="0.25">
      <c r="A293" s="15" t="str">
        <f>IF(item_drop!$A29="","","item_drop|"&amp;item_drop!$A29)</f>
        <v>item_drop|Bandos chestplate</v>
      </c>
      <c r="B293" s="15" t="s">
        <v>58</v>
      </c>
      <c r="C293" s="15" t="str">
        <f>item_drop!$A29</f>
        <v>Bandos chestplate</v>
      </c>
      <c r="D293" s="15" t="str">
        <f>IF(item_drop!$A29="","",item_drop!$B29)</f>
        <v>General Graardor</v>
      </c>
      <c r="E293" s="15">
        <f>item_drop!$C29</f>
        <v>27</v>
      </c>
      <c r="F293" s="15">
        <f>IF(item_drop!$D29="",1,item_drop!$D29)</f>
        <v>1</v>
      </c>
      <c r="G293" s="15">
        <f>item_drop!$F29</f>
        <v>2.6246719160104987E-3</v>
      </c>
      <c r="H293" s="16">
        <f t="shared" si="4"/>
        <v>7.0866141732283464E-2</v>
      </c>
      <c r="I293" s="15"/>
    </row>
    <row r="294" spans="1:9" x14ac:dyDescent="0.25">
      <c r="A294" s="15" t="str">
        <f>IF(item_drop!$A30="","","item_drop|"&amp;item_drop!$A30)</f>
        <v>item_drop|Bandos tassets</v>
      </c>
      <c r="B294" s="15" t="s">
        <v>58</v>
      </c>
      <c r="C294" s="15" t="str">
        <f>item_drop!$A30</f>
        <v>Bandos tassets</v>
      </c>
      <c r="D294" s="15" t="str">
        <f>IF(item_drop!$A30="","",item_drop!$B30)</f>
        <v>General Graardor</v>
      </c>
      <c r="E294" s="15">
        <f>item_drop!$C30</f>
        <v>27</v>
      </c>
      <c r="F294" s="15">
        <f>IF(item_drop!$D30="",1,item_drop!$D30)</f>
        <v>1</v>
      </c>
      <c r="G294" s="15">
        <f>item_drop!$F30</f>
        <v>2.6246719160104987E-3</v>
      </c>
      <c r="H294" s="16">
        <f t="shared" si="4"/>
        <v>7.0866141732283464E-2</v>
      </c>
      <c r="I294" s="15"/>
    </row>
    <row r="295" spans="1:9" x14ac:dyDescent="0.25">
      <c r="A295" s="15" t="str">
        <f>IF(item_drop!$A31="","","item_drop|"&amp;item_drop!$A31)</f>
        <v>item_drop|Bandos boots</v>
      </c>
      <c r="B295" s="15" t="s">
        <v>58</v>
      </c>
      <c r="C295" s="15" t="str">
        <f>item_drop!$A31</f>
        <v>Bandos boots</v>
      </c>
      <c r="D295" s="15" t="str">
        <f>IF(item_drop!$A31="","",item_drop!$B31)</f>
        <v>General Graardor</v>
      </c>
      <c r="E295" s="15">
        <f>item_drop!$C31</f>
        <v>27</v>
      </c>
      <c r="F295" s="15">
        <f>IF(item_drop!$D31="",1,item_drop!$D31)</f>
        <v>1</v>
      </c>
      <c r="G295" s="15">
        <f>item_drop!$F31</f>
        <v>2.6246719160104987E-3</v>
      </c>
      <c r="H295" s="16">
        <f t="shared" si="4"/>
        <v>7.0866141732283464E-2</v>
      </c>
      <c r="I295" s="15"/>
    </row>
    <row r="296" spans="1:9" x14ac:dyDescent="0.25">
      <c r="A296" s="15" t="str">
        <f>IF(item_drop!$A32="","","item_drop|"&amp;item_drop!$A32)</f>
        <v>item_drop|Bandos hilt</v>
      </c>
      <c r="B296" s="15" t="s">
        <v>58</v>
      </c>
      <c r="C296" s="15" t="str">
        <f>item_drop!$A32</f>
        <v>Bandos hilt</v>
      </c>
      <c r="D296" s="15" t="str">
        <f>IF(item_drop!$A32="","",item_drop!$B32)</f>
        <v>General Graardor</v>
      </c>
      <c r="E296" s="15">
        <f>item_drop!$C32</f>
        <v>27</v>
      </c>
      <c r="F296" s="15">
        <f>IF(item_drop!$D32="",1,item_drop!$D32)</f>
        <v>1</v>
      </c>
      <c r="G296" s="15">
        <f>item_drop!$F32</f>
        <v>1.968503937007874E-3</v>
      </c>
      <c r="H296" s="16">
        <f t="shared" si="4"/>
        <v>5.3149606299212601E-2</v>
      </c>
      <c r="I296" s="15"/>
    </row>
    <row r="297" spans="1:9" x14ac:dyDescent="0.25">
      <c r="A297" s="15" t="str">
        <f>IF(item_drop!$A33="","","item_drop|"&amp;item_drop!$A33)</f>
        <v>item_drop|Armadyl helmet</v>
      </c>
      <c r="B297" s="15" t="s">
        <v>58</v>
      </c>
      <c r="C297" s="15" t="str">
        <f>item_drop!$A33</f>
        <v>Armadyl helmet</v>
      </c>
      <c r="D297" s="15" t="str">
        <f>IF(item_drop!$A33="","",item_drop!$B33)</f>
        <v>Kree'arra</v>
      </c>
      <c r="E297" s="15">
        <f>item_drop!$C33</f>
        <v>24</v>
      </c>
      <c r="F297" s="15">
        <f>IF(item_drop!$D33="",1,item_drop!$D33)</f>
        <v>1</v>
      </c>
      <c r="G297" s="15">
        <f>item_drop!$F33</f>
        <v>2.6246719160104987E-3</v>
      </c>
      <c r="H297" s="16">
        <f t="shared" si="4"/>
        <v>6.2992125984251968E-2</v>
      </c>
      <c r="I297" s="15"/>
    </row>
    <row r="298" spans="1:9" x14ac:dyDescent="0.25">
      <c r="A298" s="15" t="str">
        <f>IF(item_drop!$A34="","","item_drop|"&amp;item_drop!$A34)</f>
        <v>item_drop|Armadyl chestplate</v>
      </c>
      <c r="B298" s="15" t="s">
        <v>58</v>
      </c>
      <c r="C298" s="15" t="str">
        <f>item_drop!$A34</f>
        <v>Armadyl chestplate</v>
      </c>
      <c r="D298" s="15" t="str">
        <f>IF(item_drop!$A34="","",item_drop!$B34)</f>
        <v>Kree'arra</v>
      </c>
      <c r="E298" s="15">
        <f>item_drop!$C34</f>
        <v>24</v>
      </c>
      <c r="F298" s="15">
        <f>IF(item_drop!$D34="",1,item_drop!$D34)</f>
        <v>1</v>
      </c>
      <c r="G298" s="15">
        <f>item_drop!$F34</f>
        <v>2.6246719160104987E-3</v>
      </c>
      <c r="H298" s="16">
        <f t="shared" si="4"/>
        <v>6.2992125984251968E-2</v>
      </c>
      <c r="I298" s="15"/>
    </row>
    <row r="299" spans="1:9" x14ac:dyDescent="0.25">
      <c r="A299" s="15" t="str">
        <f>IF(item_drop!$A35="","","item_drop|"&amp;item_drop!$A35)</f>
        <v>item_drop|Armadyl chainskirt</v>
      </c>
      <c r="B299" s="15" t="s">
        <v>58</v>
      </c>
      <c r="C299" s="15" t="str">
        <f>item_drop!$A35</f>
        <v>Armadyl chainskirt</v>
      </c>
      <c r="D299" s="15" t="str">
        <f>IF(item_drop!$A35="","",item_drop!$B35)</f>
        <v>Kree'arra</v>
      </c>
      <c r="E299" s="15">
        <f>item_drop!$C35</f>
        <v>24</v>
      </c>
      <c r="F299" s="15">
        <f>IF(item_drop!$D35="",1,item_drop!$D35)</f>
        <v>1</v>
      </c>
      <c r="G299" s="15">
        <f>item_drop!$F35</f>
        <v>2.6246719160104987E-3</v>
      </c>
      <c r="H299" s="16">
        <f t="shared" si="4"/>
        <v>6.2992125984251968E-2</v>
      </c>
      <c r="I299" s="15"/>
    </row>
    <row r="300" spans="1:9" x14ac:dyDescent="0.25">
      <c r="A300" s="15" t="str">
        <f>IF(item_drop!$A36="","","item_drop|"&amp;item_drop!$A36)</f>
        <v>item_drop|Armadyl hilt</v>
      </c>
      <c r="B300" s="15" t="s">
        <v>58</v>
      </c>
      <c r="C300" s="15" t="str">
        <f>item_drop!$A36</f>
        <v>Armadyl hilt</v>
      </c>
      <c r="D300" s="15" t="str">
        <f>IF(item_drop!$A36="","",item_drop!$B36)</f>
        <v>Kree'arra</v>
      </c>
      <c r="E300" s="15">
        <f>item_drop!$C36</f>
        <v>24</v>
      </c>
      <c r="F300" s="15">
        <f>IF(item_drop!$D36="",1,item_drop!$D36)</f>
        <v>1</v>
      </c>
      <c r="G300" s="15">
        <f>item_drop!$F36</f>
        <v>1.968503937007874E-3</v>
      </c>
      <c r="H300" s="16">
        <f t="shared" si="4"/>
        <v>4.7244094488188976E-2</v>
      </c>
      <c r="I300" s="15"/>
    </row>
    <row r="301" spans="1:9" x14ac:dyDescent="0.25">
      <c r="A301" s="15" t="str">
        <f>IF(item_drop!$A37="","","item_drop|"&amp;item_drop!$A37)</f>
        <v>item_drop|Saradomin sword</v>
      </c>
      <c r="B301" s="15" t="s">
        <v>58</v>
      </c>
      <c r="C301" s="15" t="str">
        <f>item_drop!$A37</f>
        <v>Saradomin sword</v>
      </c>
      <c r="D301" s="15" t="str">
        <f>IF(item_drop!$A37="","",item_drop!$B37)</f>
        <v>Commander Zilyana</v>
      </c>
      <c r="E301" s="15">
        <f>item_drop!$C37</f>
        <v>27</v>
      </c>
      <c r="F301" s="15">
        <f>IF(item_drop!$D37="",1,item_drop!$D37)</f>
        <v>1</v>
      </c>
      <c r="G301" s="15">
        <f>item_drop!$F37</f>
        <v>7.874015748031496E-3</v>
      </c>
      <c r="H301" s="16">
        <f t="shared" si="4"/>
        <v>0.2125984251968504</v>
      </c>
      <c r="I301" s="15"/>
    </row>
    <row r="302" spans="1:9" x14ac:dyDescent="0.25">
      <c r="A302" s="15" t="str">
        <f>IF(item_drop!$A38="","","item_drop|"&amp;item_drop!$A38)</f>
        <v>item_drop|Saradomin's light</v>
      </c>
      <c r="B302" s="15" t="s">
        <v>58</v>
      </c>
      <c r="C302" s="15" t="str">
        <f>item_drop!$A38</f>
        <v>Saradomin's light</v>
      </c>
      <c r="D302" s="15" t="str">
        <f>IF(item_drop!$A38="","",item_drop!$B38)</f>
        <v>Commander Zilyana</v>
      </c>
      <c r="E302" s="15">
        <f>item_drop!$C38</f>
        <v>27</v>
      </c>
      <c r="F302" s="15">
        <f>IF(item_drop!$D38="",1,item_drop!$D38)</f>
        <v>1</v>
      </c>
      <c r="G302" s="15">
        <f>item_drop!$F38</f>
        <v>3.937007874015748E-3</v>
      </c>
      <c r="H302" s="16">
        <f t="shared" si="4"/>
        <v>0.1062992125984252</v>
      </c>
      <c r="I302" s="15"/>
    </row>
    <row r="303" spans="1:9" x14ac:dyDescent="0.25">
      <c r="A303" s="15" t="str">
        <f>IF(item_drop!$A39="","","item_drop|"&amp;item_drop!$A39)</f>
        <v>item_drop|Armadyl crossbow</v>
      </c>
      <c r="B303" s="15" t="s">
        <v>58</v>
      </c>
      <c r="C303" s="15" t="str">
        <f>item_drop!$A39</f>
        <v>Armadyl crossbow</v>
      </c>
      <c r="D303" s="15" t="str">
        <f>IF(item_drop!$A39="","",item_drop!$B39)</f>
        <v>Commander Zilyana</v>
      </c>
      <c r="E303" s="15">
        <f>item_drop!$C39</f>
        <v>27</v>
      </c>
      <c r="F303" s="15">
        <f>IF(item_drop!$D39="",1,item_drop!$D39)</f>
        <v>1</v>
      </c>
      <c r="G303" s="15">
        <f>item_drop!$F39</f>
        <v>1.968503937007874E-3</v>
      </c>
      <c r="H303" s="16">
        <f t="shared" si="4"/>
        <v>5.3149606299212601E-2</v>
      </c>
      <c r="I303" s="15"/>
    </row>
    <row r="304" spans="1:9" x14ac:dyDescent="0.25">
      <c r="A304" s="15" t="str">
        <f>IF(item_drop!$A40="","","item_drop|"&amp;item_drop!$A40)</f>
        <v>item_drop|Saradomin hilt</v>
      </c>
      <c r="B304" s="15" t="s">
        <v>58</v>
      </c>
      <c r="C304" s="15" t="str">
        <f>item_drop!$A40</f>
        <v>Saradomin hilt</v>
      </c>
      <c r="D304" s="15" t="str">
        <f>IF(item_drop!$A40="","",item_drop!$B40)</f>
        <v>Commander Zilyana</v>
      </c>
      <c r="E304" s="15">
        <f>item_drop!$C40</f>
        <v>27</v>
      </c>
      <c r="F304" s="15">
        <f>IF(item_drop!$D40="",1,item_drop!$D40)</f>
        <v>1</v>
      </c>
      <c r="G304" s="15">
        <f>item_drop!$F40</f>
        <v>1.968503937007874E-3</v>
      </c>
      <c r="H304" s="16">
        <f t="shared" si="4"/>
        <v>5.3149606299212601E-2</v>
      </c>
      <c r="I304" s="15"/>
    </row>
    <row r="305" spans="1:9" x14ac:dyDescent="0.25">
      <c r="A305" s="15" t="str">
        <f>IF(item_drop!$A41="","","item_drop|"&amp;item_drop!$A41)</f>
        <v>item_drop|Steam battlestaff</v>
      </c>
      <c r="B305" s="15" t="s">
        <v>58</v>
      </c>
      <c r="C305" s="15" t="str">
        <f>item_drop!$A41</f>
        <v>Steam battlestaff</v>
      </c>
      <c r="D305" s="15" t="str">
        <f>IF(item_drop!$A41="","",item_drop!$B41)</f>
        <v>K'ril Tsutsaroth</v>
      </c>
      <c r="E305" s="15">
        <f>item_drop!$C41</f>
        <v>26</v>
      </c>
      <c r="F305" s="15">
        <f>IF(item_drop!$D41="",1,item_drop!$D41)</f>
        <v>1</v>
      </c>
      <c r="G305" s="15">
        <f>item_drop!$F41</f>
        <v>7.874015748031496E-3</v>
      </c>
      <c r="H305" s="16">
        <f t="shared" si="4"/>
        <v>0.20472440944881889</v>
      </c>
      <c r="I305" s="15"/>
    </row>
    <row r="306" spans="1:9" x14ac:dyDescent="0.25">
      <c r="A306" s="15" t="str">
        <f>IF(item_drop!$A42="","","item_drop|"&amp;item_drop!$A42)</f>
        <v>item_drop|Zamorakian spear</v>
      </c>
      <c r="B306" s="15" t="s">
        <v>58</v>
      </c>
      <c r="C306" s="15" t="str">
        <f>item_drop!$A42</f>
        <v>Zamorakian spear</v>
      </c>
      <c r="D306" s="15" t="str">
        <f>IF(item_drop!$A42="","",item_drop!$B42)</f>
        <v>K'ril Tsutsaroth</v>
      </c>
      <c r="E306" s="15">
        <f>item_drop!$C42</f>
        <v>26</v>
      </c>
      <c r="F306" s="15">
        <f>IF(item_drop!$D42="",1,item_drop!$D42)</f>
        <v>1</v>
      </c>
      <c r="G306" s="15">
        <f>item_drop!$F42</f>
        <v>7.874015748031496E-3</v>
      </c>
      <c r="H306" s="16">
        <f t="shared" si="4"/>
        <v>0.20472440944881889</v>
      </c>
      <c r="I306" s="15"/>
    </row>
    <row r="307" spans="1:9" x14ac:dyDescent="0.25">
      <c r="A307" s="15" t="str">
        <f>IF(item_drop!$A43="","","item_drop|"&amp;item_drop!$A43)</f>
        <v>item_drop|Staff of the dead</v>
      </c>
      <c r="B307" s="15" t="s">
        <v>58</v>
      </c>
      <c r="C307" s="15" t="str">
        <f>item_drop!$A43</f>
        <v>Staff of the dead</v>
      </c>
      <c r="D307" s="15" t="str">
        <f>IF(item_drop!$A43="","",item_drop!$B43)</f>
        <v>K'ril Tsutsaroth</v>
      </c>
      <c r="E307" s="15">
        <f>item_drop!$C43</f>
        <v>26</v>
      </c>
      <c r="F307" s="15">
        <f>IF(item_drop!$D43="",1,item_drop!$D43)</f>
        <v>1</v>
      </c>
      <c r="G307" s="15">
        <f>item_drop!$F43</f>
        <v>1.968503937007874E-3</v>
      </c>
      <c r="H307" s="16">
        <f t="shared" si="4"/>
        <v>5.1181102362204724E-2</v>
      </c>
      <c r="I307" s="15"/>
    </row>
    <row r="308" spans="1:9" x14ac:dyDescent="0.25">
      <c r="A308" s="15" t="str">
        <f>IF(item_drop!$A44="","","item_drop|"&amp;item_drop!$A44)</f>
        <v>item_drop|Zamorak hilt</v>
      </c>
      <c r="B308" s="15" t="s">
        <v>58</v>
      </c>
      <c r="C308" s="15" t="str">
        <f>item_drop!$A44</f>
        <v>Zamorak hilt</v>
      </c>
      <c r="D308" s="15" t="str">
        <f>IF(item_drop!$A44="","",item_drop!$B44)</f>
        <v>K'ril Tsutsaroth</v>
      </c>
      <c r="E308" s="15">
        <f>item_drop!$C44</f>
        <v>26</v>
      </c>
      <c r="F308" s="15">
        <f>IF(item_drop!$D44="",1,item_drop!$D44)</f>
        <v>1</v>
      </c>
      <c r="G308" s="15">
        <f>item_drop!$F44</f>
        <v>1.968503937007874E-3</v>
      </c>
      <c r="H308" s="16">
        <f t="shared" si="4"/>
        <v>5.1181102362204724E-2</v>
      </c>
      <c r="I308" s="15"/>
    </row>
    <row r="309" spans="1:9" x14ac:dyDescent="0.25">
      <c r="A309" s="15" t="str">
        <f>IF(item_drop!$A45="","","item_drop|"&amp;item_drop!$A45)</f>
        <v>item_drop|Godsword shard 1</v>
      </c>
      <c r="B309" s="15" t="s">
        <v>58</v>
      </c>
      <c r="C309" s="15" t="str">
        <f>item_drop!$A45</f>
        <v>Godsword shard 1</v>
      </c>
      <c r="D309" s="15" t="str">
        <f>IF(item_drop!$A45="","",item_drop!$B45)</f>
        <v>GWD generals</v>
      </c>
      <c r="E309" s="15">
        <f>item_drop!$C45</f>
        <v>27</v>
      </c>
      <c r="F309" s="15">
        <f>IF(item_drop!$D45="",1,item_drop!$D45)</f>
        <v>1</v>
      </c>
      <c r="G309" s="15">
        <f>item_drop!$F45</f>
        <v>3.937007874015748E-3</v>
      </c>
      <c r="H309" s="16">
        <f t="shared" si="4"/>
        <v>0.1062992125984252</v>
      </c>
      <c r="I309" s="15"/>
    </row>
    <row r="310" spans="1:9" x14ac:dyDescent="0.25">
      <c r="A310" s="15" t="str">
        <f>IF(item_drop!$A46="","","item_drop|"&amp;item_drop!$A46)</f>
        <v>item_drop|Godsword shard 2</v>
      </c>
      <c r="B310" s="15" t="s">
        <v>58</v>
      </c>
      <c r="C310" s="15" t="str">
        <f>item_drop!$A46</f>
        <v>Godsword shard 2</v>
      </c>
      <c r="D310" s="15" t="str">
        <f>IF(item_drop!$A46="","",item_drop!$B46)</f>
        <v>GWD generals</v>
      </c>
      <c r="E310" s="15">
        <f>item_drop!$C46</f>
        <v>27</v>
      </c>
      <c r="F310" s="15">
        <f>IF(item_drop!$D46="",1,item_drop!$D46)</f>
        <v>1</v>
      </c>
      <c r="G310" s="15">
        <f>item_drop!$F46</f>
        <v>3.937007874015748E-3</v>
      </c>
      <c r="H310" s="16">
        <f t="shared" si="4"/>
        <v>0.1062992125984252</v>
      </c>
      <c r="I310" s="15"/>
    </row>
    <row r="311" spans="1:9" x14ac:dyDescent="0.25">
      <c r="A311" s="15" t="str">
        <f>IF(item_drop!$A47="","","item_drop|"&amp;item_drop!$A47)</f>
        <v>item_drop|Godsword shard 3</v>
      </c>
      <c r="B311" s="15" t="s">
        <v>58</v>
      </c>
      <c r="C311" s="15" t="str">
        <f>item_drop!$A47</f>
        <v>Godsword shard 3</v>
      </c>
      <c r="D311" s="15" t="str">
        <f>IF(item_drop!$A47="","",item_drop!$B47)</f>
        <v>GWD generals</v>
      </c>
      <c r="E311" s="15">
        <f>item_drop!$C47</f>
        <v>27</v>
      </c>
      <c r="F311" s="15">
        <f>IF(item_drop!$D47="",1,item_drop!$D47)</f>
        <v>1</v>
      </c>
      <c r="G311" s="15">
        <f>item_drop!$F47</f>
        <v>3.937007874015748E-3</v>
      </c>
      <c r="H311" s="16">
        <f t="shared" si="4"/>
        <v>0.1062992125984252</v>
      </c>
      <c r="I311" s="15"/>
    </row>
    <row r="312" spans="1:9" x14ac:dyDescent="0.25">
      <c r="A312" s="15" t="str">
        <f>IF(item_drop!$A48="","","item_drop|"&amp;item_drop!$A48)</f>
        <v>item_drop|Dragon boots</v>
      </c>
      <c r="B312" s="15" t="s">
        <v>58</v>
      </c>
      <c r="C312" s="15" t="str">
        <f>item_drop!$A48</f>
        <v>Dragon boots</v>
      </c>
      <c r="D312" s="15" t="str">
        <f>IF(item_drop!$A48="","",item_drop!$B48)</f>
        <v>Spiritual mage</v>
      </c>
      <c r="E312" s="15">
        <f>item_drop!$C48</f>
        <v>120</v>
      </c>
      <c r="F312" s="15">
        <f>IF(item_drop!$D48="",1,item_drop!$D48)</f>
        <v>1</v>
      </c>
      <c r="G312" s="15">
        <f>item_drop!$F48</f>
        <v>7.8125E-3</v>
      </c>
      <c r="H312" s="16">
        <f t="shared" si="4"/>
        <v>0.9375</v>
      </c>
      <c r="I312" s="15"/>
    </row>
    <row r="313" spans="1:9" x14ac:dyDescent="0.25">
      <c r="A313" s="15" t="str">
        <f>IF(item_drop!$A49="","","item_drop|"&amp;item_drop!$A49)</f>
        <v>item_drop|Torva full helm</v>
      </c>
      <c r="B313" s="15" t="s">
        <v>58</v>
      </c>
      <c r="C313" s="15" t="str">
        <f>item_drop!$A49</f>
        <v>Torva full helm</v>
      </c>
      <c r="D313" s="15" t="str">
        <f>IF(item_drop!$A49="","",item_drop!$B49)</f>
        <v>Nex</v>
      </c>
      <c r="E313" s="15">
        <f>item_drop!$C49</f>
        <v>10</v>
      </c>
      <c r="F313" s="15">
        <f>IF(item_drop!$D49="",1,item_drop!$D49)</f>
        <v>5</v>
      </c>
      <c r="G313" s="15">
        <f>item_drop!$F49</f>
        <v>3.875968992248062E-3</v>
      </c>
      <c r="H313" s="16">
        <f t="shared" si="4"/>
        <v>7.7519379844961239E-3</v>
      </c>
      <c r="I313" s="15"/>
    </row>
    <row r="314" spans="1:9" x14ac:dyDescent="0.25">
      <c r="A314" s="15" t="str">
        <f>IF(item_drop!$A50="","","item_drop|"&amp;item_drop!$A50)</f>
        <v>item_drop|Torva platebody</v>
      </c>
      <c r="B314" s="15" t="s">
        <v>58</v>
      </c>
      <c r="C314" s="15" t="str">
        <f>item_drop!$A50</f>
        <v>Torva platebody</v>
      </c>
      <c r="D314" s="15" t="str">
        <f>IF(item_drop!$A50="","",item_drop!$B50)</f>
        <v>Nex</v>
      </c>
      <c r="E314" s="15">
        <f>item_drop!$C50</f>
        <v>10</v>
      </c>
      <c r="F314" s="15">
        <f>IF(item_drop!$D50="",1,item_drop!$D50)</f>
        <v>5</v>
      </c>
      <c r="G314" s="15">
        <f>item_drop!$F50</f>
        <v>3.875968992248062E-3</v>
      </c>
      <c r="H314" s="16">
        <f t="shared" si="4"/>
        <v>7.7519379844961239E-3</v>
      </c>
      <c r="I314" s="15"/>
    </row>
    <row r="315" spans="1:9" x14ac:dyDescent="0.25">
      <c r="A315" s="15" t="str">
        <f>IF(item_drop!$A51="","","item_drop|"&amp;item_drop!$A51)</f>
        <v>item_drop|Torva platelegs</v>
      </c>
      <c r="B315" s="15" t="s">
        <v>58</v>
      </c>
      <c r="C315" s="15" t="str">
        <f>item_drop!$A51</f>
        <v>Torva platelegs</v>
      </c>
      <c r="D315" s="15" t="str">
        <f>IF(item_drop!$A51="","",item_drop!$B51)</f>
        <v>Nex</v>
      </c>
      <c r="E315" s="15">
        <f>item_drop!$C51</f>
        <v>10</v>
      </c>
      <c r="F315" s="15">
        <f>IF(item_drop!$D51="",1,item_drop!$D51)</f>
        <v>5</v>
      </c>
      <c r="G315" s="15">
        <f>item_drop!$F51</f>
        <v>3.875968992248062E-3</v>
      </c>
      <c r="H315" s="16">
        <f t="shared" si="4"/>
        <v>7.7519379844961239E-3</v>
      </c>
      <c r="I315" s="15"/>
    </row>
    <row r="316" spans="1:9" x14ac:dyDescent="0.25">
      <c r="A316" s="15" t="str">
        <f>IF(item_drop!$A52="","","item_drop|"&amp;item_drop!$A52)</f>
        <v>item_drop|Zaryte vambraces</v>
      </c>
      <c r="B316" s="15" t="s">
        <v>58</v>
      </c>
      <c r="C316" s="15" t="str">
        <f>item_drop!$A52</f>
        <v>Zaryte vambraces</v>
      </c>
      <c r="D316" s="15" t="str">
        <f>IF(item_drop!$A52="","",item_drop!$B52)</f>
        <v>Nex</v>
      </c>
      <c r="E316" s="15">
        <f>item_drop!$C52</f>
        <v>10</v>
      </c>
      <c r="F316" s="15">
        <f>IF(item_drop!$D52="",1,item_drop!$D52)</f>
        <v>5</v>
      </c>
      <c r="G316" s="15">
        <f>item_drop!$F52</f>
        <v>5.8139534883720929E-3</v>
      </c>
      <c r="H316" s="16">
        <f t="shared" si="4"/>
        <v>1.1627906976744186E-2</v>
      </c>
      <c r="I316" s="15"/>
    </row>
    <row r="317" spans="1:9" x14ac:dyDescent="0.25">
      <c r="A317" s="15" t="str">
        <f>IF(item_drop!$A53="","","item_drop|"&amp;item_drop!$A53)</f>
        <v>item_drop|Nihil horn</v>
      </c>
      <c r="B317" s="15" t="s">
        <v>58</v>
      </c>
      <c r="C317" s="15" t="str">
        <f>item_drop!$A53</f>
        <v>Nihil horn</v>
      </c>
      <c r="D317" s="15" t="str">
        <f>IF(item_drop!$A53="","",item_drop!$B53)</f>
        <v>Nex</v>
      </c>
      <c r="E317" s="15">
        <f>item_drop!$C53</f>
        <v>10</v>
      </c>
      <c r="F317" s="15">
        <f>IF(item_drop!$D53="",1,item_drop!$D53)</f>
        <v>5</v>
      </c>
      <c r="G317" s="15">
        <f>item_drop!$F53</f>
        <v>3.875968992248062E-3</v>
      </c>
      <c r="H317" s="16">
        <f t="shared" si="4"/>
        <v>7.7519379844961239E-3</v>
      </c>
      <c r="I317" s="15"/>
    </row>
    <row r="318" spans="1:9" x14ac:dyDescent="0.25">
      <c r="A318" s="15" t="str">
        <f>IF(item_drop!$A54="","","item_drop|"&amp;item_drop!$A54)</f>
        <v>item_drop|Ancient hilt</v>
      </c>
      <c r="B318" s="15" t="s">
        <v>58</v>
      </c>
      <c r="C318" s="15" t="str">
        <f>item_drop!$A54</f>
        <v>Ancient hilt</v>
      </c>
      <c r="D318" s="15" t="str">
        <f>IF(item_drop!$A54="","",item_drop!$B54)</f>
        <v>Nex</v>
      </c>
      <c r="E318" s="15">
        <f>item_drop!$C54</f>
        <v>10</v>
      </c>
      <c r="F318" s="15">
        <f>IF(item_drop!$D54="",1,item_drop!$D54)</f>
        <v>5</v>
      </c>
      <c r="G318" s="15">
        <f>item_drop!$F54</f>
        <v>1.937984496124031E-3</v>
      </c>
      <c r="H318" s="16">
        <f t="shared" si="4"/>
        <v>3.875968992248062E-3</v>
      </c>
      <c r="I318" s="15"/>
    </row>
    <row r="319" spans="1:9" x14ac:dyDescent="0.25">
      <c r="A319" s="15" t="str">
        <f>IF(item_drop!$A55="","","item_drop|"&amp;item_drop!$A55)</f>
        <v>item_drop|Magus vestige</v>
      </c>
      <c r="B319" s="15" t="s">
        <v>58</v>
      </c>
      <c r="C319" s="15" t="str">
        <f>item_drop!$A55</f>
        <v>Magus vestige</v>
      </c>
      <c r="D319" s="15" t="str">
        <f>IF(item_drop!$A55="","",item_drop!$B55)</f>
        <v>Duke Sucellus</v>
      </c>
      <c r="E319" s="15">
        <f>item_drop!$C55</f>
        <v>34</v>
      </c>
      <c r="F319" s="15">
        <f>IF(item_drop!$D55="",1,item_drop!$D55)</f>
        <v>1</v>
      </c>
      <c r="G319" s="15">
        <f>item_drop!$F55</f>
        <v>1.3888888888888889E-3</v>
      </c>
      <c r="H319" s="16">
        <f t="shared" si="4"/>
        <v>4.7222222222222221E-2</v>
      </c>
      <c r="I319" s="15"/>
    </row>
    <row r="320" spans="1:9" x14ac:dyDescent="0.25">
      <c r="A320" s="15" t="str">
        <f>IF(item_drop!$A56="","","item_drop|"&amp;item_drop!$A56)</f>
        <v>item_drop|Eye of the duke</v>
      </c>
      <c r="B320" s="15" t="s">
        <v>58</v>
      </c>
      <c r="C320" s="15" t="str">
        <f>item_drop!$A56</f>
        <v>Eye of the duke</v>
      </c>
      <c r="D320" s="15" t="str">
        <f>IF(item_drop!$A56="","",item_drop!$B56)</f>
        <v>Duke Sucellus</v>
      </c>
      <c r="E320" s="15">
        <f>item_drop!$C56</f>
        <v>34</v>
      </c>
      <c r="F320" s="15">
        <f>IF(item_drop!$D56="",1,item_drop!$D56)</f>
        <v>1</v>
      </c>
      <c r="G320" s="15">
        <f>item_drop!$F56</f>
        <v>1.3888888888888889E-3</v>
      </c>
      <c r="H320" s="16">
        <f t="shared" si="4"/>
        <v>4.7222222222222221E-2</v>
      </c>
      <c r="I320" s="15"/>
    </row>
    <row r="321" spans="1:9" x14ac:dyDescent="0.25">
      <c r="A321" s="15" t="str">
        <f>IF(item_drop!$A57="","","item_drop|"&amp;item_drop!$A57)</f>
        <v>item_drop|Virtus mask</v>
      </c>
      <c r="B321" s="15" t="s">
        <v>58</v>
      </c>
      <c r="C321" s="15" t="str">
        <f>item_drop!$A57</f>
        <v>Virtus mask</v>
      </c>
      <c r="D321" s="15" t="str">
        <f>IF(item_drop!$A57="","",item_drop!$B57)</f>
        <v>Duke Sucellus</v>
      </c>
      <c r="E321" s="15">
        <f>item_drop!$C57</f>
        <v>34</v>
      </c>
      <c r="F321" s="15">
        <f>IF(item_drop!$D57="",1,item_drop!$D57)</f>
        <v>1</v>
      </c>
      <c r="G321" s="15">
        <f>item_drop!$F57</f>
        <v>1.3888888888888889E-3</v>
      </c>
      <c r="H321" s="16">
        <f t="shared" si="4"/>
        <v>4.7222222222222221E-2</v>
      </c>
      <c r="I321" s="15"/>
    </row>
    <row r="322" spans="1:9" x14ac:dyDescent="0.25">
      <c r="A322" s="15" t="str">
        <f>IF(item_drop!$A58="","","item_drop|"&amp;item_drop!$A58)</f>
        <v>item_drop|Virtus robe top</v>
      </c>
      <c r="B322" s="15" t="s">
        <v>58</v>
      </c>
      <c r="C322" s="15" t="str">
        <f>item_drop!$A58</f>
        <v>Virtus robe top</v>
      </c>
      <c r="D322" s="15" t="str">
        <f>IF(item_drop!$A58="","",item_drop!$B58)</f>
        <v>Duke Sucellus</v>
      </c>
      <c r="E322" s="15">
        <f>item_drop!$C58</f>
        <v>34</v>
      </c>
      <c r="F322" s="15">
        <f>IF(item_drop!$D58="",1,item_drop!$D58)</f>
        <v>1</v>
      </c>
      <c r="G322" s="15">
        <f>item_drop!$F58</f>
        <v>1.3888888888888889E-3</v>
      </c>
      <c r="H322" s="16">
        <f t="shared" si="4"/>
        <v>4.7222222222222221E-2</v>
      </c>
      <c r="I322" s="15"/>
    </row>
    <row r="323" spans="1:9" x14ac:dyDescent="0.25">
      <c r="A323" s="15" t="str">
        <f>IF(item_drop!$A59="","","item_drop|"&amp;item_drop!$A59)</f>
        <v>item_drop|Virtus robe bottom</v>
      </c>
      <c r="B323" s="15" t="s">
        <v>58</v>
      </c>
      <c r="C323" s="15" t="str">
        <f>item_drop!$A59</f>
        <v>Virtus robe bottom</v>
      </c>
      <c r="D323" s="15" t="str">
        <f>IF(item_drop!$A59="","",item_drop!$B59)</f>
        <v>Duke Sucellus</v>
      </c>
      <c r="E323" s="15">
        <f>item_drop!$C59</f>
        <v>34</v>
      </c>
      <c r="F323" s="15">
        <f>IF(item_drop!$D59="",1,item_drop!$D59)</f>
        <v>1</v>
      </c>
      <c r="G323" s="15">
        <f>item_drop!$F59</f>
        <v>1.3888888888888889E-3</v>
      </c>
      <c r="H323" s="16">
        <f t="shared" si="4"/>
        <v>4.7222222222222221E-2</v>
      </c>
      <c r="I323" s="15"/>
    </row>
    <row r="324" spans="1:9" x14ac:dyDescent="0.25">
      <c r="A324" s="15" t="str">
        <f>IF(item_drop!$A60="","","item_drop|"&amp;item_drop!$A60)</f>
        <v>item_drop|Awakener's orb</v>
      </c>
      <c r="B324" s="15" t="s">
        <v>58</v>
      </c>
      <c r="C324" s="15" t="str">
        <f>item_drop!$A60</f>
        <v>Awakener's orb</v>
      </c>
      <c r="D324" s="15" t="str">
        <f>IF(item_drop!$A60="","",item_drop!$B60)</f>
        <v>Duke Sucellus</v>
      </c>
      <c r="E324" s="15">
        <f>item_drop!$C60</f>
        <v>34</v>
      </c>
      <c r="F324" s="15">
        <f>IF(item_drop!$D60="",1,item_drop!$D60)</f>
        <v>1</v>
      </c>
      <c r="G324" s="15">
        <f>item_drop!$F60</f>
        <v>2.0833333333333332E-2</v>
      </c>
      <c r="H324" s="16">
        <f t="shared" si="4"/>
        <v>0.70833333333333326</v>
      </c>
      <c r="I324" s="15"/>
    </row>
    <row r="325" spans="1:9" x14ac:dyDescent="0.25">
      <c r="A325" s="15" t="str">
        <f>IF(item_drop!$A61="","","item_drop|"&amp;item_drop!$A61)</f>
        <v>item_drop|Chromium ingot</v>
      </c>
      <c r="B325" s="15" t="s">
        <v>58</v>
      </c>
      <c r="C325" s="15" t="str">
        <f>item_drop!$A61</f>
        <v>Chromium ingot</v>
      </c>
      <c r="D325" s="15" t="str">
        <f>IF(item_drop!$A61="","",item_drop!$B61)</f>
        <v>Duke Sucellus</v>
      </c>
      <c r="E325" s="15">
        <f>item_drop!$C61</f>
        <v>34</v>
      </c>
      <c r="F325" s="15">
        <f>IF(item_drop!$D61="",1,item_drop!$D61)</f>
        <v>1</v>
      </c>
      <c r="G325" s="15">
        <f>item_drop!$F61</f>
        <v>4.1666666666666666E-3</v>
      </c>
      <c r="H325" s="16">
        <f t="shared" si="4"/>
        <v>0.14166666666666666</v>
      </c>
      <c r="I325" s="15"/>
    </row>
    <row r="326" spans="1:9" x14ac:dyDescent="0.25">
      <c r="A326" s="15" t="str">
        <f>IF(item_drop!$A62="","","item_drop|"&amp;item_drop!$A62)</f>
        <v>item_drop|Bellator vestige</v>
      </c>
      <c r="B326" s="15" t="s">
        <v>58</v>
      </c>
      <c r="C326" s="15" t="str">
        <f>item_drop!$A62</f>
        <v>Bellator vestige</v>
      </c>
      <c r="D326" s="15" t="str">
        <f>IF(item_drop!$A62="","",item_drop!$B62)</f>
        <v>The Whisperer</v>
      </c>
      <c r="E326" s="15">
        <f>item_drop!$C62</f>
        <v>20</v>
      </c>
      <c r="F326" s="15">
        <f>IF(item_drop!$D62="",1,item_drop!$D62)</f>
        <v>1</v>
      </c>
      <c r="G326" s="15">
        <f>item_drop!$F62</f>
        <v>1.953125E-3</v>
      </c>
      <c r="H326" s="16">
        <f t="shared" ref="H326:H389" si="5">IF(OR($E326="",$E326=0,$F326=0),0,$G326*$E326/$F326)</f>
        <v>3.90625E-2</v>
      </c>
      <c r="I326" s="15"/>
    </row>
    <row r="327" spans="1:9" x14ac:dyDescent="0.25">
      <c r="A327" s="15" t="str">
        <f>IF(item_drop!$A63="","","item_drop|"&amp;item_drop!$A63)</f>
        <v>item_drop|Siren's staff</v>
      </c>
      <c r="B327" s="15" t="s">
        <v>58</v>
      </c>
      <c r="C327" s="15" t="str">
        <f>item_drop!$A63</f>
        <v>Siren's staff</v>
      </c>
      <c r="D327" s="15" t="str">
        <f>IF(item_drop!$A63="","",item_drop!$B63)</f>
        <v>The Whisperer</v>
      </c>
      <c r="E327" s="15">
        <f>item_drop!$C63</f>
        <v>20</v>
      </c>
      <c r="F327" s="15">
        <f>IF(item_drop!$D63="",1,item_drop!$D63)</f>
        <v>1</v>
      </c>
      <c r="G327" s="15">
        <f>item_drop!$F63</f>
        <v>1.953125E-3</v>
      </c>
      <c r="H327" s="16">
        <f t="shared" si="5"/>
        <v>3.90625E-2</v>
      </c>
      <c r="I327" s="15"/>
    </row>
    <row r="328" spans="1:9" x14ac:dyDescent="0.25">
      <c r="A328" s="15" t="str">
        <f>IF(item_drop!$A64="","","item_drop|"&amp;item_drop!$A64)</f>
        <v>item_drop|Venator vestige</v>
      </c>
      <c r="B328" s="15" t="s">
        <v>58</v>
      </c>
      <c r="C328" s="15" t="str">
        <f>item_drop!$A64</f>
        <v>Venator vestige</v>
      </c>
      <c r="D328" s="15" t="str">
        <f>IF(item_drop!$A64="","",item_drop!$B64)</f>
        <v>The Leviathan</v>
      </c>
      <c r="E328" s="15">
        <f>item_drop!$C64</f>
        <v>24</v>
      </c>
      <c r="F328" s="15">
        <f>IF(item_drop!$D64="",1,item_drop!$D64)</f>
        <v>1</v>
      </c>
      <c r="G328" s="15">
        <f>item_drop!$F64</f>
        <v>1.3020833333333333E-3</v>
      </c>
      <c r="H328" s="16">
        <f t="shared" si="5"/>
        <v>3.125E-2</v>
      </c>
      <c r="I328" s="15"/>
    </row>
    <row r="329" spans="1:9" x14ac:dyDescent="0.25">
      <c r="A329" s="15" t="str">
        <f>IF(item_drop!$A65="","","item_drop|"&amp;item_drop!$A65)</f>
        <v>item_drop|Leviathan's lure</v>
      </c>
      <c r="B329" s="15" t="s">
        <v>58</v>
      </c>
      <c r="C329" s="15" t="str">
        <f>item_drop!$A65</f>
        <v>Leviathan's lure</v>
      </c>
      <c r="D329" s="15" t="str">
        <f>IF(item_drop!$A65="","",item_drop!$B65)</f>
        <v>The Leviathan</v>
      </c>
      <c r="E329" s="15">
        <f>item_drop!$C65</f>
        <v>24</v>
      </c>
      <c r="F329" s="15">
        <f>IF(item_drop!$D65="",1,item_drop!$D65)</f>
        <v>1</v>
      </c>
      <c r="G329" s="15">
        <f>item_drop!$F65</f>
        <v>1.3020833333333333E-3</v>
      </c>
      <c r="H329" s="16">
        <f t="shared" si="5"/>
        <v>3.125E-2</v>
      </c>
      <c r="I329" s="15"/>
    </row>
    <row r="330" spans="1:9" x14ac:dyDescent="0.25">
      <c r="A330" s="15" t="str">
        <f>IF(item_drop!$A66="","","item_drop|"&amp;item_drop!$A66)</f>
        <v>item_drop|Ultor vestige</v>
      </c>
      <c r="B330" s="15" t="s">
        <v>58</v>
      </c>
      <c r="C330" s="15" t="str">
        <f>item_drop!$A66</f>
        <v>Ultor vestige</v>
      </c>
      <c r="D330" s="15" t="str">
        <f>IF(item_drop!$A66="","",item_drop!$B66)</f>
        <v>Vardorvis</v>
      </c>
      <c r="E330" s="15">
        <f>item_drop!$C66</f>
        <v>32</v>
      </c>
      <c r="F330" s="15">
        <f>IF(item_drop!$D66="",1,item_drop!$D66)</f>
        <v>1</v>
      </c>
      <c r="G330" s="15">
        <f>item_drop!$F66</f>
        <v>9.1911764705882352E-4</v>
      </c>
      <c r="H330" s="16">
        <f t="shared" si="5"/>
        <v>2.9411764705882353E-2</v>
      </c>
      <c r="I330" s="15"/>
    </row>
    <row r="331" spans="1:9" x14ac:dyDescent="0.25">
      <c r="A331" s="15" t="str">
        <f>IF(item_drop!$A67="","","item_drop|"&amp;item_drop!$A67)</f>
        <v>item_drop|Executioner's axe head</v>
      </c>
      <c r="B331" s="15" t="s">
        <v>58</v>
      </c>
      <c r="C331" s="15" t="str">
        <f>item_drop!$A67</f>
        <v>Executioner's axe head</v>
      </c>
      <c r="D331" s="15" t="str">
        <f>IF(item_drop!$A67="","",item_drop!$B67)</f>
        <v>Vardorvis</v>
      </c>
      <c r="E331" s="15">
        <f>item_drop!$C67</f>
        <v>32</v>
      </c>
      <c r="F331" s="15">
        <f>IF(item_drop!$D67="",1,item_drop!$D67)</f>
        <v>1</v>
      </c>
      <c r="G331" s="15">
        <f>item_drop!$F67</f>
        <v>9.1911764705882352E-4</v>
      </c>
      <c r="H331" s="16">
        <f t="shared" si="5"/>
        <v>2.9411764705882353E-2</v>
      </c>
      <c r="I331" s="15"/>
    </row>
    <row r="332" spans="1:9" x14ac:dyDescent="0.25">
      <c r="A332" s="15" t="str">
        <f>IF(item_drop!$A68="","","item_drop|"&amp;item_drop!$A68)</f>
        <v>item_drop|Unsired</v>
      </c>
      <c r="B332" s="15" t="s">
        <v>58</v>
      </c>
      <c r="C332" s="15" t="str">
        <f>item_drop!$A68</f>
        <v>Unsired</v>
      </c>
      <c r="D332" s="15" t="str">
        <f>IF(item_drop!$A68="","",item_drop!$B68)</f>
        <v>Abyssal Sire</v>
      </c>
      <c r="E332" s="15">
        <f>item_drop!$C68</f>
        <v>39</v>
      </c>
      <c r="F332" s="15">
        <f>IF(item_drop!$D68="",1,item_drop!$D68)</f>
        <v>1</v>
      </c>
      <c r="G332" s="15">
        <f>item_drop!$F68</f>
        <v>0.01</v>
      </c>
      <c r="H332" s="16">
        <f t="shared" si="5"/>
        <v>0.39</v>
      </c>
      <c r="I332" s="15"/>
    </row>
    <row r="333" spans="1:9" x14ac:dyDescent="0.25">
      <c r="A333" s="15" t="str">
        <f>IF(item_drop!$A69="","","item_drop|"&amp;item_drop!$A69)</f>
        <v>item_drop|Abyssal whip</v>
      </c>
      <c r="B333" s="15" t="s">
        <v>58</v>
      </c>
      <c r="C333" s="15" t="str">
        <f>item_drop!$A69</f>
        <v>Abyssal whip</v>
      </c>
      <c r="D333" s="15" t="str">
        <f>IF(item_drop!$A69="","",item_drop!$B69)</f>
        <v>Abyssal demon</v>
      </c>
      <c r="E333" s="15">
        <f>item_drop!$C69</f>
        <v>190</v>
      </c>
      <c r="F333" s="15">
        <f>IF(item_drop!$D69="",1,item_drop!$D69)</f>
        <v>1</v>
      </c>
      <c r="G333" s="15">
        <f>item_drop!$F69</f>
        <v>1.953125E-3</v>
      </c>
      <c r="H333" s="16">
        <f t="shared" si="5"/>
        <v>0.37109375</v>
      </c>
      <c r="I333" s="15"/>
    </row>
    <row r="334" spans="1:9" x14ac:dyDescent="0.25">
      <c r="A334" s="15" t="str">
        <f>IF(item_drop!$A70="","","item_drop|"&amp;item_drop!$A70)</f>
        <v>item_drop|Abyssal dagger</v>
      </c>
      <c r="B334" s="15" t="s">
        <v>58</v>
      </c>
      <c r="C334" s="15" t="str">
        <f>item_drop!$A70</f>
        <v>Abyssal dagger</v>
      </c>
      <c r="D334" s="15" t="str">
        <f>IF(item_drop!$A70="","",item_drop!$B70)</f>
        <v>Abyssal demon</v>
      </c>
      <c r="E334" s="15">
        <f>item_drop!$C70</f>
        <v>190</v>
      </c>
      <c r="F334" s="15">
        <f>IF(item_drop!$D70="",1,item_drop!$D70)</f>
        <v>1</v>
      </c>
      <c r="G334" s="15">
        <f>item_drop!$F70</f>
        <v>3.1250000000000001E-5</v>
      </c>
      <c r="H334" s="16">
        <f t="shared" si="5"/>
        <v>5.9375000000000001E-3</v>
      </c>
      <c r="I334" s="15"/>
    </row>
    <row r="335" spans="1:9" x14ac:dyDescent="0.25">
      <c r="A335" s="15" t="str">
        <f>IF(item_drop!$A71="","","item_drop|"&amp;item_drop!$A71)</f>
        <v>item_drop|Primordial crystal</v>
      </c>
      <c r="B335" s="15" t="s">
        <v>58</v>
      </c>
      <c r="C335" s="15" t="str">
        <f>item_drop!$A71</f>
        <v>Primordial crystal</v>
      </c>
      <c r="D335" s="15" t="str">
        <f>IF(item_drop!$A71="","",item_drop!$B71)</f>
        <v>Cerberus</v>
      </c>
      <c r="E335" s="15">
        <f>item_drop!$C71</f>
        <v>50</v>
      </c>
      <c r="F335" s="15">
        <f>IF(item_drop!$D71="",1,item_drop!$D71)</f>
        <v>1</v>
      </c>
      <c r="G335" s="15">
        <f>item_drop!$F71</f>
        <v>1.953125E-3</v>
      </c>
      <c r="H335" s="16">
        <f t="shared" si="5"/>
        <v>9.765625E-2</v>
      </c>
      <c r="I335" s="15"/>
    </row>
    <row r="336" spans="1:9" x14ac:dyDescent="0.25">
      <c r="A336" s="15" t="str">
        <f>IF(item_drop!$A72="","","item_drop|"&amp;item_drop!$A72)</f>
        <v>item_drop|Pegasian crystal</v>
      </c>
      <c r="B336" s="15" t="s">
        <v>58</v>
      </c>
      <c r="C336" s="15" t="str">
        <f>item_drop!$A72</f>
        <v>Pegasian crystal</v>
      </c>
      <c r="D336" s="15" t="str">
        <f>IF(item_drop!$A72="","",item_drop!$B72)</f>
        <v>Cerberus</v>
      </c>
      <c r="E336" s="15">
        <f>item_drop!$C72</f>
        <v>50</v>
      </c>
      <c r="F336" s="15">
        <f>IF(item_drop!$D72="",1,item_drop!$D72)</f>
        <v>1</v>
      </c>
      <c r="G336" s="15">
        <f>item_drop!$F72</f>
        <v>1.953125E-3</v>
      </c>
      <c r="H336" s="16">
        <f t="shared" si="5"/>
        <v>9.765625E-2</v>
      </c>
      <c r="I336" s="15"/>
    </row>
    <row r="337" spans="1:9" x14ac:dyDescent="0.25">
      <c r="A337" s="15" t="str">
        <f>IF(item_drop!$A73="","","item_drop|"&amp;item_drop!$A73)</f>
        <v>item_drop|Eternal crystal</v>
      </c>
      <c r="B337" s="15" t="s">
        <v>58</v>
      </c>
      <c r="C337" s="15" t="str">
        <f>item_drop!$A73</f>
        <v>Eternal crystal</v>
      </c>
      <c r="D337" s="15" t="str">
        <f>IF(item_drop!$A73="","",item_drop!$B73)</f>
        <v>Cerberus</v>
      </c>
      <c r="E337" s="15">
        <f>item_drop!$C73</f>
        <v>50</v>
      </c>
      <c r="F337" s="15">
        <f>IF(item_drop!$D73="",1,item_drop!$D73)</f>
        <v>1</v>
      </c>
      <c r="G337" s="15">
        <f>item_drop!$F73</f>
        <v>1.953125E-3</v>
      </c>
      <c r="H337" s="16">
        <f t="shared" si="5"/>
        <v>9.765625E-2</v>
      </c>
      <c r="I337" s="15"/>
    </row>
    <row r="338" spans="1:9" x14ac:dyDescent="0.25">
      <c r="A338" s="15" t="str">
        <f>IF(item_drop!$A74="","","item_drop|"&amp;item_drop!$A74)</f>
        <v>item_drop|Smouldering stone</v>
      </c>
      <c r="B338" s="15" t="s">
        <v>58</v>
      </c>
      <c r="C338" s="15" t="str">
        <f>item_drop!$A74</f>
        <v>Smouldering stone</v>
      </c>
      <c r="D338" s="15" t="str">
        <f>IF(item_drop!$A74="","",item_drop!$B74)</f>
        <v>Cerberus</v>
      </c>
      <c r="E338" s="15">
        <f>item_drop!$C74</f>
        <v>50</v>
      </c>
      <c r="F338" s="15">
        <f>IF(item_drop!$D74="",1,item_drop!$D74)</f>
        <v>1</v>
      </c>
      <c r="G338" s="15">
        <f>item_drop!$F74</f>
        <v>1.953125E-3</v>
      </c>
      <c r="H338" s="16">
        <f t="shared" si="5"/>
        <v>9.765625E-2</v>
      </c>
      <c r="I338" s="15"/>
    </row>
    <row r="339" spans="1:9" x14ac:dyDescent="0.25">
      <c r="A339" s="15" t="str">
        <f>IF(item_drop!$A75="","","item_drop|"&amp;item_drop!$A75)</f>
        <v>item_drop|Hydra's claw</v>
      </c>
      <c r="B339" s="15" t="s">
        <v>58</v>
      </c>
      <c r="C339" s="15" t="str">
        <f>item_drop!$A75</f>
        <v>Hydra's claw</v>
      </c>
      <c r="D339" s="15" t="str">
        <f>IF(item_drop!$A75="","",item_drop!$B75)</f>
        <v>Alchemical Hydra</v>
      </c>
      <c r="E339" s="15">
        <f>item_drop!$C75</f>
        <v>25</v>
      </c>
      <c r="F339" s="15">
        <f>IF(item_drop!$D75="",1,item_drop!$D75)</f>
        <v>1</v>
      </c>
      <c r="G339" s="15">
        <f>item_drop!$F75</f>
        <v>9.99000999000999E-4</v>
      </c>
      <c r="H339" s="16">
        <f t="shared" si="5"/>
        <v>2.4975024975024976E-2</v>
      </c>
      <c r="I339" s="15"/>
    </row>
    <row r="340" spans="1:9" x14ac:dyDescent="0.25">
      <c r="A340" s="15" t="str">
        <f>IF(item_drop!$A76="","","item_drop|"&amp;item_drop!$A76)</f>
        <v>item_drop|Hydra tail</v>
      </c>
      <c r="B340" s="15" t="s">
        <v>58</v>
      </c>
      <c r="C340" s="15" t="str">
        <f>item_drop!$A76</f>
        <v>Hydra tail</v>
      </c>
      <c r="D340" s="15" t="str">
        <f>IF(item_drop!$A76="","",item_drop!$B76)</f>
        <v>Alchemical Hydra</v>
      </c>
      <c r="E340" s="15">
        <f>item_drop!$C76</f>
        <v>25</v>
      </c>
      <c r="F340" s="15">
        <f>IF(item_drop!$D76="",1,item_drop!$D76)</f>
        <v>1</v>
      </c>
      <c r="G340" s="15">
        <f>item_drop!$F76</f>
        <v>1.953125E-3</v>
      </c>
      <c r="H340" s="16">
        <f t="shared" si="5"/>
        <v>4.8828125E-2</v>
      </c>
      <c r="I340" s="15"/>
    </row>
    <row r="341" spans="1:9" x14ac:dyDescent="0.25">
      <c r="A341" s="15" t="str">
        <f>IF(item_drop!$A77="","","item_drop|"&amp;item_drop!$A77)</f>
        <v>item_drop|Hydra leather</v>
      </c>
      <c r="B341" s="15" t="s">
        <v>58</v>
      </c>
      <c r="C341" s="15" t="str">
        <f>item_drop!$A77</f>
        <v>Hydra leather</v>
      </c>
      <c r="D341" s="15" t="str">
        <f>IF(item_drop!$A77="","",item_drop!$B77)</f>
        <v>Alchemical Hydra</v>
      </c>
      <c r="E341" s="15">
        <f>item_drop!$C77</f>
        <v>25</v>
      </c>
      <c r="F341" s="15">
        <f>IF(item_drop!$D77="",1,item_drop!$D77)</f>
        <v>1</v>
      </c>
      <c r="G341" s="15">
        <f>item_drop!$F77</f>
        <v>1.953125E-3</v>
      </c>
      <c r="H341" s="16">
        <f t="shared" si="5"/>
        <v>4.8828125E-2</v>
      </c>
      <c r="I341" s="15"/>
    </row>
    <row r="342" spans="1:9" x14ac:dyDescent="0.25">
      <c r="A342" s="15" t="str">
        <f>IF(item_drop!$A78="","","item_drop|"&amp;item_drop!$A78)</f>
        <v>item_drop|Hydra's eye</v>
      </c>
      <c r="B342" s="15" t="s">
        <v>58</v>
      </c>
      <c r="C342" s="15" t="str">
        <f>item_drop!$A78</f>
        <v>Hydra's eye</v>
      </c>
      <c r="D342" s="15" t="str">
        <f>IF(item_drop!$A78="","",item_drop!$B78)</f>
        <v>Alchemical Hydra</v>
      </c>
      <c r="E342" s="15">
        <f>item_drop!$C78</f>
        <v>25</v>
      </c>
      <c r="F342" s="15">
        <f>IF(item_drop!$D78="",1,item_drop!$D78)</f>
        <v>1</v>
      </c>
      <c r="G342" s="15">
        <f>item_drop!$F78</f>
        <v>2.7700831024930748E-3</v>
      </c>
      <c r="H342" s="16">
        <f t="shared" si="5"/>
        <v>6.9252077562326875E-2</v>
      </c>
      <c r="I342" s="15"/>
    </row>
    <row r="343" spans="1:9" x14ac:dyDescent="0.25">
      <c r="A343" s="15" t="str">
        <f>IF(item_drop!$A79="","","item_drop|"&amp;item_drop!$A79)</f>
        <v>item_drop|Hydra's fang</v>
      </c>
      <c r="B343" s="15" t="s">
        <v>58</v>
      </c>
      <c r="C343" s="15" t="str">
        <f>item_drop!$A79</f>
        <v>Hydra's fang</v>
      </c>
      <c r="D343" s="15" t="str">
        <f>IF(item_drop!$A79="","",item_drop!$B79)</f>
        <v>Alchemical Hydra</v>
      </c>
      <c r="E343" s="15">
        <f>item_drop!$C79</f>
        <v>25</v>
      </c>
      <c r="F343" s="15">
        <f>IF(item_drop!$D79="",1,item_drop!$D79)</f>
        <v>1</v>
      </c>
      <c r="G343" s="15">
        <f>item_drop!$F79</f>
        <v>2.7700831024930748E-3</v>
      </c>
      <c r="H343" s="16">
        <f t="shared" si="5"/>
        <v>6.9252077562326875E-2</v>
      </c>
      <c r="I343" s="15"/>
    </row>
    <row r="344" spans="1:9" x14ac:dyDescent="0.25">
      <c r="A344" s="15" t="str">
        <f>IF(item_drop!$A80="","","item_drop|"&amp;item_drop!$A80)</f>
        <v>item_drop|Hydra's heart</v>
      </c>
      <c r="B344" s="15" t="s">
        <v>58</v>
      </c>
      <c r="C344" s="15" t="str">
        <f>item_drop!$A80</f>
        <v>Hydra's heart</v>
      </c>
      <c r="D344" s="15" t="str">
        <f>IF(item_drop!$A80="","",item_drop!$B80)</f>
        <v>Alchemical Hydra</v>
      </c>
      <c r="E344" s="15">
        <f>item_drop!$C80</f>
        <v>25</v>
      </c>
      <c r="F344" s="15">
        <f>IF(item_drop!$D80="",1,item_drop!$D80)</f>
        <v>1</v>
      </c>
      <c r="G344" s="15">
        <f>item_drop!$F80</f>
        <v>2.7700831024930748E-3</v>
      </c>
      <c r="H344" s="16">
        <f t="shared" si="5"/>
        <v>6.9252077562326875E-2</v>
      </c>
      <c r="I344" s="15"/>
    </row>
    <row r="345" spans="1:9" x14ac:dyDescent="0.25">
      <c r="A345" s="15" t="str">
        <f>IF(item_drop!$A81="","","item_drop|"&amp;item_drop!$A81)</f>
        <v>item_drop|Kraken tentacle</v>
      </c>
      <c r="B345" s="15" t="s">
        <v>58</v>
      </c>
      <c r="C345" s="15" t="str">
        <f>item_drop!$A81</f>
        <v>Kraken tentacle</v>
      </c>
      <c r="D345" s="15" t="str">
        <f>IF(item_drop!$A81="","",item_drop!$B81)</f>
        <v>Kraken</v>
      </c>
      <c r="E345" s="15">
        <f>item_drop!$C81</f>
        <v>60</v>
      </c>
      <c r="F345" s="15">
        <f>IF(item_drop!$D81="",1,item_drop!$D81)</f>
        <v>1</v>
      </c>
      <c r="G345" s="15">
        <f>item_drop!$F81</f>
        <v>2.5000000000000001E-3</v>
      </c>
      <c r="H345" s="16">
        <f t="shared" si="5"/>
        <v>0.15</v>
      </c>
      <c r="I345" s="15"/>
    </row>
    <row r="346" spans="1:9" x14ac:dyDescent="0.25">
      <c r="A346" s="15" t="str">
        <f>IF(item_drop!$A82="","","item_drop|"&amp;item_drop!$A82)</f>
        <v>item_drop|Trident of the seas</v>
      </c>
      <c r="B346" s="15" t="s">
        <v>58</v>
      </c>
      <c r="C346" s="15" t="str">
        <f>item_drop!$A82</f>
        <v>Trident of the seas</v>
      </c>
      <c r="D346" s="15" t="str">
        <f>IF(item_drop!$A82="","",item_drop!$B82)</f>
        <v>Kraken</v>
      </c>
      <c r="E346" s="15">
        <f>item_drop!$C82</f>
        <v>60</v>
      </c>
      <c r="F346" s="15">
        <f>IF(item_drop!$D82="",1,item_drop!$D82)</f>
        <v>1</v>
      </c>
      <c r="G346" s="15">
        <f>item_drop!$F82</f>
        <v>1.953125E-3</v>
      </c>
      <c r="H346" s="16">
        <f t="shared" si="5"/>
        <v>0.1171875</v>
      </c>
      <c r="I346" s="15"/>
    </row>
    <row r="347" spans="1:9" x14ac:dyDescent="0.25">
      <c r="A347" s="15" t="str">
        <f>IF(item_drop!$A83="","","item_drop|"&amp;item_drop!$A83)</f>
        <v>item_drop|Uncharged trident</v>
      </c>
      <c r="B347" s="15" t="s">
        <v>58</v>
      </c>
      <c r="C347" s="15" t="str">
        <f>item_drop!$A83</f>
        <v>Uncharged trident</v>
      </c>
      <c r="D347" s="15" t="str">
        <f>IF(item_drop!$A83="","",item_drop!$B83)</f>
        <v>Cave kraken</v>
      </c>
      <c r="E347" s="15">
        <f>item_drop!$C83</f>
        <v>100</v>
      </c>
      <c r="F347" s="15">
        <f>IF(item_drop!$D83="",1,item_drop!$D83)</f>
        <v>1</v>
      </c>
      <c r="G347" s="15">
        <f>item_drop!$F83</f>
        <v>5.0000000000000001E-3</v>
      </c>
      <c r="H347" s="16">
        <f t="shared" si="5"/>
        <v>0.5</v>
      </c>
      <c r="I347" s="15"/>
    </row>
    <row r="348" spans="1:9" x14ac:dyDescent="0.25">
      <c r="A348" s="15" t="str">
        <f>IF(item_drop!$A84="","","item_drop|"&amp;item_drop!$A84)</f>
        <v>item_drop|Occult necklace</v>
      </c>
      <c r="B348" s="15" t="s">
        <v>58</v>
      </c>
      <c r="C348" s="15" t="str">
        <f>item_drop!$A84</f>
        <v>Occult necklace</v>
      </c>
      <c r="D348" s="15" t="str">
        <f>IF(item_drop!$A84="","",item_drop!$B84)</f>
        <v>Thermonuclear smoke devil</v>
      </c>
      <c r="E348" s="15">
        <f>item_drop!$C84</f>
        <v>45</v>
      </c>
      <c r="F348" s="15">
        <f>IF(item_drop!$D84="",1,item_drop!$D84)</f>
        <v>1</v>
      </c>
      <c r="G348" s="15">
        <f>item_drop!$F84</f>
        <v>2.8571428571428571E-3</v>
      </c>
      <c r="H348" s="16">
        <f t="shared" si="5"/>
        <v>0.12857142857142856</v>
      </c>
      <c r="I348" s="15"/>
    </row>
    <row r="349" spans="1:9" x14ac:dyDescent="0.25">
      <c r="A349" s="15" t="str">
        <f>IF(item_drop!$A85="","","item_drop|"&amp;item_drop!$A85)</f>
        <v>item_drop|Smoke battlestaff</v>
      </c>
      <c r="B349" s="15" t="s">
        <v>58</v>
      </c>
      <c r="C349" s="15" t="str">
        <f>item_drop!$A85</f>
        <v>Smoke battlestaff</v>
      </c>
      <c r="D349" s="15" t="str">
        <f>IF(item_drop!$A85="","",item_drop!$B85)</f>
        <v>Thermonuclear smoke devil</v>
      </c>
      <c r="E349" s="15">
        <f>item_drop!$C85</f>
        <v>45</v>
      </c>
      <c r="F349" s="15">
        <f>IF(item_drop!$D85="",1,item_drop!$D85)</f>
        <v>1</v>
      </c>
      <c r="G349" s="15">
        <f>item_drop!$F85</f>
        <v>1.953125E-3</v>
      </c>
      <c r="H349" s="16">
        <f t="shared" si="5"/>
        <v>8.7890625E-2</v>
      </c>
      <c r="I349" s="15"/>
    </row>
    <row r="350" spans="1:9" x14ac:dyDescent="0.25">
      <c r="A350" s="15" t="str">
        <f>IF(item_drop!$A86="","","item_drop|"&amp;item_drop!$A86)</f>
        <v>item_drop|Dragon chainbody</v>
      </c>
      <c r="B350" s="15" t="s">
        <v>58</v>
      </c>
      <c r="C350" s="15" t="str">
        <f>item_drop!$A86</f>
        <v>Dragon chainbody</v>
      </c>
      <c r="D350" s="15" t="str">
        <f>IF(item_drop!$A86="","",item_drop!$B86)</f>
        <v>Kalphite Queen</v>
      </c>
      <c r="E350" s="15">
        <f>item_drop!$C86</f>
        <v>40</v>
      </c>
      <c r="F350" s="15">
        <f>IF(item_drop!$D86="",1,item_drop!$D86)</f>
        <v>1</v>
      </c>
      <c r="G350" s="15">
        <f>item_drop!$F86</f>
        <v>7.8125E-3</v>
      </c>
      <c r="H350" s="16">
        <f t="shared" si="5"/>
        <v>0.3125</v>
      </c>
      <c r="I350" s="15"/>
    </row>
    <row r="351" spans="1:9" x14ac:dyDescent="0.25">
      <c r="A351" s="15" t="str">
        <f>IF(item_drop!$A87="","","item_drop|"&amp;item_drop!$A87)</f>
        <v>item_drop|Granite gloves</v>
      </c>
      <c r="B351" s="15" t="s">
        <v>58</v>
      </c>
      <c r="C351" s="15" t="str">
        <f>item_drop!$A87</f>
        <v>Granite gloves</v>
      </c>
      <c r="D351" s="15" t="str">
        <f>IF(item_drop!$A87="","",item_drop!$B87)</f>
        <v>Dusk</v>
      </c>
      <c r="E351" s="15">
        <f>item_drop!$C87</f>
        <v>24</v>
      </c>
      <c r="F351" s="15">
        <f>IF(item_drop!$D87="",1,item_drop!$D87)</f>
        <v>1</v>
      </c>
      <c r="G351" s="15">
        <f>item_drop!$F87</f>
        <v>2E-3</v>
      </c>
      <c r="H351" s="16">
        <f t="shared" si="5"/>
        <v>4.8000000000000001E-2</v>
      </c>
      <c r="I351" s="15"/>
    </row>
    <row r="352" spans="1:9" x14ac:dyDescent="0.25">
      <c r="A352" s="15" t="str">
        <f>IF(item_drop!$A88="","","item_drop|"&amp;item_drop!$A88)</f>
        <v>item_drop|Granite ring</v>
      </c>
      <c r="B352" s="15" t="s">
        <v>58</v>
      </c>
      <c r="C352" s="15" t="str">
        <f>item_drop!$A88</f>
        <v>Granite ring</v>
      </c>
      <c r="D352" s="15" t="str">
        <f>IF(item_drop!$A88="","",item_drop!$B88)</f>
        <v>Dusk</v>
      </c>
      <c r="E352" s="15">
        <f>item_drop!$C88</f>
        <v>24</v>
      </c>
      <c r="F352" s="15">
        <f>IF(item_drop!$D88="",1,item_drop!$D88)</f>
        <v>1</v>
      </c>
      <c r="G352" s="15">
        <f>item_drop!$F88</f>
        <v>2E-3</v>
      </c>
      <c r="H352" s="16">
        <f t="shared" si="5"/>
        <v>4.8000000000000001E-2</v>
      </c>
      <c r="I352" s="15"/>
    </row>
    <row r="353" spans="1:9" x14ac:dyDescent="0.25">
      <c r="A353" s="15" t="str">
        <f>IF(item_drop!$A89="","","item_drop|"&amp;item_drop!$A89)</f>
        <v>item_drop|Granite hammer</v>
      </c>
      <c r="B353" s="15" t="s">
        <v>58</v>
      </c>
      <c r="C353" s="15" t="str">
        <f>item_drop!$A89</f>
        <v>Granite hammer</v>
      </c>
      <c r="D353" s="15" t="str">
        <f>IF(item_drop!$A89="","",item_drop!$B89)</f>
        <v>Dusk</v>
      </c>
      <c r="E353" s="15">
        <f>item_drop!$C89</f>
        <v>24</v>
      </c>
      <c r="F353" s="15">
        <f>IF(item_drop!$D89="",1,item_drop!$D89)</f>
        <v>1</v>
      </c>
      <c r="G353" s="15">
        <f>item_drop!$F89</f>
        <v>1.3333333333333333E-3</v>
      </c>
      <c r="H353" s="16">
        <f t="shared" si="5"/>
        <v>3.2000000000000001E-2</v>
      </c>
      <c r="I353" s="15"/>
    </row>
    <row r="354" spans="1:9" x14ac:dyDescent="0.25">
      <c r="A354" s="15" t="str">
        <f>IF(item_drop!$A90="","","item_drop|"&amp;item_drop!$A90)</f>
        <v>item_drop|Black tourmaline core</v>
      </c>
      <c r="B354" s="15" t="s">
        <v>58</v>
      </c>
      <c r="C354" s="15" t="str">
        <f>item_drop!$A90</f>
        <v>Black tourmaline core</v>
      </c>
      <c r="D354" s="15" t="str">
        <f>IF(item_drop!$A90="","",item_drop!$B90)</f>
        <v>Dusk</v>
      </c>
      <c r="E354" s="15">
        <f>item_drop!$C90</f>
        <v>24</v>
      </c>
      <c r="F354" s="15">
        <f>IF(item_drop!$D90="",1,item_drop!$D90)</f>
        <v>1</v>
      </c>
      <c r="G354" s="15">
        <f>item_drop!$F90</f>
        <v>1E-3</v>
      </c>
      <c r="H354" s="16">
        <f t="shared" si="5"/>
        <v>2.4E-2</v>
      </c>
      <c r="I354" s="15"/>
    </row>
    <row r="355" spans="1:9" x14ac:dyDescent="0.25">
      <c r="A355" s="15" t="str">
        <f>IF(item_drop!$A91="","","item_drop|"&amp;item_drop!$A91)</f>
        <v>item_drop|Granite maul</v>
      </c>
      <c r="B355" s="15" t="s">
        <v>58</v>
      </c>
      <c r="C355" s="15" t="str">
        <f>item_drop!$A91</f>
        <v>Granite maul</v>
      </c>
      <c r="D355" s="15" t="str">
        <f>IF(item_drop!$A91="","",item_drop!$B91)</f>
        <v>Dusk</v>
      </c>
      <c r="E355" s="15">
        <f>item_drop!$C91</f>
        <v>24</v>
      </c>
      <c r="F355" s="15">
        <f>IF(item_drop!$D91="",1,item_drop!$D91)</f>
        <v>1</v>
      </c>
      <c r="G355" s="15">
        <f>item_drop!$F91</f>
        <v>1.3333333333333333E-3</v>
      </c>
      <c r="H355" s="16">
        <f t="shared" si="5"/>
        <v>3.2000000000000001E-2</v>
      </c>
      <c r="I355" s="15"/>
    </row>
    <row r="356" spans="1:9" x14ac:dyDescent="0.25">
      <c r="A356" s="15" t="str">
        <f>IF(item_drop!$A92="","","item_drop|"&amp;item_drop!$A92)</f>
        <v>item_drop|Araxyte fang</v>
      </c>
      <c r="B356" s="15" t="s">
        <v>58</v>
      </c>
      <c r="C356" s="15" t="str">
        <f>item_drop!$A92</f>
        <v>Araxyte fang</v>
      </c>
      <c r="D356" s="15" t="str">
        <f>IF(item_drop!$A92="","",item_drop!$B92)</f>
        <v>Araxxor</v>
      </c>
      <c r="E356" s="15">
        <f>item_drop!$C92</f>
        <v>28</v>
      </c>
      <c r="F356" s="15">
        <f>IF(item_drop!$D92="",1,item_drop!$D92)</f>
        <v>1</v>
      </c>
      <c r="G356" s="15">
        <f>item_drop!$F92</f>
        <v>1.6666666666666668E-3</v>
      </c>
      <c r="H356" s="16">
        <f t="shared" si="5"/>
        <v>4.6666666666666669E-2</v>
      </c>
      <c r="I356" s="15"/>
    </row>
    <row r="357" spans="1:9" x14ac:dyDescent="0.25">
      <c r="A357" s="15" t="str">
        <f>IF(item_drop!$A93="","","item_drop|"&amp;item_drop!$A93)</f>
        <v>item_drop|Noxious point</v>
      </c>
      <c r="B357" s="15" t="s">
        <v>58</v>
      </c>
      <c r="C357" s="15" t="str">
        <f>item_drop!$A93</f>
        <v>Noxious point</v>
      </c>
      <c r="D357" s="15" t="str">
        <f>IF(item_drop!$A93="","",item_drop!$B93)</f>
        <v>Araxxor</v>
      </c>
      <c r="E357" s="15">
        <f>item_drop!$C93</f>
        <v>28</v>
      </c>
      <c r="F357" s="15">
        <f>IF(item_drop!$D93="",1,item_drop!$D93)</f>
        <v>1</v>
      </c>
      <c r="G357" s="15">
        <f>item_drop!$F93</f>
        <v>5.0000000000000001E-3</v>
      </c>
      <c r="H357" s="16">
        <f t="shared" si="5"/>
        <v>0.14000000000000001</v>
      </c>
      <c r="I357" s="15"/>
    </row>
    <row r="358" spans="1:9" x14ac:dyDescent="0.25">
      <c r="A358" s="15" t="str">
        <f>IF(item_drop!$A94="","","item_drop|"&amp;item_drop!$A94)</f>
        <v>item_drop|Noxious blade</v>
      </c>
      <c r="B358" s="15" t="s">
        <v>58</v>
      </c>
      <c r="C358" s="15" t="str">
        <f>item_drop!$A94</f>
        <v>Noxious blade</v>
      </c>
      <c r="D358" s="15" t="str">
        <f>IF(item_drop!$A94="","",item_drop!$B94)</f>
        <v>Araxxor</v>
      </c>
      <c r="E358" s="15">
        <f>item_drop!$C94</f>
        <v>28</v>
      </c>
      <c r="F358" s="15">
        <f>IF(item_drop!$D94="",1,item_drop!$D94)</f>
        <v>1</v>
      </c>
      <c r="G358" s="15">
        <f>item_drop!$F94</f>
        <v>5.0000000000000001E-3</v>
      </c>
      <c r="H358" s="16">
        <f t="shared" si="5"/>
        <v>0.14000000000000001</v>
      </c>
      <c r="I358" s="15"/>
    </row>
    <row r="359" spans="1:9" x14ac:dyDescent="0.25">
      <c r="A359" s="15" t="str">
        <f>IF(item_drop!$A95="","","item_drop|"&amp;item_drop!$A95)</f>
        <v>item_drop|Noxious pommel</v>
      </c>
      <c r="B359" s="15" t="s">
        <v>58</v>
      </c>
      <c r="C359" s="15" t="str">
        <f>item_drop!$A95</f>
        <v>Noxious pommel</v>
      </c>
      <c r="D359" s="15" t="str">
        <f>IF(item_drop!$A95="","",item_drop!$B95)</f>
        <v>Araxxor</v>
      </c>
      <c r="E359" s="15">
        <f>item_drop!$C95</f>
        <v>28</v>
      </c>
      <c r="F359" s="15">
        <f>IF(item_drop!$D95="",1,item_drop!$D95)</f>
        <v>1</v>
      </c>
      <c r="G359" s="15">
        <f>item_drop!$F95</f>
        <v>5.0000000000000001E-3</v>
      </c>
      <c r="H359" s="16">
        <f t="shared" si="5"/>
        <v>0.14000000000000001</v>
      </c>
      <c r="I359" s="15"/>
    </row>
    <row r="360" spans="1:9" x14ac:dyDescent="0.25">
      <c r="A360" s="15" t="str">
        <f>IF(item_drop!$A96="","","item_drop|"&amp;item_drop!$A96)</f>
        <v>item_drop|Aranea boots</v>
      </c>
      <c r="B360" s="15" t="s">
        <v>58</v>
      </c>
      <c r="C360" s="15" t="str">
        <f>item_drop!$A96</f>
        <v>Aranea boots</v>
      </c>
      <c r="D360" s="15" t="str">
        <f>IF(item_drop!$A96="","",item_drop!$B96)</f>
        <v>Araxyte</v>
      </c>
      <c r="E360" s="15">
        <f>item_drop!$C96</f>
        <v>90</v>
      </c>
      <c r="F360" s="15">
        <f>IF(item_drop!$D96="",1,item_drop!$D96)</f>
        <v>1</v>
      </c>
      <c r="G360" s="15">
        <f>item_drop!$F96</f>
        <v>1.25E-3</v>
      </c>
      <c r="H360" s="16">
        <f t="shared" si="5"/>
        <v>0.1125</v>
      </c>
      <c r="I360" s="15"/>
    </row>
    <row r="361" spans="1:9" x14ac:dyDescent="0.25">
      <c r="A361" s="15" t="str">
        <f>IF(item_drop!$A97="","","item_drop|"&amp;item_drop!$A97)</f>
        <v>item_drop|Basilisk jaw</v>
      </c>
      <c r="B361" s="15" t="s">
        <v>58</v>
      </c>
      <c r="C361" s="15" t="str">
        <f>item_drop!$A97</f>
        <v>Basilisk jaw</v>
      </c>
      <c r="D361" s="15" t="str">
        <f>IF(item_drop!$A97="","",item_drop!$B97)</f>
        <v>Basilisk Knight</v>
      </c>
      <c r="E361" s="15">
        <f>item_drop!$C97</f>
        <v>85</v>
      </c>
      <c r="F361" s="15">
        <f>IF(item_drop!$D97="",1,item_drop!$D97)</f>
        <v>1</v>
      </c>
      <c r="G361" s="15">
        <f>item_drop!$F97</f>
        <v>1E-3</v>
      </c>
      <c r="H361" s="16">
        <f t="shared" si="5"/>
        <v>8.5000000000000006E-2</v>
      </c>
      <c r="I361" s="15"/>
    </row>
    <row r="362" spans="1:9" x14ac:dyDescent="0.25">
      <c r="A362" s="15" t="str">
        <f>IF(item_drop!$A98="","","item_drop|"&amp;item_drop!$A98)</f>
        <v>item_drop|Leaf-bladed sword</v>
      </c>
      <c r="B362" s="15" t="s">
        <v>58</v>
      </c>
      <c r="C362" s="15" t="str">
        <f>item_drop!$A98</f>
        <v>Leaf-bladed sword</v>
      </c>
      <c r="D362" s="15" t="str">
        <f>IF(item_drop!$A98="","",item_drop!$B98)</f>
        <v>Kurask</v>
      </c>
      <c r="E362" s="15">
        <f>item_drop!$C98</f>
        <v>90</v>
      </c>
      <c r="F362" s="15">
        <f>IF(item_drop!$D98="",1,item_drop!$D98)</f>
        <v>1</v>
      </c>
      <c r="G362" s="15">
        <f>item_drop!$F98</f>
        <v>2.6041666666666665E-3</v>
      </c>
      <c r="H362" s="16">
        <f t="shared" si="5"/>
        <v>0.234375</v>
      </c>
      <c r="I362" s="15"/>
    </row>
    <row r="363" spans="1:9" x14ac:dyDescent="0.25">
      <c r="A363" s="15" t="str">
        <f>IF(item_drop!$A99="","","item_drop|"&amp;item_drop!$A99)</f>
        <v>item_drop|Leaf-bladed battleaxe</v>
      </c>
      <c r="B363" s="15" t="s">
        <v>58</v>
      </c>
      <c r="C363" s="15" t="str">
        <f>item_drop!$A99</f>
        <v>Leaf-bladed battleaxe</v>
      </c>
      <c r="D363" s="15" t="str">
        <f>IF(item_drop!$A99="","",item_drop!$B99)</f>
        <v>Kurask</v>
      </c>
      <c r="E363" s="15">
        <f>item_drop!$C99</f>
        <v>90</v>
      </c>
      <c r="F363" s="15">
        <f>IF(item_drop!$D99="",1,item_drop!$D99)</f>
        <v>1</v>
      </c>
      <c r="G363" s="15">
        <f>item_drop!$F99</f>
        <v>9.7465886939571145E-4</v>
      </c>
      <c r="H363" s="16">
        <f t="shared" si="5"/>
        <v>8.771929824561403E-2</v>
      </c>
      <c r="I363" s="15"/>
    </row>
    <row r="364" spans="1:9" x14ac:dyDescent="0.25">
      <c r="A364" s="15" t="str">
        <f>IF(item_drop!$A100="","","item_drop|"&amp;item_drop!$A100)</f>
        <v>item_drop|Brine sabre</v>
      </c>
      <c r="B364" s="15" t="s">
        <v>58</v>
      </c>
      <c r="C364" s="15" t="str">
        <f>item_drop!$A100</f>
        <v>Brine sabre</v>
      </c>
      <c r="D364" s="15" t="str">
        <f>IF(item_drop!$A100="","",item_drop!$B100)</f>
        <v>Brine rat</v>
      </c>
      <c r="E364" s="15">
        <f>item_drop!$C100</f>
        <v>150</v>
      </c>
      <c r="F364" s="15">
        <f>IF(item_drop!$D100="",1,item_drop!$D100)</f>
        <v>1</v>
      </c>
      <c r="G364" s="15">
        <f>item_drop!$F100</f>
        <v>1.953125E-3</v>
      </c>
      <c r="H364" s="16">
        <f t="shared" si="5"/>
        <v>0.29296875</v>
      </c>
      <c r="I364" s="15"/>
    </row>
    <row r="365" spans="1:9" x14ac:dyDescent="0.25">
      <c r="A365" s="15" t="str">
        <f>IF(item_drop!$A101="","","item_drop|"&amp;item_drop!$A101)</f>
        <v>item_drop|Black mask</v>
      </c>
      <c r="B365" s="15" t="s">
        <v>58</v>
      </c>
      <c r="C365" s="15" t="str">
        <f>item_drop!$A101</f>
        <v>Black mask</v>
      </c>
      <c r="D365" s="15" t="str">
        <f>IF(item_drop!$A101="","",item_drop!$B101)</f>
        <v>Cave horror</v>
      </c>
      <c r="E365" s="15">
        <f>item_drop!$C101</f>
        <v>300</v>
      </c>
      <c r="F365" s="15">
        <f>IF(item_drop!$D101="",1,item_drop!$D101)</f>
        <v>1</v>
      </c>
      <c r="G365" s="15">
        <f>item_drop!$F101</f>
        <v>1.953125E-3</v>
      </c>
      <c r="H365" s="16">
        <f t="shared" si="5"/>
        <v>0.5859375</v>
      </c>
      <c r="I365" s="15"/>
    </row>
    <row r="366" spans="1:9" x14ac:dyDescent="0.25">
      <c r="A366" s="15" t="str">
        <f>IF(item_drop!$A102="","","item_drop|"&amp;item_drop!$A102)</f>
        <v>item_drop|Imbued heart</v>
      </c>
      <c r="B366" s="15" t="s">
        <v>58</v>
      </c>
      <c r="C366" s="15" t="str">
        <f>item_drop!$A102</f>
        <v>Imbued heart</v>
      </c>
      <c r="D366" s="15" t="str">
        <f>IF(item_drop!$A102="","",item_drop!$B102)</f>
        <v>Superior slayer monster</v>
      </c>
      <c r="E366" s="15">
        <f>item_drop!$C102</f>
        <v>30</v>
      </c>
      <c r="F366" s="15">
        <f>IF(item_drop!$D102="",1,item_drop!$D102)</f>
        <v>1</v>
      </c>
      <c r="G366" s="15">
        <f>item_drop!$F102</f>
        <v>2.840909090909091E-3</v>
      </c>
      <c r="H366" s="16">
        <f t="shared" si="5"/>
        <v>8.5227272727272735E-2</v>
      </c>
      <c r="I366" s="15"/>
    </row>
    <row r="367" spans="1:9" x14ac:dyDescent="0.25">
      <c r="A367" s="15" t="str">
        <f>IF(item_drop!$A103="","","item_drop|"&amp;item_drop!$A103)</f>
        <v>item_drop|Eternal gem</v>
      </c>
      <c r="B367" s="15" t="s">
        <v>58</v>
      </c>
      <c r="C367" s="15" t="str">
        <f>item_drop!$A103</f>
        <v>Eternal gem</v>
      </c>
      <c r="D367" s="15" t="str">
        <f>IF(item_drop!$A103="","",item_drop!$B103)</f>
        <v>Superior slayer monster</v>
      </c>
      <c r="E367" s="15">
        <f>item_drop!$C103</f>
        <v>30</v>
      </c>
      <c r="F367" s="15">
        <f>IF(item_drop!$D103="",1,item_drop!$D103)</f>
        <v>1</v>
      </c>
      <c r="G367" s="15">
        <f>item_drop!$F103</f>
        <v>3.90625E-3</v>
      </c>
      <c r="H367" s="16">
        <f t="shared" si="5"/>
        <v>0.1171875</v>
      </c>
      <c r="I367" s="15"/>
    </row>
    <row r="368" spans="1:9" x14ac:dyDescent="0.25">
      <c r="A368" s="15" t="str">
        <f>IF(item_drop!$A104="","","item_drop|"&amp;item_drop!$A104)</f>
        <v>item_drop|Dust battlestaff</v>
      </c>
      <c r="B368" s="15" t="s">
        <v>58</v>
      </c>
      <c r="C368" s="15" t="str">
        <f>item_drop!$A104</f>
        <v>Dust battlestaff</v>
      </c>
      <c r="D368" s="15" t="str">
        <f>IF(item_drop!$A104="","",item_drop!$B104)</f>
        <v>Dust devil</v>
      </c>
      <c r="E368" s="15">
        <f>item_drop!$C104</f>
        <v>150</v>
      </c>
      <c r="F368" s="15">
        <f>IF(item_drop!$D104="",1,item_drop!$D104)</f>
        <v>1</v>
      </c>
      <c r="G368" s="15">
        <f>item_drop!$F104</f>
        <v>2.5000000000000001E-4</v>
      </c>
      <c r="H368" s="16">
        <f t="shared" si="5"/>
        <v>3.7499999999999999E-2</v>
      </c>
      <c r="I368" s="15"/>
    </row>
    <row r="369" spans="1:9" x14ac:dyDescent="0.25">
      <c r="A369" s="15" t="str">
        <f>IF(item_drop!$A105="","","item_drop|"&amp;item_drop!$A105)</f>
        <v>item_drop|Mist battlestaff</v>
      </c>
      <c r="B369" s="15" t="s">
        <v>58</v>
      </c>
      <c r="C369" s="15" t="str">
        <f>item_drop!$A105</f>
        <v>Mist battlestaff</v>
      </c>
      <c r="D369" s="15" t="str">
        <f>IF(item_drop!$A105="","",item_drop!$B105)</f>
        <v>Waterfiend</v>
      </c>
      <c r="E369" s="15">
        <f>item_drop!$C105</f>
        <v>100</v>
      </c>
      <c r="F369" s="15">
        <f>IF(item_drop!$D105="",1,item_drop!$D105)</f>
        <v>1</v>
      </c>
      <c r="G369" s="15">
        <f>item_drop!$F105</f>
        <v>3.3333333333333332E-4</v>
      </c>
      <c r="H369" s="16">
        <f t="shared" si="5"/>
        <v>3.3333333333333333E-2</v>
      </c>
      <c r="I369" s="15"/>
    </row>
    <row r="370" spans="1:9" x14ac:dyDescent="0.25">
      <c r="A370" s="15" t="str">
        <f>IF(item_drop!$A106="","","item_drop|"&amp;item_drop!$A106)</f>
        <v>item_drop|Tanzanite fang</v>
      </c>
      <c r="B370" s="15" t="s">
        <v>58</v>
      </c>
      <c r="C370" s="15" t="str">
        <f>item_drop!$A106</f>
        <v>Tanzanite fang</v>
      </c>
      <c r="D370" s="15" t="str">
        <f>IF(item_drop!$A106="","",item_drop!$B106)</f>
        <v>Zulrah</v>
      </c>
      <c r="E370" s="15">
        <f>item_drop!$C106</f>
        <v>24</v>
      </c>
      <c r="F370" s="15">
        <f>IF(item_drop!$D106="",1,item_drop!$D106)</f>
        <v>1</v>
      </c>
      <c r="G370" s="15">
        <f>item_drop!$F106</f>
        <v>1.953125E-3</v>
      </c>
      <c r="H370" s="16">
        <f t="shared" si="5"/>
        <v>4.6875E-2</v>
      </c>
      <c r="I370" s="15"/>
    </row>
    <row r="371" spans="1:9" x14ac:dyDescent="0.25">
      <c r="A371" s="15" t="str">
        <f>IF(item_drop!$A107="","","item_drop|"&amp;item_drop!$A107)</f>
        <v>item_drop|Magic fang</v>
      </c>
      <c r="B371" s="15" t="s">
        <v>58</v>
      </c>
      <c r="C371" s="15" t="str">
        <f>item_drop!$A107</f>
        <v>Magic fang</v>
      </c>
      <c r="D371" s="15" t="str">
        <f>IF(item_drop!$A107="","",item_drop!$B107)</f>
        <v>Zulrah</v>
      </c>
      <c r="E371" s="15">
        <f>item_drop!$C107</f>
        <v>24</v>
      </c>
      <c r="F371" s="15">
        <f>IF(item_drop!$D107="",1,item_drop!$D107)</f>
        <v>1</v>
      </c>
      <c r="G371" s="15">
        <f>item_drop!$F107</f>
        <v>1.953125E-3</v>
      </c>
      <c r="H371" s="16">
        <f t="shared" si="5"/>
        <v>4.6875E-2</v>
      </c>
      <c r="I371" s="15"/>
    </row>
    <row r="372" spans="1:9" x14ac:dyDescent="0.25">
      <c r="A372" s="15" t="str">
        <f>IF(item_drop!$A108="","","item_drop|"&amp;item_drop!$A108)</f>
        <v>item_drop|Serpentine visage</v>
      </c>
      <c r="B372" s="15" t="s">
        <v>58</v>
      </c>
      <c r="C372" s="15" t="str">
        <f>item_drop!$A108</f>
        <v>Serpentine visage</v>
      </c>
      <c r="D372" s="15" t="str">
        <f>IF(item_drop!$A108="","",item_drop!$B108)</f>
        <v>Zulrah</v>
      </c>
      <c r="E372" s="15">
        <f>item_drop!$C108</f>
        <v>24</v>
      </c>
      <c r="F372" s="15">
        <f>IF(item_drop!$D108="",1,item_drop!$D108)</f>
        <v>1</v>
      </c>
      <c r="G372" s="15">
        <f>item_drop!$F108</f>
        <v>1.953125E-3</v>
      </c>
      <c r="H372" s="16">
        <f t="shared" si="5"/>
        <v>4.6875E-2</v>
      </c>
      <c r="I372" s="15"/>
    </row>
    <row r="373" spans="1:9" x14ac:dyDescent="0.25">
      <c r="A373" s="15" t="str">
        <f>IF(item_drop!$A109="","","item_drop|"&amp;item_drop!$A109)</f>
        <v>item_drop|Uncut onyx</v>
      </c>
      <c r="B373" s="15" t="s">
        <v>58</v>
      </c>
      <c r="C373" s="15" t="str">
        <f>item_drop!$A109</f>
        <v>Uncut onyx</v>
      </c>
      <c r="D373" s="15" t="str">
        <f>IF(item_drop!$A109="","",item_drop!$B109)</f>
        <v>Zulrah</v>
      </c>
      <c r="E373" s="15">
        <f>item_drop!$C109</f>
        <v>24</v>
      </c>
      <c r="F373" s="15">
        <f>IF(item_drop!$D109="",1,item_drop!$D109)</f>
        <v>1</v>
      </c>
      <c r="G373" s="15">
        <f>item_drop!$F109</f>
        <v>1.953125E-3</v>
      </c>
      <c r="H373" s="16">
        <f t="shared" si="5"/>
        <v>4.6875E-2</v>
      </c>
      <c r="I373" s="15"/>
    </row>
    <row r="374" spans="1:9" x14ac:dyDescent="0.25">
      <c r="A374" s="15" t="str">
        <f>IF(item_drop!$A110="","","item_drop|"&amp;item_drop!$A110)</f>
        <v>item_drop|Tanzanite mutagen</v>
      </c>
      <c r="B374" s="15" t="s">
        <v>58</v>
      </c>
      <c r="C374" s="15" t="str">
        <f>item_drop!$A110</f>
        <v>Tanzanite mutagen</v>
      </c>
      <c r="D374" s="15" t="str">
        <f>IF(item_drop!$A110="","",item_drop!$B110)</f>
        <v>Zulrah</v>
      </c>
      <c r="E374" s="15">
        <f>item_drop!$C110</f>
        <v>24</v>
      </c>
      <c r="F374" s="15">
        <f>IF(item_drop!$D110="",1,item_drop!$D110)</f>
        <v>1</v>
      </c>
      <c r="G374" s="15">
        <f>item_drop!$F110</f>
        <v>1.5257857796765334E-4</v>
      </c>
      <c r="H374" s="16">
        <f t="shared" si="5"/>
        <v>3.6618858712236801E-3</v>
      </c>
      <c r="I374" s="15"/>
    </row>
    <row r="375" spans="1:9" x14ac:dyDescent="0.25">
      <c r="A375" s="15" t="str">
        <f>IF(item_drop!$A111="","","item_drop|"&amp;item_drop!$A111)</f>
        <v>item_drop|Magma mutagen</v>
      </c>
      <c r="B375" s="15" t="s">
        <v>58</v>
      </c>
      <c r="C375" s="15" t="str">
        <f>item_drop!$A111</f>
        <v>Magma mutagen</v>
      </c>
      <c r="D375" s="15" t="str">
        <f>IF(item_drop!$A111="","",item_drop!$B111)</f>
        <v>Zulrah</v>
      </c>
      <c r="E375" s="15">
        <f>item_drop!$C111</f>
        <v>24</v>
      </c>
      <c r="F375" s="15">
        <f>IF(item_drop!$D111="",1,item_drop!$D111)</f>
        <v>1</v>
      </c>
      <c r="G375" s="15">
        <f>item_drop!$F111</f>
        <v>1.5257857796765334E-4</v>
      </c>
      <c r="H375" s="16">
        <f t="shared" si="5"/>
        <v>3.6618858712236801E-3</v>
      </c>
      <c r="I375" s="15"/>
    </row>
    <row r="376" spans="1:9" x14ac:dyDescent="0.25">
      <c r="A376" s="15" t="str">
        <f>IF(item_drop!$A112="","","item_drop|"&amp;item_drop!$A112)</f>
        <v>item_drop|Jar of swamp</v>
      </c>
      <c r="B376" s="15" t="s">
        <v>58</v>
      </c>
      <c r="C376" s="15" t="str">
        <f>item_drop!$A112</f>
        <v>Jar of swamp</v>
      </c>
      <c r="D376" s="15" t="str">
        <f>IF(item_drop!$A112="","",item_drop!$B112)</f>
        <v>Zulrah</v>
      </c>
      <c r="E376" s="15">
        <f>item_drop!$C112</f>
        <v>24</v>
      </c>
      <c r="F376" s="15">
        <f>IF(item_drop!$D112="",1,item_drop!$D112)</f>
        <v>1</v>
      </c>
      <c r="G376" s="15">
        <f>item_drop!$F112</f>
        <v>3.3333333333333332E-4</v>
      </c>
      <c r="H376" s="16">
        <f t="shared" si="5"/>
        <v>8.0000000000000002E-3</v>
      </c>
      <c r="I376" s="15"/>
    </row>
    <row r="377" spans="1:9" x14ac:dyDescent="0.25">
      <c r="A377" s="15" t="str">
        <f>IF(item_drop!$A113="","","item_drop|"&amp;item_drop!$A113)</f>
        <v>item_drop|Draconic visage</v>
      </c>
      <c r="B377" s="15" t="s">
        <v>58</v>
      </c>
      <c r="C377" s="15" t="str">
        <f>item_drop!$A113</f>
        <v>Draconic visage</v>
      </c>
      <c r="D377" s="15" t="str">
        <f>IF(item_drop!$A113="","",item_drop!$B113)</f>
        <v>Vorkath</v>
      </c>
      <c r="E377" s="15">
        <f>item_drop!$C113</f>
        <v>30</v>
      </c>
      <c r="F377" s="15">
        <f>IF(item_drop!$D113="",1,item_drop!$D113)</f>
        <v>1</v>
      </c>
      <c r="G377" s="15">
        <f>item_drop!$F113</f>
        <v>2.0000000000000001E-4</v>
      </c>
      <c r="H377" s="16">
        <f t="shared" si="5"/>
        <v>6.0000000000000001E-3</v>
      </c>
      <c r="I377" s="15"/>
    </row>
    <row r="378" spans="1:9" x14ac:dyDescent="0.25">
      <c r="A378" s="15" t="str">
        <f>IF(item_drop!$A114="","","item_drop|"&amp;item_drop!$A114)</f>
        <v>item_drop|Skeletal visage</v>
      </c>
      <c r="B378" s="15" t="s">
        <v>58</v>
      </c>
      <c r="C378" s="15" t="str">
        <f>item_drop!$A114</f>
        <v>Skeletal visage</v>
      </c>
      <c r="D378" s="15" t="str">
        <f>IF(item_drop!$A114="","",item_drop!$B114)</f>
        <v>Vorkath</v>
      </c>
      <c r="E378" s="15">
        <f>item_drop!$C114</f>
        <v>30</v>
      </c>
      <c r="F378" s="15">
        <f>IF(item_drop!$D114="",1,item_drop!$D114)</f>
        <v>1</v>
      </c>
      <c r="G378" s="15">
        <f>item_drop!$F114</f>
        <v>2.0000000000000001E-4</v>
      </c>
      <c r="H378" s="16">
        <f t="shared" si="5"/>
        <v>6.0000000000000001E-3</v>
      </c>
      <c r="I378" s="15"/>
    </row>
    <row r="379" spans="1:9" x14ac:dyDescent="0.25">
      <c r="A379" s="15" t="str">
        <f>IF(item_drop!$A115="","","item_drop|"&amp;item_drop!$A115)</f>
        <v>item_drop|Dragonbone necklace</v>
      </c>
      <c r="B379" s="15" t="s">
        <v>58</v>
      </c>
      <c r="C379" s="15" t="str">
        <f>item_drop!$A115</f>
        <v>Dragonbone necklace</v>
      </c>
      <c r="D379" s="15" t="str">
        <f>IF(item_drop!$A115="","",item_drop!$B115)</f>
        <v>Vorkath</v>
      </c>
      <c r="E379" s="15">
        <f>item_drop!$C115</f>
        <v>30</v>
      </c>
      <c r="F379" s="15">
        <f>IF(item_drop!$D115="",1,item_drop!$D115)</f>
        <v>1</v>
      </c>
      <c r="G379" s="15">
        <f>item_drop!$F115</f>
        <v>1E-3</v>
      </c>
      <c r="H379" s="16">
        <f t="shared" si="5"/>
        <v>0.03</v>
      </c>
      <c r="I379" s="15"/>
    </row>
    <row r="380" spans="1:9" x14ac:dyDescent="0.25">
      <c r="A380" s="15" t="str">
        <f>IF(item_drop!$A116="","","item_drop|"&amp;item_drop!$A116)</f>
        <v>item_drop|Berserker ring</v>
      </c>
      <c r="B380" s="15" t="s">
        <v>58</v>
      </c>
      <c r="C380" s="15" t="str">
        <f>item_drop!$A116</f>
        <v>Berserker ring</v>
      </c>
      <c r="D380" s="15" t="str">
        <f>IF(item_drop!$A116="","",item_drop!$B116)</f>
        <v>Dagannoth Kings</v>
      </c>
      <c r="E380" s="15">
        <f>item_drop!$C116</f>
        <v>60</v>
      </c>
      <c r="F380" s="15">
        <f>IF(item_drop!$D116="",1,item_drop!$D116)</f>
        <v>1</v>
      </c>
      <c r="G380" s="15">
        <f>item_drop!$F116</f>
        <v>7.8125E-3</v>
      </c>
      <c r="H380" s="16">
        <f t="shared" si="5"/>
        <v>0.46875</v>
      </c>
      <c r="I380" s="15"/>
    </row>
    <row r="381" spans="1:9" x14ac:dyDescent="0.25">
      <c r="A381" s="15" t="str">
        <f>IF(item_drop!$A117="","","item_drop|"&amp;item_drop!$A117)</f>
        <v>item_drop|Archers ring</v>
      </c>
      <c r="B381" s="15" t="s">
        <v>58</v>
      </c>
      <c r="C381" s="15" t="str">
        <f>item_drop!$A117</f>
        <v>Archers ring</v>
      </c>
      <c r="D381" s="15" t="str">
        <f>IF(item_drop!$A117="","",item_drop!$B117)</f>
        <v>Dagannoth Kings</v>
      </c>
      <c r="E381" s="15">
        <f>item_drop!$C117</f>
        <v>60</v>
      </c>
      <c r="F381" s="15">
        <f>IF(item_drop!$D117="",1,item_drop!$D117)</f>
        <v>1</v>
      </c>
      <c r="G381" s="15">
        <f>item_drop!$F117</f>
        <v>7.8125E-3</v>
      </c>
      <c r="H381" s="16">
        <f t="shared" si="5"/>
        <v>0.46875</v>
      </c>
      <c r="I381" s="15"/>
    </row>
    <row r="382" spans="1:9" x14ac:dyDescent="0.25">
      <c r="A382" s="15" t="str">
        <f>IF(item_drop!$A118="","","item_drop|"&amp;item_drop!$A118)</f>
        <v>item_drop|Seers ring</v>
      </c>
      <c r="B382" s="15" t="s">
        <v>58</v>
      </c>
      <c r="C382" s="15" t="str">
        <f>item_drop!$A118</f>
        <v>Seers ring</v>
      </c>
      <c r="D382" s="15" t="str">
        <f>IF(item_drop!$A118="","",item_drop!$B118)</f>
        <v>Dagannoth Kings</v>
      </c>
      <c r="E382" s="15">
        <f>item_drop!$C118</f>
        <v>60</v>
      </c>
      <c r="F382" s="15">
        <f>IF(item_drop!$D118="",1,item_drop!$D118)</f>
        <v>1</v>
      </c>
      <c r="G382" s="15">
        <f>item_drop!$F118</f>
        <v>7.8125E-3</v>
      </c>
      <c r="H382" s="16">
        <f t="shared" si="5"/>
        <v>0.46875</v>
      </c>
      <c r="I382" s="15"/>
    </row>
    <row r="383" spans="1:9" x14ac:dyDescent="0.25">
      <c r="A383" s="15" t="str">
        <f>IF(item_drop!$A119="","","item_drop|"&amp;item_drop!$A119)</f>
        <v>item_drop|Warrior ring</v>
      </c>
      <c r="B383" s="15" t="s">
        <v>58</v>
      </c>
      <c r="C383" s="15" t="str">
        <f>item_drop!$A119</f>
        <v>Warrior ring</v>
      </c>
      <c r="D383" s="15" t="str">
        <f>IF(item_drop!$A119="","",item_drop!$B119)</f>
        <v>Dagannoth Kings</v>
      </c>
      <c r="E383" s="15">
        <f>item_drop!$C119</f>
        <v>60</v>
      </c>
      <c r="F383" s="15">
        <f>IF(item_drop!$D119="",1,item_drop!$D119)</f>
        <v>1</v>
      </c>
      <c r="G383" s="15">
        <f>item_drop!$F119</f>
        <v>7.8125E-3</v>
      </c>
      <c r="H383" s="16">
        <f t="shared" si="5"/>
        <v>0.46875</v>
      </c>
      <c r="I383" s="15"/>
    </row>
    <row r="384" spans="1:9" x14ac:dyDescent="0.25">
      <c r="A384" s="15" t="str">
        <f>IF(item_drop!$A120="","","item_drop|"&amp;item_drop!$A120)</f>
        <v>item_drop|Dragon axe</v>
      </c>
      <c r="B384" s="15" t="s">
        <v>58</v>
      </c>
      <c r="C384" s="15" t="str">
        <f>item_drop!$A120</f>
        <v>Dragon axe</v>
      </c>
      <c r="D384" s="15" t="str">
        <f>IF(item_drop!$A120="","",item_drop!$B120)</f>
        <v>Dagannoth Kings</v>
      </c>
      <c r="E384" s="15">
        <f>item_drop!$C120</f>
        <v>60</v>
      </c>
      <c r="F384" s="15">
        <f>IF(item_drop!$D120="",1,item_drop!$D120)</f>
        <v>1</v>
      </c>
      <c r="G384" s="15">
        <f>item_drop!$F120</f>
        <v>7.8125E-3</v>
      </c>
      <c r="H384" s="16">
        <f t="shared" si="5"/>
        <v>0.46875</v>
      </c>
      <c r="I384" s="15"/>
    </row>
    <row r="385" spans="1:9" x14ac:dyDescent="0.25">
      <c r="A385" s="15" t="str">
        <f>IF(item_drop!$A121="","","item_drop|"&amp;item_drop!$A121)</f>
        <v>item_drop|Seercull</v>
      </c>
      <c r="B385" s="15" t="s">
        <v>58</v>
      </c>
      <c r="C385" s="15" t="str">
        <f>item_drop!$A121</f>
        <v>Seercull</v>
      </c>
      <c r="D385" s="15" t="str">
        <f>IF(item_drop!$A121="","",item_drop!$B121)</f>
        <v>Dagannoth Kings</v>
      </c>
      <c r="E385" s="15">
        <f>item_drop!$C121</f>
        <v>60</v>
      </c>
      <c r="F385" s="15">
        <f>IF(item_drop!$D121="",1,item_drop!$D121)</f>
        <v>1</v>
      </c>
      <c r="G385" s="15">
        <f>item_drop!$F121</f>
        <v>7.8125E-3</v>
      </c>
      <c r="H385" s="16">
        <f t="shared" si="5"/>
        <v>0.46875</v>
      </c>
      <c r="I385" s="15"/>
    </row>
    <row r="386" spans="1:9" x14ac:dyDescent="0.25">
      <c r="A386" s="15" t="str">
        <f>IF(item_drop!$A122="","","item_drop|"&amp;item_drop!$A122)</f>
        <v>item_drop|Mud battlestaff</v>
      </c>
      <c r="B386" s="15" t="s">
        <v>58</v>
      </c>
      <c r="C386" s="15" t="str">
        <f>item_drop!$A122</f>
        <v>Mud battlestaff</v>
      </c>
      <c r="D386" s="15" t="str">
        <f>IF(item_drop!$A122="","",item_drop!$B122)</f>
        <v>Dagannoth Kings</v>
      </c>
      <c r="E386" s="15">
        <f>item_drop!$C122</f>
        <v>60</v>
      </c>
      <c r="F386" s="15">
        <f>IF(item_drop!$D122="",1,item_drop!$D122)</f>
        <v>1</v>
      </c>
      <c r="G386" s="15">
        <f>item_drop!$F122</f>
        <v>7.8125E-3</v>
      </c>
      <c r="H386" s="16">
        <f t="shared" si="5"/>
        <v>0.46875</v>
      </c>
      <c r="I386" s="15"/>
    </row>
    <row r="387" spans="1:9" x14ac:dyDescent="0.25">
      <c r="A387" s="15" t="str">
        <f>IF(item_drop!$A124="","","item_drop|"&amp;item_drop!$A124)</f>
        <v>item_drop|Farseer helm</v>
      </c>
      <c r="B387" s="15" t="s">
        <v>58</v>
      </c>
      <c r="C387" s="15" t="str">
        <f>item_drop!$A124</f>
        <v>Farseer helm</v>
      </c>
      <c r="D387" s="15" t="str">
        <f>IF(item_drop!$A124="","",item_drop!$B124)</f>
        <v>Dagannoth Kings</v>
      </c>
      <c r="E387" s="15">
        <f>item_drop!$C124</f>
        <v>60</v>
      </c>
      <c r="F387" s="15">
        <f>IF(item_drop!$D124="",1,item_drop!$D124)</f>
        <v>1</v>
      </c>
      <c r="G387" s="15">
        <f>item_drop!$F124</f>
        <v>7.8125E-3</v>
      </c>
      <c r="H387" s="16">
        <f t="shared" si="5"/>
        <v>0.46875</v>
      </c>
      <c r="I387" s="15"/>
    </row>
    <row r="388" spans="1:9" x14ac:dyDescent="0.25">
      <c r="A388" s="15" t="str">
        <f>IF(item_drop!$A125="","","item_drop|"&amp;item_drop!$A125)</f>
        <v>item_drop|Archer helm</v>
      </c>
      <c r="B388" s="15" t="s">
        <v>58</v>
      </c>
      <c r="C388" s="15" t="str">
        <f>item_drop!$A125</f>
        <v>Archer helm</v>
      </c>
      <c r="D388" s="15" t="str">
        <f>IF(item_drop!$A125="","",item_drop!$B125)</f>
        <v>Dagannoth Kings</v>
      </c>
      <c r="E388" s="15">
        <f>item_drop!$C125</f>
        <v>60</v>
      </c>
      <c r="F388" s="15">
        <f>IF(item_drop!$D125="",1,item_drop!$D125)</f>
        <v>1</v>
      </c>
      <c r="G388" s="15">
        <f>item_drop!$F125</f>
        <v>7.8125E-3</v>
      </c>
      <c r="H388" s="16">
        <f t="shared" si="5"/>
        <v>0.46875</v>
      </c>
      <c r="I388" s="15"/>
    </row>
    <row r="389" spans="1:9" x14ac:dyDescent="0.25">
      <c r="A389" s="15" t="str">
        <f>IF(item_drop!$A126="","","item_drop|"&amp;item_drop!$A126)</f>
        <v>item_drop|Warrior helm</v>
      </c>
      <c r="B389" s="15" t="s">
        <v>58</v>
      </c>
      <c r="C389" s="15" t="str">
        <f>item_drop!$A126</f>
        <v>Warrior helm</v>
      </c>
      <c r="D389" s="15" t="str">
        <f>IF(item_drop!$A126="","",item_drop!$B126)</f>
        <v>Dagannoth Kings</v>
      </c>
      <c r="E389" s="15">
        <f>item_drop!$C126</f>
        <v>60</v>
      </c>
      <c r="F389" s="15">
        <f>IF(item_drop!$D126="",1,item_drop!$D126)</f>
        <v>1</v>
      </c>
      <c r="G389" s="15">
        <f>item_drop!$F126</f>
        <v>7.8125E-3</v>
      </c>
      <c r="H389" s="16">
        <f t="shared" si="5"/>
        <v>0.46875</v>
      </c>
      <c r="I389" s="15"/>
    </row>
    <row r="390" spans="1:9" x14ac:dyDescent="0.25">
      <c r="A390" s="15" t="str">
        <f>IF(item_drop!$A127="","","item_drop|"&amp;item_drop!$A127)</f>
        <v>item_drop|Berserker helm</v>
      </c>
      <c r="B390" s="15" t="s">
        <v>58</v>
      </c>
      <c r="C390" s="15" t="str">
        <f>item_drop!$A127</f>
        <v>Berserker helm</v>
      </c>
      <c r="D390" s="15" t="str">
        <f>IF(item_drop!$A127="","",item_drop!$B127)</f>
        <v>Dagannoth Kings</v>
      </c>
      <c r="E390" s="15">
        <f>item_drop!$C127</f>
        <v>60</v>
      </c>
      <c r="F390" s="15">
        <f>IF(item_drop!$D127="",1,item_drop!$D127)</f>
        <v>1</v>
      </c>
      <c r="G390" s="15">
        <f>item_drop!$F127</f>
        <v>7.8125E-3</v>
      </c>
      <c r="H390" s="16">
        <f t="shared" ref="H390:H453" si="6">IF(OR($E390="",$E390=0,$F390=0),0,$G390*$E390/$F390)</f>
        <v>0.46875</v>
      </c>
      <c r="I390" s="15"/>
    </row>
    <row r="391" spans="1:9" x14ac:dyDescent="0.25">
      <c r="A391" s="15" t="str">
        <f>IF(item_drop!$A128="","","item_drop|"&amp;item_drop!$A128)</f>
        <v>item_drop|Elysian sigil</v>
      </c>
      <c r="B391" s="15" t="s">
        <v>58</v>
      </c>
      <c r="C391" s="15" t="str">
        <f>item_drop!$A128</f>
        <v>Elysian sigil</v>
      </c>
      <c r="D391" s="15" t="str">
        <f>IF(item_drop!$A128="","",item_drop!$B128)</f>
        <v>Corporeal Beast</v>
      </c>
      <c r="E391" s="15">
        <f>item_drop!$C128</f>
        <v>10</v>
      </c>
      <c r="F391" s="15">
        <f>IF(item_drop!$D128="",1,item_drop!$D128)</f>
        <v>1</v>
      </c>
      <c r="G391" s="15">
        <f>item_drop!$F128</f>
        <v>1.7094017094017094E-3</v>
      </c>
      <c r="H391" s="16">
        <f t="shared" si="6"/>
        <v>1.7094017094017096E-2</v>
      </c>
      <c r="I391" s="15"/>
    </row>
    <row r="392" spans="1:9" x14ac:dyDescent="0.25">
      <c r="A392" s="15" t="str">
        <f>IF(item_drop!$A129="","","item_drop|"&amp;item_drop!$A129)</f>
        <v>item_drop|Spectral sigil</v>
      </c>
      <c r="B392" s="15" t="s">
        <v>58</v>
      </c>
      <c r="C392" s="15" t="str">
        <f>item_drop!$A129</f>
        <v>Spectral sigil</v>
      </c>
      <c r="D392" s="15" t="str">
        <f>IF(item_drop!$A129="","",item_drop!$B129)</f>
        <v>Corporeal Beast</v>
      </c>
      <c r="E392" s="15">
        <f>item_drop!$C129</f>
        <v>10</v>
      </c>
      <c r="F392" s="15">
        <f>IF(item_drop!$D129="",1,item_drop!$D129)</f>
        <v>1</v>
      </c>
      <c r="G392" s="15">
        <f>item_drop!$F129</f>
        <v>1.7094017094017094E-3</v>
      </c>
      <c r="H392" s="16">
        <f t="shared" si="6"/>
        <v>1.7094017094017096E-2</v>
      </c>
      <c r="I392" s="15"/>
    </row>
    <row r="393" spans="1:9" x14ac:dyDescent="0.25">
      <c r="A393" s="15" t="str">
        <f>IF(item_drop!$A130="","","item_drop|"&amp;item_drop!$A130)</f>
        <v>item_drop|Arcane sigil</v>
      </c>
      <c r="B393" s="15" t="s">
        <v>58</v>
      </c>
      <c r="C393" s="15" t="str">
        <f>item_drop!$A130</f>
        <v>Arcane sigil</v>
      </c>
      <c r="D393" s="15" t="str">
        <f>IF(item_drop!$A130="","",item_drop!$B130)</f>
        <v>Corporeal Beast</v>
      </c>
      <c r="E393" s="15">
        <f>item_drop!$C130</f>
        <v>10</v>
      </c>
      <c r="F393" s="15">
        <f>IF(item_drop!$D130="",1,item_drop!$D130)</f>
        <v>1</v>
      </c>
      <c r="G393" s="15">
        <f>item_drop!$F130</f>
        <v>1.7094017094017094E-3</v>
      </c>
      <c r="H393" s="16">
        <f t="shared" si="6"/>
        <v>1.7094017094017096E-2</v>
      </c>
      <c r="I393" s="15"/>
    </row>
    <row r="394" spans="1:9" x14ac:dyDescent="0.25">
      <c r="A394" s="15" t="str">
        <f>IF(item_drop!$A131="","","item_drop|"&amp;item_drop!$A131)</f>
        <v>item_drop|Holy elixir</v>
      </c>
      <c r="B394" s="15" t="s">
        <v>58</v>
      </c>
      <c r="C394" s="15" t="str">
        <f>item_drop!$A131</f>
        <v>Holy elixir</v>
      </c>
      <c r="D394" s="15" t="str">
        <f>IF(item_drop!$A131="","",item_drop!$B131)</f>
        <v>Corporeal Beast</v>
      </c>
      <c r="E394" s="15">
        <f>item_drop!$C131</f>
        <v>10</v>
      </c>
      <c r="F394" s="15">
        <f>IF(item_drop!$D131="",1,item_drop!$D131)</f>
        <v>1</v>
      </c>
      <c r="G394" s="15">
        <f>item_drop!$F131</f>
        <v>1.7094017094017094E-3</v>
      </c>
      <c r="H394" s="16">
        <f t="shared" si="6"/>
        <v>1.7094017094017096E-2</v>
      </c>
      <c r="I394" s="15"/>
    </row>
    <row r="395" spans="1:9" x14ac:dyDescent="0.25">
      <c r="A395" s="15" t="str">
        <f>IF(item_drop!$A132="","","item_drop|"&amp;item_drop!$A132)</f>
        <v>item_drop|Kq head</v>
      </c>
      <c r="B395" s="15" t="s">
        <v>58</v>
      </c>
      <c r="C395" s="15" t="str">
        <f>item_drop!$A132</f>
        <v>Kq head</v>
      </c>
      <c r="D395" s="15" t="str">
        <f>IF(item_drop!$A132="","",item_drop!$B132)</f>
        <v>Kalphite Queen</v>
      </c>
      <c r="E395" s="15">
        <f>item_drop!$C132</f>
        <v>40</v>
      </c>
      <c r="F395" s="15">
        <f>IF(item_drop!$D132="",1,item_drop!$D132)</f>
        <v>1</v>
      </c>
      <c r="G395" s="15">
        <f>item_drop!$F132</f>
        <v>7.8125E-3</v>
      </c>
      <c r="H395" s="16">
        <f t="shared" si="6"/>
        <v>0.3125</v>
      </c>
      <c r="I395" s="15"/>
    </row>
    <row r="396" spans="1:9" x14ac:dyDescent="0.25">
      <c r="A396" s="15" t="str">
        <f>IF(item_drop!$A133="","","item_drop|"&amp;item_drop!$A133)</f>
        <v>item_drop|Dragon 2h sword</v>
      </c>
      <c r="B396" s="15" t="s">
        <v>58</v>
      </c>
      <c r="C396" s="15" t="str">
        <f>item_drop!$A133</f>
        <v>Dragon 2h sword</v>
      </c>
      <c r="D396" s="15" t="str">
        <f>IF(item_drop!$A133="","",item_drop!$B133)</f>
        <v>Kalphite Queen</v>
      </c>
      <c r="E396" s="15">
        <f>item_drop!$C133</f>
        <v>40</v>
      </c>
      <c r="F396" s="15">
        <f>IF(item_drop!$D133="",1,item_drop!$D133)</f>
        <v>1</v>
      </c>
      <c r="G396" s="15">
        <f>item_drop!$F133</f>
        <v>3.90625E-3</v>
      </c>
      <c r="H396" s="16">
        <f t="shared" si="6"/>
        <v>0.15625</v>
      </c>
      <c r="I396" s="15"/>
    </row>
    <row r="397" spans="1:9" x14ac:dyDescent="0.25">
      <c r="A397" s="15" t="str">
        <f>IF(item_drop!$A134="","","item_drop|"&amp;item_drop!$A134)</f>
        <v>item_drop|Dragon pickaxe</v>
      </c>
      <c r="B397" s="15" t="s">
        <v>58</v>
      </c>
      <c r="C397" s="15" t="str">
        <f>item_drop!$A134</f>
        <v>Dragon pickaxe</v>
      </c>
      <c r="D397" s="15" t="str">
        <f>IF(item_drop!$A134="","",item_drop!$B134)</f>
        <v>Kalphite Queen</v>
      </c>
      <c r="E397" s="15">
        <f>item_drop!$C134</f>
        <v>40</v>
      </c>
      <c r="F397" s="15">
        <f>IF(item_drop!$D134="",1,item_drop!$D134)</f>
        <v>1</v>
      </c>
      <c r="G397" s="15">
        <f>item_drop!$F134</f>
        <v>2.5000000000000001E-3</v>
      </c>
      <c r="H397" s="16">
        <f t="shared" si="6"/>
        <v>0.1</v>
      </c>
      <c r="I397" s="15"/>
    </row>
    <row r="398" spans="1:9" x14ac:dyDescent="0.25">
      <c r="A398" s="15" t="str">
        <f>IF(item_drop!$A135="","","item_drop|"&amp;item_drop!$A135)</f>
        <v>item_drop|Frozen cache</v>
      </c>
      <c r="B398" s="15" t="s">
        <v>58</v>
      </c>
      <c r="C398" s="15" t="str">
        <f>item_drop!$A135</f>
        <v>Frozen cache</v>
      </c>
      <c r="D398" s="15" t="str">
        <f>IF(item_drop!$A135="","",item_drop!$B135)</f>
        <v>Phantom Muspah</v>
      </c>
      <c r="E398" s="15">
        <f>item_drop!$C135</f>
        <v>26</v>
      </c>
      <c r="F398" s="15">
        <f>IF(item_drop!$D135="",1,item_drop!$D135)</f>
        <v>1</v>
      </c>
      <c r="G398" s="15">
        <f>item_drop!$F135</f>
        <v>0.04</v>
      </c>
      <c r="H398" s="16">
        <f t="shared" si="6"/>
        <v>1.04</v>
      </c>
      <c r="I398" s="15"/>
    </row>
    <row r="399" spans="1:9" x14ac:dyDescent="0.25">
      <c r="A399" s="15" t="str">
        <f>IF(item_drop!$A136="","","item_drop|"&amp;item_drop!$A136)</f>
        <v>item_drop|Ancient icon</v>
      </c>
      <c r="B399" s="15" t="s">
        <v>58</v>
      </c>
      <c r="C399" s="15" t="str">
        <f>item_drop!$A136</f>
        <v>Ancient icon</v>
      </c>
      <c r="D399" s="15" t="str">
        <f>IF(item_drop!$A136="","",item_drop!$B136)</f>
        <v>Phantom Muspah</v>
      </c>
      <c r="E399" s="15">
        <f>item_drop!$C136</f>
        <v>26</v>
      </c>
      <c r="F399" s="15">
        <f>IF(item_drop!$D136="",1,item_drop!$D136)</f>
        <v>1</v>
      </c>
      <c r="G399" s="15">
        <f>item_drop!$F136</f>
        <v>0.02</v>
      </c>
      <c r="H399" s="16">
        <f t="shared" si="6"/>
        <v>0.52</v>
      </c>
      <c r="I399" s="15"/>
    </row>
    <row r="400" spans="1:9" x14ac:dyDescent="0.25">
      <c r="A400" s="15" t="str">
        <f>IF(item_drop!$A137="","","item_drop|"&amp;item_drop!$A137)</f>
        <v>item_drop|Venator shard</v>
      </c>
      <c r="B400" s="15" t="s">
        <v>58</v>
      </c>
      <c r="C400" s="15" t="str">
        <f>item_drop!$A137</f>
        <v>Venator shard</v>
      </c>
      <c r="D400" s="15" t="str">
        <f>IF(item_drop!$A137="","",item_drop!$B137)</f>
        <v>Phantom Muspah</v>
      </c>
      <c r="E400" s="15">
        <f>item_drop!$C137</f>
        <v>26</v>
      </c>
      <c r="F400" s="15">
        <f>IF(item_drop!$D137="",1,item_drop!$D137)</f>
        <v>1</v>
      </c>
      <c r="G400" s="15">
        <f>item_drop!$F137</f>
        <v>0.01</v>
      </c>
      <c r="H400" s="16">
        <f t="shared" si="6"/>
        <v>0.26</v>
      </c>
      <c r="I400" s="15"/>
    </row>
    <row r="401" spans="1:9" x14ac:dyDescent="0.25">
      <c r="A401" s="15" t="str">
        <f>IF(item_drop!$A138="","","item_drop|"&amp;item_drop!$A138)</f>
        <v>item_drop|Hill giant club</v>
      </c>
      <c r="B401" s="15" t="s">
        <v>58</v>
      </c>
      <c r="C401" s="15" t="str">
        <f>item_drop!$A138</f>
        <v>Hill giant club</v>
      </c>
      <c r="D401" s="15" t="str">
        <f>IF(item_drop!$A138="","",item_drop!$B138)</f>
        <v>Obor</v>
      </c>
      <c r="E401" s="15">
        <f>item_drop!$C138</f>
        <v>30</v>
      </c>
      <c r="F401" s="15">
        <f>IF(item_drop!$D138="",1,item_drop!$D138)</f>
        <v>1</v>
      </c>
      <c r="G401" s="15">
        <f>item_drop!$F138</f>
        <v>8.4745762711864406E-3</v>
      </c>
      <c r="H401" s="16">
        <f t="shared" si="6"/>
        <v>0.25423728813559321</v>
      </c>
      <c r="I401" s="15"/>
    </row>
    <row r="402" spans="1:9" x14ac:dyDescent="0.25">
      <c r="A402" s="15" t="str">
        <f>IF(item_drop!$A139="","","item_drop|"&amp;item_drop!$A139)</f>
        <v>item_drop|Bryophyta's essence</v>
      </c>
      <c r="B402" s="15" t="s">
        <v>58</v>
      </c>
      <c r="C402" s="15" t="str">
        <f>item_drop!$A139</f>
        <v>Bryophyta's essence</v>
      </c>
      <c r="D402" s="15" t="str">
        <f>IF(item_drop!$A139="","",item_drop!$B139)</f>
        <v>Bryophyta</v>
      </c>
      <c r="E402" s="15">
        <f>item_drop!$C139</f>
        <v>30</v>
      </c>
      <c r="F402" s="15">
        <f>IF(item_drop!$D139="",1,item_drop!$D139)</f>
        <v>1</v>
      </c>
      <c r="G402" s="15">
        <f>item_drop!$F139</f>
        <v>8.4745762711864406E-3</v>
      </c>
      <c r="H402" s="16">
        <f t="shared" si="6"/>
        <v>0.25423728813559321</v>
      </c>
      <c r="I402" s="15"/>
    </row>
    <row r="403" spans="1:9" x14ac:dyDescent="0.25">
      <c r="A403" s="15" t="str">
        <f>IF(item_drop!$A140="","","item_drop|"&amp;item_drop!$A140)</f>
        <v>item_drop|Scurrius' spine</v>
      </c>
      <c r="B403" s="15" t="s">
        <v>58</v>
      </c>
      <c r="C403" s="15" t="str">
        <f>item_drop!$A140</f>
        <v>Scurrius' spine</v>
      </c>
      <c r="D403" s="15" t="str">
        <f>IF(item_drop!$A140="","",item_drop!$B140)</f>
        <v>Scurrius</v>
      </c>
      <c r="E403" s="15">
        <f>item_drop!$C140</f>
        <v>60</v>
      </c>
      <c r="F403" s="15">
        <f>IF(item_drop!$D140="",1,item_drop!$D140)</f>
        <v>1</v>
      </c>
      <c r="G403" s="15">
        <f>item_drop!$F140</f>
        <v>3.0303030303030304E-2</v>
      </c>
      <c r="H403" s="16">
        <f t="shared" si="6"/>
        <v>1.8181818181818183</v>
      </c>
      <c r="I403" s="15"/>
    </row>
    <row r="404" spans="1:9" x14ac:dyDescent="0.25">
      <c r="A404" s="15" t="str">
        <f>IF(item_drop!$A141="","","item_drop|"&amp;item_drop!$A141)</f>
        <v>item_drop|Broken zombie axe</v>
      </c>
      <c r="B404" s="15" t="s">
        <v>58</v>
      </c>
      <c r="C404" s="15" t="str">
        <f>item_drop!$A141</f>
        <v>Broken zombie axe</v>
      </c>
      <c r="D404" s="15" t="str">
        <f>IF(item_drop!$A141="","",item_drop!$B141)</f>
        <v>Armoured Zombies</v>
      </c>
      <c r="E404" s="15">
        <f>item_drop!$C141</f>
        <v>200</v>
      </c>
      <c r="F404" s="15">
        <f>IF(item_drop!$D141="",1,item_drop!$D141)</f>
        <v>1</v>
      </c>
      <c r="G404" s="15">
        <f>item_drop!$F141</f>
        <v>1.25E-3</v>
      </c>
      <c r="H404" s="16">
        <f t="shared" si="6"/>
        <v>0.25</v>
      </c>
      <c r="I404" s="15"/>
    </row>
    <row r="405" spans="1:9" x14ac:dyDescent="0.25">
      <c r="A405" s="15" t="str">
        <f>IF(item_drop!$A142="","","item_drop|"&amp;item_drop!$A142)</f>
        <v>item_drop|Dragon full helm</v>
      </c>
      <c r="B405" s="15" t="s">
        <v>58</v>
      </c>
      <c r="C405" s="15" t="str">
        <f>item_drop!$A142</f>
        <v>Dragon full helm</v>
      </c>
      <c r="D405" s="15" t="str">
        <f>IF(item_drop!$A142="","",item_drop!$B142)</f>
        <v>Mithril dragon</v>
      </c>
      <c r="E405" s="15">
        <f>item_drop!$C142</f>
        <v>40</v>
      </c>
      <c r="F405" s="15">
        <f>IF(item_drop!$D142="",1,item_drop!$D142)</f>
        <v>1</v>
      </c>
      <c r="G405" s="15">
        <f>item_drop!$F142</f>
        <v>3.0517578125E-5</v>
      </c>
      <c r="H405" s="16">
        <f t="shared" si="6"/>
        <v>1.220703125E-3</v>
      </c>
      <c r="I405" s="15"/>
    </row>
    <row r="406" spans="1:9" x14ac:dyDescent="0.25">
      <c r="A406" s="15" t="str">
        <f>IF(item_drop!$A143="","","item_drop|"&amp;item_drop!$A143)</f>
        <v>item_drop|Warped sceptre</v>
      </c>
      <c r="B406" s="15" t="s">
        <v>58</v>
      </c>
      <c r="C406" s="15" t="str">
        <f>item_drop!$A143</f>
        <v>Warped sceptre</v>
      </c>
      <c r="D406" s="15" t="str">
        <f>IF(item_drop!$A143="","",item_drop!$B143)</f>
        <v>Warped creatures</v>
      </c>
      <c r="E406" s="15">
        <f>item_drop!$C143</f>
        <v>120</v>
      </c>
      <c r="F406" s="15">
        <f>IF(item_drop!$D143="",1,item_drop!$D143)</f>
        <v>1</v>
      </c>
      <c r="G406" s="15">
        <f>item_drop!$F143</f>
        <v>3.1250000000000002E-3</v>
      </c>
      <c r="H406" s="16">
        <f t="shared" si="6"/>
        <v>0.375</v>
      </c>
      <c r="I406" s="15"/>
    </row>
    <row r="407" spans="1:9" x14ac:dyDescent="0.25">
      <c r="A407" s="15" t="str">
        <f>IF(item_drop!$A144="","","item_drop|"&amp;item_drop!$A144)</f>
        <v>item_drop|Wyvern visage</v>
      </c>
      <c r="B407" s="15" t="s">
        <v>58</v>
      </c>
      <c r="C407" s="15" t="str">
        <f>item_drop!$A144</f>
        <v>Wyvern visage</v>
      </c>
      <c r="D407" s="15" t="str">
        <f>IF(item_drop!$A144="","",item_drop!$B144)</f>
        <v>Ancient wyvern</v>
      </c>
      <c r="E407" s="15">
        <f>item_drop!$C144</f>
        <v>40</v>
      </c>
      <c r="F407" s="15">
        <f>IF(item_drop!$D144="",1,item_drop!$D144)</f>
        <v>1</v>
      </c>
      <c r="G407" s="15">
        <f>item_drop!$F144</f>
        <v>1E-4</v>
      </c>
      <c r="H407" s="16">
        <f t="shared" si="6"/>
        <v>4.0000000000000001E-3</v>
      </c>
      <c r="I407" s="15"/>
    </row>
    <row r="408" spans="1:9" x14ac:dyDescent="0.25">
      <c r="A408" s="15" t="str">
        <f>IF(item_drop!$A145="","","item_drop|"&amp;item_drop!$A145)</f>
        <v>item_drop|Dragon limbs</v>
      </c>
      <c r="B408" s="15" t="s">
        <v>58</v>
      </c>
      <c r="C408" s="15" t="str">
        <f>item_drop!$A145</f>
        <v>Dragon limbs</v>
      </c>
      <c r="D408" s="15" t="str">
        <f>IF(item_drop!$A145="","",item_drop!$B145)</f>
        <v>Rune dragon</v>
      </c>
      <c r="E408" s="15">
        <f>item_drop!$C145</f>
        <v>55</v>
      </c>
      <c r="F408" s="15">
        <f>IF(item_drop!$D145="",1,item_drop!$D145)</f>
        <v>1</v>
      </c>
      <c r="G408" s="15">
        <f>item_drop!$F145</f>
        <v>1.25E-3</v>
      </c>
      <c r="H408" s="16">
        <f t="shared" si="6"/>
        <v>6.8750000000000006E-2</v>
      </c>
      <c r="I408" s="15"/>
    </row>
    <row r="409" spans="1:9" x14ac:dyDescent="0.25">
      <c r="A409" s="15" t="str">
        <f>IF(item_drop!$A146="","","item_drop|"&amp;item_drop!$A146)</f>
        <v>item_drop|Dragon metal lump</v>
      </c>
      <c r="B409" s="15" t="s">
        <v>58</v>
      </c>
      <c r="C409" s="15" t="str">
        <f>item_drop!$A146</f>
        <v>Dragon metal lump</v>
      </c>
      <c r="D409" s="15" t="str">
        <f>IF(item_drop!$A146="","",item_drop!$B146)</f>
        <v>Rune dragon</v>
      </c>
      <c r="E409" s="15">
        <f>item_drop!$C146</f>
        <v>55</v>
      </c>
      <c r="F409" s="15">
        <f>IF(item_drop!$D146="",1,item_drop!$D146)</f>
        <v>1</v>
      </c>
      <c r="G409" s="15">
        <f>item_drop!$F146</f>
        <v>2.0000000000000001E-4</v>
      </c>
      <c r="H409" s="16">
        <f t="shared" si="6"/>
        <v>1.1000000000000001E-2</v>
      </c>
      <c r="I409" s="15"/>
    </row>
    <row r="410" spans="1:9" x14ac:dyDescent="0.25">
      <c r="A410" s="15" t="str">
        <f>IF(item_drop!$A147="","","item_drop|"&amp;item_drop!$A147)</f>
        <v>item_drop|Dragon metal slice</v>
      </c>
      <c r="B410" s="15" t="s">
        <v>58</v>
      </c>
      <c r="C410" s="15" t="str">
        <f>item_drop!$A147</f>
        <v>Dragon metal slice</v>
      </c>
      <c r="D410" s="15" t="str">
        <f>IF(item_drop!$A147="","",item_drop!$B147)</f>
        <v>Adamant dragon</v>
      </c>
      <c r="E410" s="15">
        <f>item_drop!$C147</f>
        <v>60</v>
      </c>
      <c r="F410" s="15">
        <f>IF(item_drop!$D147="",1,item_drop!$D147)</f>
        <v>1</v>
      </c>
      <c r="G410" s="15">
        <f>item_drop!$F147</f>
        <v>2.0000000000000001E-4</v>
      </c>
      <c r="H410" s="16">
        <f t="shared" si="6"/>
        <v>1.2E-2</v>
      </c>
      <c r="I410" s="15"/>
    </row>
    <row r="411" spans="1:9" x14ac:dyDescent="0.25">
      <c r="A411" s="15" t="str">
        <f>IF(item_drop!$A148="","","item_drop|"&amp;item_drop!$A148)</f>
        <v>item_drop|Dragon defender</v>
      </c>
      <c r="B411" s="15" t="s">
        <v>58</v>
      </c>
      <c r="C411" s="15" t="str">
        <f>item_drop!$A148</f>
        <v>Dragon defender</v>
      </c>
      <c r="D411" s="15" t="str">
        <f>IF(item_drop!$A148="","",item_drop!$B148)</f>
        <v>Cyclops</v>
      </c>
      <c r="E411" s="15">
        <f>item_drop!$C148</f>
        <v>200</v>
      </c>
      <c r="F411" s="15">
        <f>IF(item_drop!$D148="",1,item_drop!$D148)</f>
        <v>1</v>
      </c>
      <c r="G411" s="15">
        <f>item_drop!$F148</f>
        <v>0.01</v>
      </c>
      <c r="H411" s="16">
        <f t="shared" si="6"/>
        <v>2</v>
      </c>
      <c r="I411" s="15"/>
    </row>
    <row r="412" spans="1:9" x14ac:dyDescent="0.25">
      <c r="A412" s="15" t="str">
        <f>IF(item_drop!$A149="","","item_drop|"&amp;item_drop!$A149)</f>
        <v>item_drop|Dragon warhammer</v>
      </c>
      <c r="B412" s="15" t="s">
        <v>58</v>
      </c>
      <c r="C412" s="15" t="str">
        <f>item_drop!$A149</f>
        <v>Dragon warhammer</v>
      </c>
      <c r="D412" s="15" t="str">
        <f>IF(item_drop!$A149="","",item_drop!$B149)</f>
        <v>Lizardman shaman</v>
      </c>
      <c r="E412" s="15">
        <f>item_drop!$C149</f>
        <v>60</v>
      </c>
      <c r="F412" s="15">
        <f>IF(item_drop!$D149="",1,item_drop!$D149)</f>
        <v>1</v>
      </c>
      <c r="G412" s="15">
        <f>item_drop!$F149</f>
        <v>3.3333333333333332E-4</v>
      </c>
      <c r="H412" s="16">
        <f t="shared" si="6"/>
        <v>0.02</v>
      </c>
      <c r="I412" s="15"/>
    </row>
    <row r="413" spans="1:9" x14ac:dyDescent="0.25">
      <c r="A413" s="15" t="str">
        <f>IF(item_drop!$A150="","","item_drop|"&amp;item_drop!$A150)</f>
        <v>item_drop|Voidwaker hilt</v>
      </c>
      <c r="B413" s="15" t="s">
        <v>58</v>
      </c>
      <c r="C413" s="15" t="str">
        <f>item_drop!$A150</f>
        <v>Voidwaker hilt</v>
      </c>
      <c r="D413" s="15" t="str">
        <f>IF(item_drop!$A150="","",item_drop!$B150)</f>
        <v>Callisto</v>
      </c>
      <c r="E413" s="15">
        <f>item_drop!$C150</f>
        <v>25</v>
      </c>
      <c r="F413" s="15">
        <f>IF(item_drop!$D150="",1,item_drop!$D150)</f>
        <v>1</v>
      </c>
      <c r="G413" s="15">
        <f>item_drop!$F150</f>
        <v>2.7777777777777779E-3</v>
      </c>
      <c r="H413" s="16">
        <f t="shared" si="6"/>
        <v>6.9444444444444448E-2</v>
      </c>
      <c r="I413" s="15"/>
    </row>
    <row r="414" spans="1:9" x14ac:dyDescent="0.25">
      <c r="A414" s="15" t="str">
        <f>IF(item_drop!$A151="","","item_drop|"&amp;item_drop!$A151)</f>
        <v>item_drop|Voidwaker gem</v>
      </c>
      <c r="B414" s="15" t="s">
        <v>58</v>
      </c>
      <c r="C414" s="15" t="str">
        <f>item_drop!$A151</f>
        <v>Voidwaker gem</v>
      </c>
      <c r="D414" s="15" t="str">
        <f>IF(item_drop!$A151="","",item_drop!$B151)</f>
        <v>Venenatis</v>
      </c>
      <c r="E414" s="15">
        <f>item_drop!$C151</f>
        <v>26</v>
      </c>
      <c r="F414" s="15">
        <f>IF(item_drop!$D151="",1,item_drop!$D151)</f>
        <v>1</v>
      </c>
      <c r="G414" s="15">
        <f>item_drop!$F151</f>
        <v>2.7777777777777779E-3</v>
      </c>
      <c r="H414" s="16">
        <f t="shared" si="6"/>
        <v>7.2222222222222229E-2</v>
      </c>
      <c r="I414" s="15"/>
    </row>
    <row r="415" spans="1:9" x14ac:dyDescent="0.25">
      <c r="A415" s="15" t="str">
        <f>IF(item_drop!$A152="","","item_drop|"&amp;item_drop!$A152)</f>
        <v>item_drop|Voidwaker blade</v>
      </c>
      <c r="B415" s="15" t="s">
        <v>58</v>
      </c>
      <c r="C415" s="15" t="str">
        <f>item_drop!$A152</f>
        <v>Voidwaker blade</v>
      </c>
      <c r="D415" s="15" t="str">
        <f>IF(item_drop!$A152="","",item_drop!$B152)</f>
        <v>Vet'ion</v>
      </c>
      <c r="E415" s="15">
        <f>item_drop!$C152</f>
        <v>34</v>
      </c>
      <c r="F415" s="15">
        <f>IF(item_drop!$D152="",1,item_drop!$D152)</f>
        <v>1</v>
      </c>
      <c r="G415" s="15">
        <f>item_drop!$F152</f>
        <v>2.7777777777777779E-3</v>
      </c>
      <c r="H415" s="16">
        <f t="shared" si="6"/>
        <v>9.4444444444444442E-2</v>
      </c>
      <c r="I415" s="15"/>
    </row>
    <row r="416" spans="1:9" x14ac:dyDescent="0.25">
      <c r="A416" s="15" t="str">
        <f>IF(item_drop!$A153="","","item_drop|"&amp;item_drop!$A153)</f>
        <v>item_drop|Tyrannical ring</v>
      </c>
      <c r="B416" s="15" t="s">
        <v>58</v>
      </c>
      <c r="C416" s="15" t="str">
        <f>item_drop!$A153</f>
        <v>Tyrannical ring</v>
      </c>
      <c r="D416" s="15" t="str">
        <f>IF(item_drop!$A153="","",item_drop!$B153)</f>
        <v>Callisto</v>
      </c>
      <c r="E416" s="15">
        <f>item_drop!$C153</f>
        <v>25</v>
      </c>
      <c r="F416" s="15">
        <f>IF(item_drop!$D153="",1,item_drop!$D153)</f>
        <v>1</v>
      </c>
      <c r="G416" s="15">
        <f>item_drop!$F153</f>
        <v>3.90625E-3</v>
      </c>
      <c r="H416" s="16">
        <f t="shared" si="6"/>
        <v>9.765625E-2</v>
      </c>
      <c r="I416" s="15"/>
    </row>
    <row r="417" spans="1:9" x14ac:dyDescent="0.25">
      <c r="A417" s="15" t="str">
        <f>IF(item_drop!$A154="","","item_drop|"&amp;item_drop!$A154)</f>
        <v>item_drop|Claws of callisto</v>
      </c>
      <c r="B417" s="15" t="s">
        <v>58</v>
      </c>
      <c r="C417" s="15" t="str">
        <f>item_drop!$A154</f>
        <v>Claws of callisto</v>
      </c>
      <c r="D417" s="15" t="str">
        <f>IF(item_drop!$A154="","",item_drop!$B154)</f>
        <v>Callisto</v>
      </c>
      <c r="E417" s="15">
        <f>item_drop!$C154</f>
        <v>25</v>
      </c>
      <c r="F417" s="15">
        <f>IF(item_drop!$D154="",1,item_drop!$D154)</f>
        <v>1</v>
      </c>
      <c r="G417" s="15">
        <f>item_drop!$F154</f>
        <v>3.90625E-3</v>
      </c>
      <c r="H417" s="16">
        <f t="shared" si="6"/>
        <v>9.765625E-2</v>
      </c>
      <c r="I417" s="15"/>
    </row>
    <row r="418" spans="1:9" x14ac:dyDescent="0.25">
      <c r="A418" s="15" t="str">
        <f>IF(item_drop!$A155="","","item_drop|"&amp;item_drop!$A155)</f>
        <v>item_drop|Treasonous ring</v>
      </c>
      <c r="B418" s="15" t="s">
        <v>58</v>
      </c>
      <c r="C418" s="15" t="str">
        <f>item_drop!$A155</f>
        <v>Treasonous ring</v>
      </c>
      <c r="D418" s="15" t="str">
        <f>IF(item_drop!$A155="","",item_drop!$B155)</f>
        <v>Venenatis</v>
      </c>
      <c r="E418" s="15">
        <f>item_drop!$C155</f>
        <v>26</v>
      </c>
      <c r="F418" s="15">
        <f>IF(item_drop!$D155="",1,item_drop!$D155)</f>
        <v>1</v>
      </c>
      <c r="G418" s="15">
        <f>item_drop!$F155</f>
        <v>3.90625E-3</v>
      </c>
      <c r="H418" s="16">
        <f t="shared" si="6"/>
        <v>0.1015625</v>
      </c>
      <c r="I418" s="15"/>
    </row>
    <row r="419" spans="1:9" x14ac:dyDescent="0.25">
      <c r="A419" s="15" t="str">
        <f>IF(item_drop!$A156="","","item_drop|"&amp;item_drop!$A156)</f>
        <v>item_drop|Fangs of venenatis</v>
      </c>
      <c r="B419" s="15" t="s">
        <v>58</v>
      </c>
      <c r="C419" s="15" t="str">
        <f>item_drop!$A156</f>
        <v>Fangs of venenatis</v>
      </c>
      <c r="D419" s="15" t="str">
        <f>IF(item_drop!$A156="","",item_drop!$B156)</f>
        <v>Venenatis</v>
      </c>
      <c r="E419" s="15">
        <f>item_drop!$C156</f>
        <v>26</v>
      </c>
      <c r="F419" s="15">
        <f>IF(item_drop!$D156="",1,item_drop!$D156)</f>
        <v>1</v>
      </c>
      <c r="G419" s="15">
        <f>item_drop!$F156</f>
        <v>3.90625E-3</v>
      </c>
      <c r="H419" s="16">
        <f t="shared" si="6"/>
        <v>0.1015625</v>
      </c>
      <c r="I419" s="15"/>
    </row>
    <row r="420" spans="1:9" x14ac:dyDescent="0.25">
      <c r="A420" s="15" t="str">
        <f>IF(item_drop!$A157="","","item_drop|"&amp;item_drop!$A157)</f>
        <v>item_drop|Ring of the gods</v>
      </c>
      <c r="B420" s="15" t="s">
        <v>58</v>
      </c>
      <c r="C420" s="15" t="str">
        <f>item_drop!$A157</f>
        <v>Ring of the gods</v>
      </c>
      <c r="D420" s="15" t="str">
        <f>IF(item_drop!$A157="","",item_drop!$B157)</f>
        <v>Vet'ion</v>
      </c>
      <c r="E420" s="15">
        <f>item_drop!$C157</f>
        <v>34</v>
      </c>
      <c r="F420" s="15">
        <f>IF(item_drop!$D157="",1,item_drop!$D157)</f>
        <v>1</v>
      </c>
      <c r="G420" s="15">
        <f>item_drop!$F157</f>
        <v>3.90625E-3</v>
      </c>
      <c r="H420" s="16">
        <f t="shared" si="6"/>
        <v>0.1328125</v>
      </c>
      <c r="I420" s="15"/>
    </row>
    <row r="421" spans="1:9" x14ac:dyDescent="0.25">
      <c r="A421" s="15" t="str">
        <f>IF(item_drop!$A158="","","item_drop|"&amp;item_drop!$A158)</f>
        <v>item_drop|Skull of vet'ion</v>
      </c>
      <c r="B421" s="15" t="s">
        <v>58</v>
      </c>
      <c r="C421" s="15" t="str">
        <f>item_drop!$A158</f>
        <v>Skull of vet'ion</v>
      </c>
      <c r="D421" s="15" t="str">
        <f>IF(item_drop!$A158="","",item_drop!$B158)</f>
        <v>Vet'ion</v>
      </c>
      <c r="E421" s="15">
        <f>item_drop!$C158</f>
        <v>34</v>
      </c>
      <c r="F421" s="15">
        <f>IF(item_drop!$D158="",1,item_drop!$D158)</f>
        <v>1</v>
      </c>
      <c r="G421" s="15">
        <f>item_drop!$F158</f>
        <v>3.90625E-3</v>
      </c>
      <c r="H421" s="16">
        <f t="shared" si="6"/>
        <v>0.1328125</v>
      </c>
      <c r="I421" s="15"/>
    </row>
    <row r="422" spans="1:9" x14ac:dyDescent="0.25">
      <c r="A422" s="15" t="str">
        <f>IF(item_drop!$A159="","","item_drop|"&amp;item_drop!$A159)</f>
        <v>item_drop|Odium shard 1</v>
      </c>
      <c r="B422" s="15" t="s">
        <v>58</v>
      </c>
      <c r="C422" s="15" t="str">
        <f>item_drop!$A159</f>
        <v>Odium shard 1</v>
      </c>
      <c r="D422" s="15" t="str">
        <f>IF(item_drop!$A159="","",item_drop!$B159)</f>
        <v>Chaos Elemental</v>
      </c>
      <c r="E422" s="15">
        <f>item_drop!$C159</f>
        <v>28</v>
      </c>
      <c r="F422" s="15">
        <f>IF(item_drop!$D159="",1,item_drop!$D159)</f>
        <v>1</v>
      </c>
      <c r="G422" s="15">
        <f>item_drop!$F159</f>
        <v>3.90625E-3</v>
      </c>
      <c r="H422" s="16">
        <f t="shared" si="6"/>
        <v>0.109375</v>
      </c>
      <c r="I422" s="15"/>
    </row>
    <row r="423" spans="1:9" x14ac:dyDescent="0.25">
      <c r="A423" s="15" t="str">
        <f>IF(item_drop!$A160="","","item_drop|"&amp;item_drop!$A160)</f>
        <v>item_drop|Malediction shard 1</v>
      </c>
      <c r="B423" s="15" t="s">
        <v>58</v>
      </c>
      <c r="C423" s="15" t="str">
        <f>item_drop!$A160</f>
        <v>Malediction shard 1</v>
      </c>
      <c r="D423" s="15" t="str">
        <f>IF(item_drop!$A160="","",item_drop!$B160)</f>
        <v>Chaos Elemental</v>
      </c>
      <c r="E423" s="15">
        <f>item_drop!$C160</f>
        <v>28</v>
      </c>
      <c r="F423" s="15">
        <f>IF(item_drop!$D160="",1,item_drop!$D160)</f>
        <v>1</v>
      </c>
      <c r="G423" s="15">
        <f>item_drop!$F160</f>
        <v>3.90625E-3</v>
      </c>
      <c r="H423" s="16">
        <f t="shared" si="6"/>
        <v>0.109375</v>
      </c>
      <c r="I423" s="15"/>
    </row>
    <row r="424" spans="1:9" x14ac:dyDescent="0.25">
      <c r="A424" s="15" t="str">
        <f>IF(item_drop!$A161="","","item_drop|"&amp;item_drop!$A161)</f>
        <v>item_drop|Odium shard 2</v>
      </c>
      <c r="B424" s="15" t="s">
        <v>58</v>
      </c>
      <c r="C424" s="15" t="str">
        <f>item_drop!$A161</f>
        <v>Odium shard 2</v>
      </c>
      <c r="D424" s="15" t="str">
        <f>IF(item_drop!$A161="","",item_drop!$B161)</f>
        <v>Crazy archaeologist</v>
      </c>
      <c r="E424" s="15">
        <f>item_drop!$C161</f>
        <v>45</v>
      </c>
      <c r="F424" s="15">
        <f>IF(item_drop!$D161="",1,item_drop!$D161)</f>
        <v>1</v>
      </c>
      <c r="G424" s="15">
        <f>item_drop!$F161</f>
        <v>3.90625E-3</v>
      </c>
      <c r="H424" s="16">
        <f t="shared" si="6"/>
        <v>0.17578125</v>
      </c>
      <c r="I424" s="15"/>
    </row>
    <row r="425" spans="1:9" x14ac:dyDescent="0.25">
      <c r="A425" s="15" t="str">
        <f>IF(item_drop!$A162="","","item_drop|"&amp;item_drop!$A162)</f>
        <v>item_drop|Malediction shard 2</v>
      </c>
      <c r="B425" s="15" t="s">
        <v>58</v>
      </c>
      <c r="C425" s="15" t="str">
        <f>item_drop!$A162</f>
        <v>Malediction shard 2</v>
      </c>
      <c r="D425" s="15" t="str">
        <f>IF(item_drop!$A162="","",item_drop!$B162)</f>
        <v>Crazy archaeologist</v>
      </c>
      <c r="E425" s="15">
        <f>item_drop!$C162</f>
        <v>45</v>
      </c>
      <c r="F425" s="15">
        <f>IF(item_drop!$D162="",1,item_drop!$D162)</f>
        <v>1</v>
      </c>
      <c r="G425" s="15">
        <f>item_drop!$F162</f>
        <v>3.90625E-3</v>
      </c>
      <c r="H425" s="16">
        <f t="shared" si="6"/>
        <v>0.17578125</v>
      </c>
      <c r="I425" s="15"/>
    </row>
    <row r="426" spans="1:9" x14ac:dyDescent="0.25">
      <c r="A426" s="15" t="str">
        <f>IF(item_drop!$A163="","","item_drop|"&amp;item_drop!$A163)</f>
        <v>item_drop|Odium shard 3</v>
      </c>
      <c r="B426" s="15" t="s">
        <v>58</v>
      </c>
      <c r="C426" s="15" t="str">
        <f>item_drop!$A163</f>
        <v>Odium shard 3</v>
      </c>
      <c r="D426" s="15" t="str">
        <f>IF(item_drop!$A163="","",item_drop!$B163)</f>
        <v>Chaos Fanatic</v>
      </c>
      <c r="E426" s="15">
        <f>item_drop!$C163</f>
        <v>40</v>
      </c>
      <c r="F426" s="15">
        <f>IF(item_drop!$D163="",1,item_drop!$D163)</f>
        <v>1</v>
      </c>
      <c r="G426" s="15">
        <f>item_drop!$F163</f>
        <v>3.90625E-3</v>
      </c>
      <c r="H426" s="16">
        <f t="shared" si="6"/>
        <v>0.15625</v>
      </c>
      <c r="I426" s="15"/>
    </row>
    <row r="427" spans="1:9" x14ac:dyDescent="0.25">
      <c r="A427" s="15" t="str">
        <f>IF(item_drop!$A164="","","item_drop|"&amp;item_drop!$A164)</f>
        <v>item_drop|Malediction shard 3</v>
      </c>
      <c r="B427" s="15" t="s">
        <v>58</v>
      </c>
      <c r="C427" s="15" t="str">
        <f>item_drop!$A164</f>
        <v>Malediction shard 3</v>
      </c>
      <c r="D427" s="15" t="str">
        <f>IF(item_drop!$A164="","",item_drop!$B164)</f>
        <v>Chaos Fanatic</v>
      </c>
      <c r="E427" s="15">
        <f>item_drop!$C164</f>
        <v>40</v>
      </c>
      <c r="F427" s="15">
        <f>IF(item_drop!$D164="",1,item_drop!$D164)</f>
        <v>1</v>
      </c>
      <c r="G427" s="15">
        <f>item_drop!$F164</f>
        <v>3.90625E-3</v>
      </c>
      <c r="H427" s="16">
        <f t="shared" si="6"/>
        <v>0.15625</v>
      </c>
      <c r="I427" s="15"/>
    </row>
    <row r="428" spans="1:9" x14ac:dyDescent="0.25">
      <c r="A428" s="15" t="str">
        <f>IF(item_drop!$A165="","","item_drop|"&amp;item_drop!$A165)</f>
        <v>item_drop|Fedora</v>
      </c>
      <c r="B428" s="15" t="s">
        <v>58</v>
      </c>
      <c r="C428" s="15" t="str">
        <f>item_drop!$A165</f>
        <v>Fedora</v>
      </c>
      <c r="D428" s="15" t="str">
        <f>IF(item_drop!$A165="","",item_drop!$B165)</f>
        <v>Crazy archaeologist</v>
      </c>
      <c r="E428" s="15">
        <f>item_drop!$C165</f>
        <v>45</v>
      </c>
      <c r="F428" s="15">
        <f>IF(item_drop!$D165="",1,item_drop!$D165)</f>
        <v>1</v>
      </c>
      <c r="G428" s="15">
        <f>item_drop!$F165</f>
        <v>7.8125E-3</v>
      </c>
      <c r="H428" s="16">
        <f t="shared" si="6"/>
        <v>0.3515625</v>
      </c>
      <c r="I428" s="15"/>
    </row>
    <row r="429" spans="1:9" x14ac:dyDescent="0.25">
      <c r="A429" s="15" t="str">
        <f>IF(item_drop!$A166="","","item_drop|"&amp;item_drop!$A166)</f>
        <v>item_drop|Odium ward</v>
      </c>
      <c r="B429" s="15" t="s">
        <v>58</v>
      </c>
      <c r="C429" s="15" t="str">
        <f>item_drop!$A166</f>
        <v>Odium ward</v>
      </c>
      <c r="D429" s="15" t="str">
        <f>IF(item_drop!$A166="","",item_drop!$B166)</f>
        <v>Scorpia</v>
      </c>
      <c r="E429" s="15">
        <f>item_drop!$C166</f>
        <v>30</v>
      </c>
      <c r="F429" s="15">
        <f>IF(item_drop!$D166="",1,item_drop!$D166)</f>
        <v>1</v>
      </c>
      <c r="G429" s="15">
        <f>item_drop!$F166</f>
        <v>1.953125E-3</v>
      </c>
      <c r="H429" s="16">
        <f t="shared" si="6"/>
        <v>5.859375E-2</v>
      </c>
      <c r="I429" s="15"/>
    </row>
    <row r="430" spans="1:9" x14ac:dyDescent="0.25">
      <c r="A430" s="15" t="str">
        <f>IF(item_drop!$A167="","","item_drop|"&amp;item_drop!$A167)</f>
        <v>item_drop|Blood shard</v>
      </c>
      <c r="B430" s="15" t="s">
        <v>58</v>
      </c>
      <c r="C430" s="15" t="str">
        <f>item_drop!$A167</f>
        <v>Blood shard</v>
      </c>
      <c r="D430" s="15" t="str">
        <f>IF(item_drop!$A167="","",item_drop!$B167)</f>
        <v>Vyrewatch sentinel</v>
      </c>
      <c r="E430" s="15">
        <f>item_drop!$C167</f>
        <v>70</v>
      </c>
      <c r="F430" s="15">
        <f>IF(item_drop!$D167="",1,item_drop!$D167)</f>
        <v>1</v>
      </c>
      <c r="G430" s="15">
        <f>item_drop!$F167</f>
        <v>6.6666666666666664E-4</v>
      </c>
      <c r="H430" s="16">
        <f t="shared" si="6"/>
        <v>4.6666666666666662E-2</v>
      </c>
      <c r="I430" s="15"/>
    </row>
    <row r="431" spans="1:9" x14ac:dyDescent="0.25">
      <c r="A431" s="15" t="str">
        <f>IF(item_drop!$A168="","","item_drop|"&amp;item_drop!$A168)</f>
        <v>item_drop|Amulet of avarice</v>
      </c>
      <c r="B431" s="15" t="s">
        <v>58</v>
      </c>
      <c r="C431" s="15" t="str">
        <f>item_drop!$A168</f>
        <v>Amulet of avarice</v>
      </c>
      <c r="D431" s="15" t="str">
        <f>IF(item_drop!$A168="","",item_drop!$B168)</f>
        <v>Revenant</v>
      </c>
      <c r="E431" s="15">
        <f>item_drop!$C168</f>
        <v>90</v>
      </c>
      <c r="F431" s="15">
        <f>IF(item_drop!$D168="",1,item_drop!$D168)</f>
        <v>1</v>
      </c>
      <c r="G431" s="15">
        <f>item_drop!$F168</f>
        <v>1.639344262295082E-3</v>
      </c>
      <c r="H431" s="16">
        <f t="shared" si="6"/>
        <v>0.14754098360655737</v>
      </c>
      <c r="I431" s="15"/>
    </row>
    <row r="432" spans="1:9" x14ac:dyDescent="0.25">
      <c r="A432" s="15" t="str">
        <f>IF(item_drop!$A169="","","item_drop|"&amp;item_drop!$A169)</f>
        <v>item_drop|Craw's bow</v>
      </c>
      <c r="B432" s="15" t="s">
        <v>58</v>
      </c>
      <c r="C432" s="15" t="str">
        <f>item_drop!$A169</f>
        <v>Craw's bow</v>
      </c>
      <c r="D432" s="15" t="str">
        <f>IF(item_drop!$A169="","",item_drop!$B169)</f>
        <v>Revenant</v>
      </c>
      <c r="E432" s="15">
        <f>item_drop!$C169</f>
        <v>90</v>
      </c>
      <c r="F432" s="15">
        <f>IF(item_drop!$D169="",1,item_drop!$D169)</f>
        <v>1</v>
      </c>
      <c r="G432" s="15">
        <f>item_drop!$F169</f>
        <v>6.6889632107023408E-4</v>
      </c>
      <c r="H432" s="16">
        <f t="shared" si="6"/>
        <v>6.0200668896321065E-2</v>
      </c>
      <c r="I432" s="15"/>
    </row>
    <row r="433" spans="1:9" x14ac:dyDescent="0.25">
      <c r="A433" s="15" t="str">
        <f>IF(item_drop!$A170="","","item_drop|"&amp;item_drop!$A170)</f>
        <v>item_drop|Thammaron's sceptre</v>
      </c>
      <c r="B433" s="15" t="s">
        <v>58</v>
      </c>
      <c r="C433" s="15" t="str">
        <f>item_drop!$A170</f>
        <v>Thammaron's sceptre</v>
      </c>
      <c r="D433" s="15" t="str">
        <f>IF(item_drop!$A170="","",item_drop!$B170)</f>
        <v>Revenant</v>
      </c>
      <c r="E433" s="15">
        <f>item_drop!$C170</f>
        <v>90</v>
      </c>
      <c r="F433" s="15">
        <f>IF(item_drop!$D170="",1,item_drop!$D170)</f>
        <v>1</v>
      </c>
      <c r="G433" s="15">
        <f>item_drop!$F170</f>
        <v>6.6889632107023408E-4</v>
      </c>
      <c r="H433" s="16">
        <f t="shared" si="6"/>
        <v>6.0200668896321065E-2</v>
      </c>
      <c r="I433" s="15"/>
    </row>
    <row r="434" spans="1:9" x14ac:dyDescent="0.25">
      <c r="A434" s="15" t="str">
        <f>IF(item_drop!$A171="","","item_drop|"&amp;item_drop!$A171)</f>
        <v>item_drop|Viggora's chainmace</v>
      </c>
      <c r="B434" s="15" t="s">
        <v>58</v>
      </c>
      <c r="C434" s="15" t="str">
        <f>item_drop!$A171</f>
        <v>Viggora's chainmace</v>
      </c>
      <c r="D434" s="15" t="str">
        <f>IF(item_drop!$A171="","",item_drop!$B171)</f>
        <v>Revenant</v>
      </c>
      <c r="E434" s="15">
        <f>item_drop!$C171</f>
        <v>90</v>
      </c>
      <c r="F434" s="15">
        <f>IF(item_drop!$D171="",1,item_drop!$D171)</f>
        <v>1</v>
      </c>
      <c r="G434" s="15">
        <f>item_drop!$F171</f>
        <v>6.6889632107023408E-4</v>
      </c>
      <c r="H434" s="16">
        <f t="shared" si="6"/>
        <v>6.0200668896321065E-2</v>
      </c>
      <c r="I434" s="15"/>
    </row>
    <row r="435" spans="1:9" x14ac:dyDescent="0.25">
      <c r="A435" s="15" t="str">
        <f>IF(item_drop!$A172="","","item_drop|"&amp;item_drop!$A172)</f>
        <v>item_drop|Twisted bow</v>
      </c>
      <c r="B435" s="15" t="s">
        <v>58</v>
      </c>
      <c r="C435" s="15" t="str">
        <f>item_drop!$A172</f>
        <v>Twisted bow</v>
      </c>
      <c r="D435" s="15" t="str">
        <f>IF(item_drop!$A172="","",item_drop!$B172)</f>
        <v>Chambers of Xeric</v>
      </c>
      <c r="E435" s="15">
        <f>item_drop!$C172</f>
        <v>1.1000000000000001</v>
      </c>
      <c r="F435" s="15">
        <f>IF(item_drop!$D172="",1,item_drop!$D172)</f>
        <v>5</v>
      </c>
      <c r="G435" s="15">
        <f>item_drop!$F172</f>
        <v>4.3478260869565218E-3</v>
      </c>
      <c r="H435" s="16">
        <f t="shared" si="6"/>
        <v>9.5652173913043492E-4</v>
      </c>
      <c r="I435" s="15"/>
    </row>
    <row r="436" spans="1:9" x14ac:dyDescent="0.25">
      <c r="A436" s="15" t="str">
        <f>IF(item_drop!$A173="","","item_drop|"&amp;item_drop!$A173)</f>
        <v>item_drop|Kodai insignia</v>
      </c>
      <c r="B436" s="15" t="s">
        <v>58</v>
      </c>
      <c r="C436" s="15" t="str">
        <f>item_drop!$A173</f>
        <v>Kodai insignia</v>
      </c>
      <c r="D436" s="15" t="str">
        <f>IF(item_drop!$A173="","",item_drop!$B173)</f>
        <v>Chambers of Xeric</v>
      </c>
      <c r="E436" s="15">
        <f>item_drop!$C173</f>
        <v>1.1000000000000001</v>
      </c>
      <c r="F436" s="15">
        <f>IF(item_drop!$D173="",1,item_drop!$D173)</f>
        <v>5</v>
      </c>
      <c r="G436" s="15">
        <f>item_drop!$F173</f>
        <v>4.3478260869565218E-3</v>
      </c>
      <c r="H436" s="16">
        <f t="shared" si="6"/>
        <v>9.5652173913043492E-4</v>
      </c>
      <c r="I436" s="15"/>
    </row>
    <row r="437" spans="1:9" x14ac:dyDescent="0.25">
      <c r="A437" s="15" t="str">
        <f>IF(item_drop!$A174="","","item_drop|"&amp;item_drop!$A174)</f>
        <v>item_drop|Elder maul</v>
      </c>
      <c r="B437" s="15" t="s">
        <v>58</v>
      </c>
      <c r="C437" s="15" t="str">
        <f>item_drop!$A174</f>
        <v>Elder maul</v>
      </c>
      <c r="D437" s="15" t="str">
        <f>IF(item_drop!$A174="","",item_drop!$B174)</f>
        <v>Chambers of Xeric</v>
      </c>
      <c r="E437" s="15">
        <f>item_drop!$C174</f>
        <v>1.1000000000000001</v>
      </c>
      <c r="F437" s="15">
        <f>IF(item_drop!$D174="",1,item_drop!$D174)</f>
        <v>5</v>
      </c>
      <c r="G437" s="15">
        <f>item_drop!$F174</f>
        <v>4.3478260869565218E-3</v>
      </c>
      <c r="H437" s="16">
        <f t="shared" si="6"/>
        <v>9.5652173913043492E-4</v>
      </c>
      <c r="I437" s="15"/>
    </row>
    <row r="438" spans="1:9" x14ac:dyDescent="0.25">
      <c r="A438" s="15" t="str">
        <f>IF(item_drop!$A175="","","item_drop|"&amp;item_drop!$A175)</f>
        <v>item_drop|Dragon claws</v>
      </c>
      <c r="B438" s="15" t="s">
        <v>58</v>
      </c>
      <c r="C438" s="15" t="str">
        <f>item_drop!$A175</f>
        <v>Dragon claws</v>
      </c>
      <c r="D438" s="15" t="str">
        <f>IF(item_drop!$A175="","",item_drop!$B175)</f>
        <v>Chambers of Xeric</v>
      </c>
      <c r="E438" s="15">
        <f>item_drop!$C175</f>
        <v>1.1000000000000001</v>
      </c>
      <c r="F438" s="15">
        <f>IF(item_drop!$D175="",1,item_drop!$D175)</f>
        <v>5</v>
      </c>
      <c r="G438" s="15">
        <f>item_drop!$F175</f>
        <v>8.6956521739130436E-3</v>
      </c>
      <c r="H438" s="16">
        <f t="shared" si="6"/>
        <v>1.9130434782608698E-3</v>
      </c>
      <c r="I438" s="15"/>
    </row>
    <row r="439" spans="1:9" x14ac:dyDescent="0.25">
      <c r="A439" s="15" t="str">
        <f>IF(item_drop!$A176="","","item_drop|"&amp;item_drop!$A176)</f>
        <v>item_drop|Ancestral hat</v>
      </c>
      <c r="B439" s="15" t="s">
        <v>58</v>
      </c>
      <c r="C439" s="15" t="str">
        <f>item_drop!$A176</f>
        <v>Ancestral hat</v>
      </c>
      <c r="D439" s="15" t="str">
        <f>IF(item_drop!$A176="","",item_drop!$B176)</f>
        <v>Chambers of Xeric</v>
      </c>
      <c r="E439" s="15">
        <f>item_drop!$C176</f>
        <v>1.1000000000000001</v>
      </c>
      <c r="F439" s="15">
        <f>IF(item_drop!$D176="",1,item_drop!$D176)</f>
        <v>5</v>
      </c>
      <c r="G439" s="15">
        <f>item_drop!$F176</f>
        <v>8.6956521739130436E-3</v>
      </c>
      <c r="H439" s="16">
        <f t="shared" si="6"/>
        <v>1.9130434782608698E-3</v>
      </c>
      <c r="I439" s="15"/>
    </row>
    <row r="440" spans="1:9" x14ac:dyDescent="0.25">
      <c r="A440" s="15" t="str">
        <f>IF(item_drop!$A177="","","item_drop|"&amp;item_drop!$A177)</f>
        <v>item_drop|Ancestral robe top</v>
      </c>
      <c r="B440" s="15" t="s">
        <v>58</v>
      </c>
      <c r="C440" s="15" t="str">
        <f>item_drop!$A177</f>
        <v>Ancestral robe top</v>
      </c>
      <c r="D440" s="15" t="str">
        <f>IF(item_drop!$A177="","",item_drop!$B177)</f>
        <v>Chambers of Xeric</v>
      </c>
      <c r="E440" s="15">
        <f>item_drop!$C177</f>
        <v>1.1000000000000001</v>
      </c>
      <c r="F440" s="15">
        <f>IF(item_drop!$D177="",1,item_drop!$D177)</f>
        <v>5</v>
      </c>
      <c r="G440" s="15">
        <f>item_drop!$F177</f>
        <v>8.6956521739130436E-3</v>
      </c>
      <c r="H440" s="16">
        <f t="shared" si="6"/>
        <v>1.9130434782608698E-3</v>
      </c>
      <c r="I440" s="15"/>
    </row>
    <row r="441" spans="1:9" x14ac:dyDescent="0.25">
      <c r="A441" s="15" t="str">
        <f>IF(item_drop!$A178="","","item_drop|"&amp;item_drop!$A178)</f>
        <v>item_drop|Ancestral robe bottom</v>
      </c>
      <c r="B441" s="15" t="s">
        <v>58</v>
      </c>
      <c r="C441" s="15" t="str">
        <f>item_drop!$A178</f>
        <v>Ancestral robe bottom</v>
      </c>
      <c r="D441" s="15" t="str">
        <f>IF(item_drop!$A178="","",item_drop!$B178)</f>
        <v>Chambers of Xeric</v>
      </c>
      <c r="E441" s="15">
        <f>item_drop!$C178</f>
        <v>1.1000000000000001</v>
      </c>
      <c r="F441" s="15">
        <f>IF(item_drop!$D178="",1,item_drop!$D178)</f>
        <v>5</v>
      </c>
      <c r="G441" s="15">
        <f>item_drop!$F178</f>
        <v>8.6956521739130436E-3</v>
      </c>
      <c r="H441" s="16">
        <f t="shared" si="6"/>
        <v>1.9130434782608698E-3</v>
      </c>
      <c r="I441" s="15"/>
    </row>
    <row r="442" spans="1:9" x14ac:dyDescent="0.25">
      <c r="A442" s="15" t="str">
        <f>IF(item_drop!$A179="","","item_drop|"&amp;item_drop!$A179)</f>
        <v>item_drop|Dragon hunter crossbow</v>
      </c>
      <c r="B442" s="15" t="s">
        <v>58</v>
      </c>
      <c r="C442" s="15" t="str">
        <f>item_drop!$A179</f>
        <v>Dragon hunter crossbow</v>
      </c>
      <c r="D442" s="15" t="str">
        <f>IF(item_drop!$A179="","",item_drop!$B179)</f>
        <v>Chambers of Xeric</v>
      </c>
      <c r="E442" s="15">
        <f>item_drop!$C179</f>
        <v>1.1000000000000001</v>
      </c>
      <c r="F442" s="15">
        <f>IF(item_drop!$D179="",1,item_drop!$D179)</f>
        <v>5</v>
      </c>
      <c r="G442" s="15">
        <f>item_drop!$F179</f>
        <v>8.6956521739130436E-3</v>
      </c>
      <c r="H442" s="16">
        <f t="shared" si="6"/>
        <v>1.9130434782608698E-3</v>
      </c>
      <c r="I442" s="15"/>
    </row>
    <row r="443" spans="1:9" x14ac:dyDescent="0.25">
      <c r="A443" s="15" t="str">
        <f>IF(item_drop!$A180="","","item_drop|"&amp;item_drop!$A180)</f>
        <v>item_drop|Twisted buckler</v>
      </c>
      <c r="B443" s="15" t="s">
        <v>58</v>
      </c>
      <c r="C443" s="15" t="str">
        <f>item_drop!$A180</f>
        <v>Twisted buckler</v>
      </c>
      <c r="D443" s="15" t="str">
        <f>IF(item_drop!$A180="","",item_drop!$B180)</f>
        <v>Chambers of Xeric</v>
      </c>
      <c r="E443" s="15">
        <f>item_drop!$C180</f>
        <v>1.1000000000000001</v>
      </c>
      <c r="F443" s="15">
        <f>IF(item_drop!$D180="",1,item_drop!$D180)</f>
        <v>5</v>
      </c>
      <c r="G443" s="15">
        <f>item_drop!$F180</f>
        <v>8.6956521739130436E-3</v>
      </c>
      <c r="H443" s="16">
        <f t="shared" si="6"/>
        <v>1.9130434782608698E-3</v>
      </c>
      <c r="I443" s="15"/>
    </row>
    <row r="444" spans="1:9" x14ac:dyDescent="0.25">
      <c r="A444" s="15" t="str">
        <f>IF(item_drop!$A181="","","item_drop|"&amp;item_drop!$A181)</f>
        <v>item_drop|Dinh's bulwark</v>
      </c>
      <c r="B444" s="15" t="s">
        <v>58</v>
      </c>
      <c r="C444" s="15" t="str">
        <f>item_drop!$A181</f>
        <v>Dinh's bulwark</v>
      </c>
      <c r="D444" s="15" t="str">
        <f>IF(item_drop!$A181="","",item_drop!$B181)</f>
        <v>Chambers of Xeric</v>
      </c>
      <c r="E444" s="15">
        <f>item_drop!$C181</f>
        <v>1.1000000000000001</v>
      </c>
      <c r="F444" s="15">
        <f>IF(item_drop!$D181="",1,item_drop!$D181)</f>
        <v>5</v>
      </c>
      <c r="G444" s="15">
        <f>item_drop!$F181</f>
        <v>8.6956521739130436E-3</v>
      </c>
      <c r="H444" s="16">
        <f t="shared" si="6"/>
        <v>1.9130434782608698E-3</v>
      </c>
      <c r="I444" s="15"/>
    </row>
    <row r="445" spans="1:9" x14ac:dyDescent="0.25">
      <c r="A445" s="15" t="str">
        <f>IF(item_drop!$A182="","","item_drop|"&amp;item_drop!$A182)</f>
        <v>item_drop|Dexterous prayer scroll</v>
      </c>
      <c r="B445" s="15" t="s">
        <v>58</v>
      </c>
      <c r="C445" s="15" t="str">
        <f>item_drop!$A182</f>
        <v>Dexterous prayer scroll</v>
      </c>
      <c r="D445" s="15" t="str">
        <f>IF(item_drop!$A182="","",item_drop!$B182)</f>
        <v>Chambers of Xeric</v>
      </c>
      <c r="E445" s="15">
        <f>item_drop!$C182</f>
        <v>1.1000000000000001</v>
      </c>
      <c r="F445" s="15">
        <f>IF(item_drop!$D182="",1,item_drop!$D182)</f>
        <v>5</v>
      </c>
      <c r="G445" s="15">
        <f>item_drop!$F182</f>
        <v>1.2987012987012988E-2</v>
      </c>
      <c r="H445" s="16">
        <f t="shared" si="6"/>
        <v>2.8571428571428576E-3</v>
      </c>
      <c r="I445" s="15"/>
    </row>
    <row r="446" spans="1:9" x14ac:dyDescent="0.25">
      <c r="A446" s="15" t="str">
        <f>IF(item_drop!$A183="","","item_drop|"&amp;item_drop!$A183)</f>
        <v>item_drop|Arcane prayer scroll</v>
      </c>
      <c r="B446" s="15" t="s">
        <v>58</v>
      </c>
      <c r="C446" s="15" t="str">
        <f>item_drop!$A183</f>
        <v>Arcane prayer scroll</v>
      </c>
      <c r="D446" s="15" t="str">
        <f>IF(item_drop!$A183="","",item_drop!$B183)</f>
        <v>Chambers of Xeric</v>
      </c>
      <c r="E446" s="15">
        <f>item_drop!$C183</f>
        <v>1.1000000000000001</v>
      </c>
      <c r="F446" s="15">
        <f>IF(item_drop!$D183="",1,item_drop!$D183)</f>
        <v>5</v>
      </c>
      <c r="G446" s="15">
        <f>item_drop!$F183</f>
        <v>1.2987012987012988E-2</v>
      </c>
      <c r="H446" s="16">
        <f t="shared" si="6"/>
        <v>2.8571428571428576E-3</v>
      </c>
      <c r="I446" s="15"/>
    </row>
    <row r="447" spans="1:9" x14ac:dyDescent="0.25">
      <c r="A447" s="15" t="str">
        <f>IF(item_drop!$A184="","","item_drop|"&amp;item_drop!$A184)</f>
        <v>item_drop|Scythe of vitur</v>
      </c>
      <c r="B447" s="15" t="s">
        <v>58</v>
      </c>
      <c r="C447" s="15" t="str">
        <f>item_drop!$A184</f>
        <v>Scythe of vitur</v>
      </c>
      <c r="D447" s="15" t="str">
        <f>IF(item_drop!$A184="","",item_drop!$B184)</f>
        <v>Theatre of Blood</v>
      </c>
      <c r="E447" s="15">
        <f>item_drop!$C184</f>
        <v>1.4</v>
      </c>
      <c r="F447" s="15">
        <f>IF(item_drop!$D184="",1,item_drop!$D184)</f>
        <v>5</v>
      </c>
      <c r="G447" s="15">
        <f>item_drop!$F184</f>
        <v>5.7803468208092483E-3</v>
      </c>
      <c r="H447" s="16">
        <f t="shared" si="6"/>
        <v>1.6184971098265894E-3</v>
      </c>
      <c r="I447" s="15"/>
    </row>
    <row r="448" spans="1:9" x14ac:dyDescent="0.25">
      <c r="A448" s="15" t="str">
        <f>IF(item_drop!$A185="","","item_drop|"&amp;item_drop!$A185)</f>
        <v>item_drop|Avernic defender hilt</v>
      </c>
      <c r="B448" s="15" t="s">
        <v>58</v>
      </c>
      <c r="C448" s="15" t="str">
        <f>item_drop!$A185</f>
        <v>Avernic defender hilt</v>
      </c>
      <c r="D448" s="15" t="str">
        <f>IF(item_drop!$A185="","",item_drop!$B185)</f>
        <v>Theatre of Blood</v>
      </c>
      <c r="E448" s="15">
        <f>item_drop!$C185</f>
        <v>1.4</v>
      </c>
      <c r="F448" s="15">
        <f>IF(item_drop!$D185="",1,item_drop!$D185)</f>
        <v>5</v>
      </c>
      <c r="G448" s="15">
        <f>item_drop!$F185</f>
        <v>4.5454545454545456E-2</v>
      </c>
      <c r="H448" s="16">
        <f t="shared" si="6"/>
        <v>1.2727272727272726E-2</v>
      </c>
      <c r="I448" s="15"/>
    </row>
    <row r="449" spans="1:9" x14ac:dyDescent="0.25">
      <c r="A449" s="15" t="str">
        <f>IF(item_drop!$A186="","","item_drop|"&amp;item_drop!$A186)</f>
        <v>item_drop|Ghrazi rapier</v>
      </c>
      <c r="B449" s="15" t="s">
        <v>58</v>
      </c>
      <c r="C449" s="15" t="str">
        <f>item_drop!$A186</f>
        <v>Ghrazi rapier</v>
      </c>
      <c r="D449" s="15" t="str">
        <f>IF(item_drop!$A186="","",item_drop!$B186)</f>
        <v>Theatre of Blood</v>
      </c>
      <c r="E449" s="15">
        <f>item_drop!$C186</f>
        <v>1.4</v>
      </c>
      <c r="F449" s="15">
        <f>IF(item_drop!$D186="",1,item_drop!$D186)</f>
        <v>5</v>
      </c>
      <c r="G449" s="15">
        <f>item_drop!$F186</f>
        <v>1.1627906976744186E-2</v>
      </c>
      <c r="H449" s="16">
        <f t="shared" si="6"/>
        <v>3.2558139534883722E-3</v>
      </c>
      <c r="I449" s="15"/>
    </row>
    <row r="450" spans="1:9" x14ac:dyDescent="0.25">
      <c r="A450" s="15" t="str">
        <f>IF(item_drop!$A187="","","item_drop|"&amp;item_drop!$A187)</f>
        <v>item_drop|Sanguinesti staff</v>
      </c>
      <c r="B450" s="15" t="s">
        <v>58</v>
      </c>
      <c r="C450" s="15" t="str">
        <f>item_drop!$A187</f>
        <v>Sanguinesti staff</v>
      </c>
      <c r="D450" s="15" t="str">
        <f>IF(item_drop!$A187="","",item_drop!$B187)</f>
        <v>Theatre of Blood</v>
      </c>
      <c r="E450" s="15">
        <f>item_drop!$C187</f>
        <v>1.4</v>
      </c>
      <c r="F450" s="15">
        <f>IF(item_drop!$D187="",1,item_drop!$D187)</f>
        <v>5</v>
      </c>
      <c r="G450" s="15">
        <f>item_drop!$F187</f>
        <v>1.1627906976744186E-2</v>
      </c>
      <c r="H450" s="16">
        <f t="shared" si="6"/>
        <v>3.2558139534883722E-3</v>
      </c>
      <c r="I450" s="15"/>
    </row>
    <row r="451" spans="1:9" x14ac:dyDescent="0.25">
      <c r="A451" s="15" t="str">
        <f>IF(item_drop!$A188="","","item_drop|"&amp;item_drop!$A188)</f>
        <v>item_drop|Justiciar faceguard</v>
      </c>
      <c r="B451" s="15" t="s">
        <v>58</v>
      </c>
      <c r="C451" s="15" t="str">
        <f>item_drop!$A188</f>
        <v>Justiciar faceguard</v>
      </c>
      <c r="D451" s="15" t="str">
        <f>IF(item_drop!$A188="","",item_drop!$B188)</f>
        <v>Theatre of Blood</v>
      </c>
      <c r="E451" s="15">
        <f>item_drop!$C188</f>
        <v>1.4</v>
      </c>
      <c r="F451" s="15">
        <f>IF(item_drop!$D188="",1,item_drop!$D188)</f>
        <v>5</v>
      </c>
      <c r="G451" s="15">
        <f>item_drop!$F188</f>
        <v>1.1627906976744186E-2</v>
      </c>
      <c r="H451" s="16">
        <f t="shared" si="6"/>
        <v>3.2558139534883722E-3</v>
      </c>
      <c r="I451" s="15"/>
    </row>
    <row r="452" spans="1:9" x14ac:dyDescent="0.25">
      <c r="A452" s="15" t="str">
        <f>IF(item_drop!$A189="","","item_drop|"&amp;item_drop!$A189)</f>
        <v>item_drop|Justiciar chestguard</v>
      </c>
      <c r="B452" s="15" t="s">
        <v>58</v>
      </c>
      <c r="C452" s="15" t="str">
        <f>item_drop!$A189</f>
        <v>Justiciar chestguard</v>
      </c>
      <c r="D452" s="15" t="str">
        <f>IF(item_drop!$A189="","",item_drop!$B189)</f>
        <v>Theatre of Blood</v>
      </c>
      <c r="E452" s="15">
        <f>item_drop!$C189</f>
        <v>1.4</v>
      </c>
      <c r="F452" s="15">
        <f>IF(item_drop!$D189="",1,item_drop!$D189)</f>
        <v>5</v>
      </c>
      <c r="G452" s="15">
        <f>item_drop!$F189</f>
        <v>1.1627906976744186E-2</v>
      </c>
      <c r="H452" s="16">
        <f t="shared" si="6"/>
        <v>3.2558139534883722E-3</v>
      </c>
      <c r="I452" s="15"/>
    </row>
    <row r="453" spans="1:9" x14ac:dyDescent="0.25">
      <c r="A453" s="15" t="str">
        <f>IF(item_drop!$A190="","","item_drop|"&amp;item_drop!$A190)</f>
        <v>item_drop|Justiciar legguards</v>
      </c>
      <c r="B453" s="15" t="s">
        <v>58</v>
      </c>
      <c r="C453" s="15" t="str">
        <f>item_drop!$A190</f>
        <v>Justiciar legguards</v>
      </c>
      <c r="D453" s="15" t="str">
        <f>IF(item_drop!$A190="","",item_drop!$B190)</f>
        <v>Theatre of Blood</v>
      </c>
      <c r="E453" s="15">
        <f>item_drop!$C190</f>
        <v>1.4</v>
      </c>
      <c r="F453" s="15">
        <f>IF(item_drop!$D190="",1,item_drop!$D190)</f>
        <v>5</v>
      </c>
      <c r="G453" s="15">
        <f>item_drop!$F190</f>
        <v>1.1627906976744186E-2</v>
      </c>
      <c r="H453" s="16">
        <f t="shared" si="6"/>
        <v>3.2558139534883722E-3</v>
      </c>
      <c r="I453" s="15"/>
    </row>
    <row r="454" spans="1:9" x14ac:dyDescent="0.25">
      <c r="A454" s="15" t="str">
        <f>IF(item_drop!$A191="","","item_drop|"&amp;item_drop!$A191)</f>
        <v>item_drop|Tumeken's shadow</v>
      </c>
      <c r="B454" s="15" t="s">
        <v>58</v>
      </c>
      <c r="C454" s="15" t="str">
        <f>item_drop!$A191</f>
        <v>Tumeken's shadow</v>
      </c>
      <c r="D454" s="15" t="str">
        <f>IF(item_drop!$A191="","",item_drop!$B191)</f>
        <v>Tombs of Amascut</v>
      </c>
      <c r="E454" s="15">
        <f>item_drop!$C191</f>
        <v>1.6</v>
      </c>
      <c r="F454" s="15">
        <f>IF(item_drop!$D191="",1,item_drop!$D191)</f>
        <v>1</v>
      </c>
      <c r="G454" s="15">
        <f>item_drop!$F191</f>
        <v>1.9047619047619048E-3</v>
      </c>
      <c r="H454" s="16">
        <f t="shared" ref="H454:H517" si="7">IF(OR($E454="",$E454=0,$F454=0),0,$G454*$E454/$F454)</f>
        <v>3.0476190476190477E-3</v>
      </c>
      <c r="I454" s="15"/>
    </row>
    <row r="455" spans="1:9" x14ac:dyDescent="0.25">
      <c r="A455" s="15" t="str">
        <f>IF(item_drop!$A192="","","item_drop|"&amp;item_drop!$A192)</f>
        <v>item_drop|Osmumten's fang</v>
      </c>
      <c r="B455" s="15" t="s">
        <v>58</v>
      </c>
      <c r="C455" s="15" t="str">
        <f>item_drop!$A192</f>
        <v>Osmumten's fang</v>
      </c>
      <c r="D455" s="15" t="str">
        <f>IF(item_drop!$A192="","",item_drop!$B192)</f>
        <v>Tombs of Amascut</v>
      </c>
      <c r="E455" s="15">
        <f>item_drop!$C192</f>
        <v>1.6</v>
      </c>
      <c r="F455" s="15">
        <f>IF(item_drop!$D192="",1,item_drop!$D192)</f>
        <v>1</v>
      </c>
      <c r="G455" s="15">
        <f>item_drop!$F192</f>
        <v>1.3333333333333334E-2</v>
      </c>
      <c r="H455" s="16">
        <f t="shared" si="7"/>
        <v>2.1333333333333336E-2</v>
      </c>
      <c r="I455" s="15"/>
    </row>
    <row r="456" spans="1:9" x14ac:dyDescent="0.25">
      <c r="A456" s="15" t="str">
        <f>IF(item_drop!$A193="","","item_drop|"&amp;item_drop!$A193)</f>
        <v>item_drop|Lightbearer</v>
      </c>
      <c r="B456" s="15" t="s">
        <v>58</v>
      </c>
      <c r="C456" s="15" t="str">
        <f>item_drop!$A193</f>
        <v>Lightbearer</v>
      </c>
      <c r="D456" s="15" t="str">
        <f>IF(item_drop!$A193="","",item_drop!$B193)</f>
        <v>Tombs of Amascut</v>
      </c>
      <c r="E456" s="15">
        <f>item_drop!$C193</f>
        <v>1.6</v>
      </c>
      <c r="F456" s="15">
        <f>IF(item_drop!$D193="",1,item_drop!$D193)</f>
        <v>1</v>
      </c>
      <c r="G456" s="15">
        <f>item_drop!$F193</f>
        <v>1.3333333333333334E-2</v>
      </c>
      <c r="H456" s="16">
        <f t="shared" si="7"/>
        <v>2.1333333333333336E-2</v>
      </c>
      <c r="I456" s="15"/>
    </row>
    <row r="457" spans="1:9" x14ac:dyDescent="0.25">
      <c r="A457" s="15" t="str">
        <f>IF(item_drop!$A194="","","item_drop|"&amp;item_drop!$A194)</f>
        <v>item_drop|Elidinis' ward</v>
      </c>
      <c r="B457" s="15" t="s">
        <v>58</v>
      </c>
      <c r="C457" s="15" t="str">
        <f>item_drop!$A194</f>
        <v>Elidinis' ward</v>
      </c>
      <c r="D457" s="15" t="str">
        <f>IF(item_drop!$A194="","",item_drop!$B194)</f>
        <v>Tombs of Amascut</v>
      </c>
      <c r="E457" s="15">
        <f>item_drop!$C194</f>
        <v>1.6</v>
      </c>
      <c r="F457" s="15">
        <f>IF(item_drop!$D194="",1,item_drop!$D194)</f>
        <v>1</v>
      </c>
      <c r="G457" s="15">
        <f>item_drop!$F194</f>
        <v>3.8022813688212928E-3</v>
      </c>
      <c r="H457" s="16">
        <f t="shared" si="7"/>
        <v>6.0836501901140689E-3</v>
      </c>
      <c r="I457" s="15"/>
    </row>
    <row r="458" spans="1:9" x14ac:dyDescent="0.25">
      <c r="A458" s="15" t="str">
        <f>IF(item_drop!$A195="","","item_drop|"&amp;item_drop!$A195)</f>
        <v>item_drop|Masori mask</v>
      </c>
      <c r="B458" s="15" t="s">
        <v>58</v>
      </c>
      <c r="C458" s="15" t="str">
        <f>item_drop!$A195</f>
        <v>Masori mask</v>
      </c>
      <c r="D458" s="15" t="str">
        <f>IF(item_drop!$A195="","",item_drop!$B195)</f>
        <v>Tombs of Amascut</v>
      </c>
      <c r="E458" s="15">
        <f>item_drop!$C195</f>
        <v>1.6</v>
      </c>
      <c r="F458" s="15">
        <f>IF(item_drop!$D195="",1,item_drop!$D195)</f>
        <v>1</v>
      </c>
      <c r="G458" s="15">
        <f>item_drop!$F195</f>
        <v>3.8022813688212928E-3</v>
      </c>
      <c r="H458" s="16">
        <f t="shared" si="7"/>
        <v>6.0836501901140689E-3</v>
      </c>
      <c r="I458" s="15"/>
    </row>
    <row r="459" spans="1:9" x14ac:dyDescent="0.25">
      <c r="A459" s="15" t="str">
        <f>IF(item_drop!$A196="","","item_drop|"&amp;item_drop!$A196)</f>
        <v>item_drop|Masori body</v>
      </c>
      <c r="B459" s="15" t="s">
        <v>58</v>
      </c>
      <c r="C459" s="15" t="str">
        <f>item_drop!$A196</f>
        <v>Masori body</v>
      </c>
      <c r="D459" s="15" t="str">
        <f>IF(item_drop!$A196="","",item_drop!$B196)</f>
        <v>Tombs of Amascut</v>
      </c>
      <c r="E459" s="15">
        <f>item_drop!$C196</f>
        <v>1.6</v>
      </c>
      <c r="F459" s="15">
        <f>IF(item_drop!$D196="",1,item_drop!$D196)</f>
        <v>1</v>
      </c>
      <c r="G459" s="15">
        <f>item_drop!$F196</f>
        <v>3.8022813688212928E-3</v>
      </c>
      <c r="H459" s="16">
        <f t="shared" si="7"/>
        <v>6.0836501901140689E-3</v>
      </c>
      <c r="I459" s="15"/>
    </row>
    <row r="460" spans="1:9" x14ac:dyDescent="0.25">
      <c r="A460" s="15" t="str">
        <f>IF(item_drop!$A197="","","item_drop|"&amp;item_drop!$A197)</f>
        <v>item_drop|Masori chaps</v>
      </c>
      <c r="B460" s="15" t="s">
        <v>58</v>
      </c>
      <c r="C460" s="15" t="str">
        <f>item_drop!$A197</f>
        <v>Masori chaps</v>
      </c>
      <c r="D460" s="15" t="str">
        <f>IF(item_drop!$A197="","",item_drop!$B197)</f>
        <v>Tombs of Amascut</v>
      </c>
      <c r="E460" s="15">
        <f>item_drop!$C197</f>
        <v>1.6</v>
      </c>
      <c r="F460" s="15">
        <f>IF(item_drop!$D197="",1,item_drop!$D197)</f>
        <v>1</v>
      </c>
      <c r="G460" s="15">
        <f>item_drop!$F197</f>
        <v>3.8022813688212928E-3</v>
      </c>
      <c r="H460" s="16">
        <f t="shared" si="7"/>
        <v>6.0836501901140689E-3</v>
      </c>
      <c r="I460" s="15"/>
    </row>
    <row r="461" spans="1:9" x14ac:dyDescent="0.25">
      <c r="A461" s="15" t="str">
        <f>IF(item_drop!$A198="","","item_drop|"&amp;item_drop!$A198)</f>
        <v>item_drop|Nightmare staff</v>
      </c>
      <c r="B461" s="15" t="s">
        <v>58</v>
      </c>
      <c r="C461" s="15" t="str">
        <f>item_drop!$A198</f>
        <v>Nightmare staff</v>
      </c>
      <c r="D461" s="15" t="str">
        <f>IF(item_drop!$A198="","",item_drop!$B198)</f>
        <v>The Nightmare</v>
      </c>
      <c r="E461" s="15">
        <f>item_drop!$C198</f>
        <v>12</v>
      </c>
      <c r="F461" s="15">
        <f>IF(item_drop!$D198="",1,item_drop!$D198)</f>
        <v>5</v>
      </c>
      <c r="G461" s="15">
        <f>item_drop!$F198</f>
        <v>3.3333333333333335E-3</v>
      </c>
      <c r="H461" s="16">
        <f t="shared" si="7"/>
        <v>8.0000000000000002E-3</v>
      </c>
      <c r="I461" s="15"/>
    </row>
    <row r="462" spans="1:9" x14ac:dyDescent="0.25">
      <c r="A462" s="15" t="str">
        <f>IF(item_drop!$A199="","","item_drop|"&amp;item_drop!$A199)</f>
        <v>item_drop|Inquisitor's great helm</v>
      </c>
      <c r="B462" s="15" t="s">
        <v>58</v>
      </c>
      <c r="C462" s="15" t="str">
        <f>item_drop!$A199</f>
        <v>Inquisitor's great helm</v>
      </c>
      <c r="D462" s="15" t="str">
        <f>IF(item_drop!$A199="","",item_drop!$B199)</f>
        <v>The Nightmare</v>
      </c>
      <c r="E462" s="15">
        <f>item_drop!$C199</f>
        <v>12</v>
      </c>
      <c r="F462" s="15">
        <f>IF(item_drop!$D199="",1,item_drop!$D199)</f>
        <v>5</v>
      </c>
      <c r="G462" s="15">
        <f>item_drop!$F199</f>
        <v>7.1428571428571426E-3</v>
      </c>
      <c r="H462" s="16">
        <f t="shared" si="7"/>
        <v>1.7142857142857144E-2</v>
      </c>
      <c r="I462" s="15"/>
    </row>
    <row r="463" spans="1:9" x14ac:dyDescent="0.25">
      <c r="A463" s="15" t="str">
        <f>IF(item_drop!$A200="","","item_drop|"&amp;item_drop!$A200)</f>
        <v>item_drop|Inquisitor's hauberk</v>
      </c>
      <c r="B463" s="15" t="s">
        <v>58</v>
      </c>
      <c r="C463" s="15" t="str">
        <f>item_drop!$A200</f>
        <v>Inquisitor's hauberk</v>
      </c>
      <c r="D463" s="15" t="str">
        <f>IF(item_drop!$A200="","",item_drop!$B200)</f>
        <v>The Nightmare</v>
      </c>
      <c r="E463" s="15">
        <f>item_drop!$C200</f>
        <v>12</v>
      </c>
      <c r="F463" s="15">
        <f>IF(item_drop!$D200="",1,item_drop!$D200)</f>
        <v>5</v>
      </c>
      <c r="G463" s="15">
        <f>item_drop!$F200</f>
        <v>7.1428571428571426E-3</v>
      </c>
      <c r="H463" s="16">
        <f t="shared" si="7"/>
        <v>1.7142857142857144E-2</v>
      </c>
      <c r="I463" s="15"/>
    </row>
    <row r="464" spans="1:9" x14ac:dyDescent="0.25">
      <c r="A464" s="15" t="str">
        <f>IF(item_drop!$A201="","","item_drop|"&amp;item_drop!$A201)</f>
        <v>item_drop|Inquisitor's plateskirt</v>
      </c>
      <c r="B464" s="15" t="s">
        <v>58</v>
      </c>
      <c r="C464" s="15" t="str">
        <f>item_drop!$A201</f>
        <v>Inquisitor's plateskirt</v>
      </c>
      <c r="D464" s="15" t="str">
        <f>IF(item_drop!$A201="","",item_drop!$B201)</f>
        <v>The Nightmare</v>
      </c>
      <c r="E464" s="15">
        <f>item_drop!$C201</f>
        <v>12</v>
      </c>
      <c r="F464" s="15">
        <f>IF(item_drop!$D201="",1,item_drop!$D201)</f>
        <v>5</v>
      </c>
      <c r="G464" s="15">
        <f>item_drop!$F201</f>
        <v>7.1428571428571426E-3</v>
      </c>
      <c r="H464" s="16">
        <f t="shared" si="7"/>
        <v>1.7142857142857144E-2</v>
      </c>
      <c r="I464" s="15"/>
    </row>
    <row r="465" spans="1:9" x14ac:dyDescent="0.25">
      <c r="A465" s="15" t="str">
        <f>IF(item_drop!$A202="","","item_drop|"&amp;item_drop!$A202)</f>
        <v>item_drop|Inquisitor's mace</v>
      </c>
      <c r="B465" s="15" t="s">
        <v>58</v>
      </c>
      <c r="C465" s="15" t="str">
        <f>item_drop!$A202</f>
        <v>Inquisitor's mace</v>
      </c>
      <c r="D465" s="15" t="str">
        <f>IF(item_drop!$A202="","",item_drop!$B202)</f>
        <v>The Nightmare</v>
      </c>
      <c r="E465" s="15">
        <f>item_drop!$C202</f>
        <v>12</v>
      </c>
      <c r="F465" s="15">
        <f>IF(item_drop!$D202="",1,item_drop!$D202)</f>
        <v>5</v>
      </c>
      <c r="G465" s="15">
        <f>item_drop!$F202</f>
        <v>1.3333333333333333E-3</v>
      </c>
      <c r="H465" s="16">
        <f t="shared" si="7"/>
        <v>3.2000000000000002E-3</v>
      </c>
      <c r="I465" s="15"/>
    </row>
    <row r="466" spans="1:9" x14ac:dyDescent="0.25">
      <c r="A466" s="15" t="str">
        <f>IF(item_drop!$A203="","","item_drop|"&amp;item_drop!$A203)</f>
        <v>item_drop|Eldritch orb</v>
      </c>
      <c r="B466" s="15" t="s">
        <v>58</v>
      </c>
      <c r="C466" s="15" t="str">
        <f>item_drop!$A203</f>
        <v>Eldritch orb</v>
      </c>
      <c r="D466" s="15" t="str">
        <f>IF(item_drop!$A203="","",item_drop!$B203)</f>
        <v>The Nightmare</v>
      </c>
      <c r="E466" s="15">
        <f>item_drop!$C203</f>
        <v>12</v>
      </c>
      <c r="F466" s="15">
        <f>IF(item_drop!$D203="",1,item_drop!$D203)</f>
        <v>5</v>
      </c>
      <c r="G466" s="15">
        <f>item_drop!$F203</f>
        <v>3.1250000000000002E-3</v>
      </c>
      <c r="H466" s="16">
        <f t="shared" si="7"/>
        <v>7.5000000000000015E-3</v>
      </c>
      <c r="I466" s="15"/>
    </row>
    <row r="467" spans="1:9" x14ac:dyDescent="0.25">
      <c r="A467" s="15" t="str">
        <f>IF(item_drop!$A204="","","item_drop|"&amp;item_drop!$A204)</f>
        <v>item_drop|Harmonised orb</v>
      </c>
      <c r="B467" s="15" t="s">
        <v>58</v>
      </c>
      <c r="C467" s="15" t="str">
        <f>item_drop!$A204</f>
        <v>Harmonised orb</v>
      </c>
      <c r="D467" s="15" t="str">
        <f>IF(item_drop!$A204="","",item_drop!$B204)</f>
        <v>The Nightmare</v>
      </c>
      <c r="E467" s="15">
        <f>item_drop!$C204</f>
        <v>12</v>
      </c>
      <c r="F467" s="15">
        <f>IF(item_drop!$D204="",1,item_drop!$D204)</f>
        <v>5</v>
      </c>
      <c r="G467" s="15">
        <f>item_drop!$F204</f>
        <v>3.1250000000000002E-3</v>
      </c>
      <c r="H467" s="16">
        <f t="shared" si="7"/>
        <v>7.5000000000000015E-3</v>
      </c>
      <c r="I467" s="15"/>
    </row>
    <row r="468" spans="1:9" x14ac:dyDescent="0.25">
      <c r="A468" s="15" t="str">
        <f>IF(item_drop!$A205="","","item_drop|"&amp;item_drop!$A205)</f>
        <v>item_drop|Volatile orb</v>
      </c>
      <c r="B468" s="15" t="s">
        <v>58</v>
      </c>
      <c r="C468" s="15" t="str">
        <f>item_drop!$A205</f>
        <v>Volatile orb</v>
      </c>
      <c r="D468" s="15" t="str">
        <f>IF(item_drop!$A205="","",item_drop!$B205)</f>
        <v>The Nightmare</v>
      </c>
      <c r="E468" s="15">
        <f>item_drop!$C205</f>
        <v>12</v>
      </c>
      <c r="F468" s="15">
        <f>IF(item_drop!$D205="",1,item_drop!$D205)</f>
        <v>5</v>
      </c>
      <c r="G468" s="15">
        <f>item_drop!$F205</f>
        <v>3.1250000000000002E-3</v>
      </c>
      <c r="H468" s="16">
        <f t="shared" si="7"/>
        <v>7.5000000000000015E-3</v>
      </c>
      <c r="I468" s="15"/>
    </row>
    <row r="469" spans="1:9" x14ac:dyDescent="0.25">
      <c r="A469" s="15" t="str">
        <f>IF(item_drop!$A206="","","item_drop|"&amp;item_drop!$A206)</f>
        <v>item_drop|Zenyte shard</v>
      </c>
      <c r="B469" s="15" t="s">
        <v>58</v>
      </c>
      <c r="C469" s="15" t="str">
        <f>item_drop!$A206</f>
        <v>Zenyte shard</v>
      </c>
      <c r="D469" s="15" t="str">
        <f>IF(item_drop!$A206="","",item_drop!$B206)</f>
        <v>Demonic gorilla</v>
      </c>
      <c r="E469" s="15">
        <f>item_drop!$C206</f>
        <v>80</v>
      </c>
      <c r="F469" s="15">
        <f>IF(item_drop!$D206="",1,item_drop!$D206)</f>
        <v>1</v>
      </c>
      <c r="G469" s="15">
        <f>item_drop!$F206</f>
        <v>3.3333333333333335E-3</v>
      </c>
      <c r="H469" s="16">
        <f t="shared" si="7"/>
        <v>0.26666666666666666</v>
      </c>
      <c r="I469" s="15"/>
    </row>
    <row r="470" spans="1:9" x14ac:dyDescent="0.25">
      <c r="A470" s="15" t="str">
        <f>IF(item_drop!$A207="","","item_drop|"&amp;item_drop!$A207)</f>
        <v>item_drop|Ballista limbs</v>
      </c>
      <c r="B470" s="15" t="s">
        <v>58</v>
      </c>
      <c r="C470" s="15" t="str">
        <f>item_drop!$A207</f>
        <v>Ballista limbs</v>
      </c>
      <c r="D470" s="15" t="str">
        <f>IF(item_drop!$A207="","",item_drop!$B207)</f>
        <v>Demonic gorilla</v>
      </c>
      <c r="E470" s="15">
        <f>item_drop!$C207</f>
        <v>80</v>
      </c>
      <c r="F470" s="15">
        <f>IF(item_drop!$D207="",1,item_drop!$D207)</f>
        <v>1</v>
      </c>
      <c r="G470" s="15">
        <f>item_drop!$F207</f>
        <v>2E-3</v>
      </c>
      <c r="H470" s="16">
        <f t="shared" si="7"/>
        <v>0.16</v>
      </c>
      <c r="I470" s="15"/>
    </row>
    <row r="471" spans="1:9" x14ac:dyDescent="0.25">
      <c r="A471" s="15" t="str">
        <f>IF(item_drop!$A208="","","item_drop|"&amp;item_drop!$A208)</f>
        <v>item_drop|Ballista spring</v>
      </c>
      <c r="B471" s="15" t="s">
        <v>58</v>
      </c>
      <c r="C471" s="15" t="str">
        <f>item_drop!$A208</f>
        <v>Ballista spring</v>
      </c>
      <c r="D471" s="15" t="str">
        <f>IF(item_drop!$A208="","",item_drop!$B208)</f>
        <v>Demonic gorilla</v>
      </c>
      <c r="E471" s="15">
        <f>item_drop!$C208</f>
        <v>80</v>
      </c>
      <c r="F471" s="15">
        <f>IF(item_drop!$D208="",1,item_drop!$D208)</f>
        <v>1</v>
      </c>
      <c r="G471" s="15">
        <f>item_drop!$F208</f>
        <v>2E-3</v>
      </c>
      <c r="H471" s="16">
        <f t="shared" si="7"/>
        <v>0.16</v>
      </c>
      <c r="I471" s="15"/>
    </row>
    <row r="472" spans="1:9" x14ac:dyDescent="0.25">
      <c r="A472" s="15" t="str">
        <f>IF(item_drop!$A209="","","item_drop|"&amp;item_drop!$A209)</f>
        <v>item_drop|Light frame</v>
      </c>
      <c r="B472" s="15" t="s">
        <v>58</v>
      </c>
      <c r="C472" s="15" t="str">
        <f>item_drop!$A209</f>
        <v>Light frame</v>
      </c>
      <c r="D472" s="15" t="str">
        <f>IF(item_drop!$A209="","",item_drop!$B209)</f>
        <v>Demonic gorilla</v>
      </c>
      <c r="E472" s="15">
        <f>item_drop!$C209</f>
        <v>80</v>
      </c>
      <c r="F472" s="15">
        <f>IF(item_drop!$D209="",1,item_drop!$D209)</f>
        <v>1</v>
      </c>
      <c r="G472" s="15">
        <f>item_drop!$F209</f>
        <v>1.3333333333333333E-3</v>
      </c>
      <c r="H472" s="16">
        <f t="shared" si="7"/>
        <v>0.10666666666666666</v>
      </c>
      <c r="I472" s="15"/>
    </row>
    <row r="473" spans="1:9" x14ac:dyDescent="0.25">
      <c r="A473" s="15" t="str">
        <f>IF(item_drop!$A210="","","item_drop|"&amp;item_drop!$A210)</f>
        <v>item_drop|Heavy frame</v>
      </c>
      <c r="B473" s="15" t="s">
        <v>58</v>
      </c>
      <c r="C473" s="15" t="str">
        <f>item_drop!$A210</f>
        <v>Heavy frame</v>
      </c>
      <c r="D473" s="15" t="str">
        <f>IF(item_drop!$A210="","",item_drop!$B210)</f>
        <v>Demonic gorilla</v>
      </c>
      <c r="E473" s="15">
        <f>item_drop!$C210</f>
        <v>80</v>
      </c>
      <c r="F473" s="15">
        <f>IF(item_drop!$D210="",1,item_drop!$D210)</f>
        <v>1</v>
      </c>
      <c r="G473" s="15">
        <f>item_drop!$F210</f>
        <v>6.6666666666666664E-4</v>
      </c>
      <c r="H473" s="16">
        <f t="shared" si="7"/>
        <v>5.333333333333333E-2</v>
      </c>
      <c r="I473" s="15"/>
    </row>
    <row r="474" spans="1:9" x14ac:dyDescent="0.25">
      <c r="A474" s="15" t="str">
        <f>IF(item_drop!$A211="","","item_drop|"&amp;item_drop!$A211)</f>
        <v>item_drop|Monkey tail</v>
      </c>
      <c r="B474" s="15" t="s">
        <v>58</v>
      </c>
      <c r="C474" s="15" t="str">
        <f>item_drop!$A211</f>
        <v>Monkey tail</v>
      </c>
      <c r="D474" s="15" t="str">
        <f>IF(item_drop!$A211="","",item_drop!$B211)</f>
        <v>Demonic gorilla</v>
      </c>
      <c r="E474" s="15">
        <f>item_drop!$C211</f>
        <v>80</v>
      </c>
      <c r="F474" s="15">
        <f>IF(item_drop!$D211="",1,item_drop!$D211)</f>
        <v>1</v>
      </c>
      <c r="G474" s="15">
        <f>item_drop!$F211</f>
        <v>6.6666666666666664E-4</v>
      </c>
      <c r="H474" s="16">
        <f t="shared" si="7"/>
        <v>5.333333333333333E-2</v>
      </c>
      <c r="I474" s="15"/>
    </row>
    <row r="475" spans="1:9" x14ac:dyDescent="0.25">
      <c r="A475" s="15" t="str">
        <f>IF(item_drop!$A212="","","item_drop|"&amp;item_drop!$A212)</f>
        <v>item_drop|Tormented synapse</v>
      </c>
      <c r="B475" s="15" t="s">
        <v>58</v>
      </c>
      <c r="C475" s="15" t="str">
        <f>item_drop!$A212</f>
        <v>Tormented synapse</v>
      </c>
      <c r="D475" s="15" t="str">
        <f>IF(item_drop!$A212="","",item_drop!$B212)</f>
        <v>Tormented Demon</v>
      </c>
      <c r="E475" s="15">
        <f>item_drop!$C212</f>
        <v>55</v>
      </c>
      <c r="F475" s="15">
        <f>IF(item_drop!$D212="",1,item_drop!$D212)</f>
        <v>1</v>
      </c>
      <c r="G475" s="15">
        <f>item_drop!$F212</f>
        <v>2E-3</v>
      </c>
      <c r="H475" s="16">
        <f t="shared" si="7"/>
        <v>0.11</v>
      </c>
      <c r="I475" s="15"/>
    </row>
    <row r="476" spans="1:9" x14ac:dyDescent="0.25">
      <c r="A476" s="15" t="str">
        <f>IF(item_drop!$A213="","","item_drop|"&amp;item_drop!$A213)</f>
        <v>item_drop|Burning claw</v>
      </c>
      <c r="B476" s="15" t="s">
        <v>58</v>
      </c>
      <c r="C476" s="15" t="str">
        <f>item_drop!$A213</f>
        <v>Burning claw</v>
      </c>
      <c r="D476" s="15" t="str">
        <f>IF(item_drop!$A213="","",item_drop!$B213)</f>
        <v>Tormented Demon</v>
      </c>
      <c r="E476" s="15">
        <f>item_drop!$C213</f>
        <v>55</v>
      </c>
      <c r="F476" s="15">
        <f>IF(item_drop!$D213="",1,item_drop!$D213)</f>
        <v>1</v>
      </c>
      <c r="G476" s="15">
        <f>item_drop!$F213</f>
        <v>1.996007984031936E-3</v>
      </c>
      <c r="H476" s="16">
        <f t="shared" si="7"/>
        <v>0.10978043912175647</v>
      </c>
      <c r="I476" s="15"/>
    </row>
    <row r="477" spans="1:9" x14ac:dyDescent="0.25">
      <c r="A477" s="15" t="str">
        <f>IF(item_drop!$A214="","","item_drop|"&amp;item_drop!$A214)</f>
        <v>item_drop|Blue moon helm</v>
      </c>
      <c r="B477" s="15" t="s">
        <v>58</v>
      </c>
      <c r="C477" s="15" t="str">
        <f>item_drop!$A214</f>
        <v>Blue moon helm</v>
      </c>
      <c r="D477" s="15" t="str">
        <f>IF(item_drop!$A214="","",item_drop!$B214)</f>
        <v>Moons of Peril</v>
      </c>
      <c r="E477" s="15">
        <f>item_drop!$C214</f>
        <v>20</v>
      </c>
      <c r="F477" s="15">
        <f>IF(item_drop!$D214="",1,item_drop!$D214)</f>
        <v>1</v>
      </c>
      <c r="G477" s="15">
        <f>item_drop!$F214</f>
        <v>4.464285714285714E-3</v>
      </c>
      <c r="H477" s="16">
        <f t="shared" si="7"/>
        <v>8.9285714285714274E-2</v>
      </c>
      <c r="I477" s="15"/>
    </row>
    <row r="478" spans="1:9" x14ac:dyDescent="0.25">
      <c r="A478" s="15" t="str">
        <f>IF(item_drop!$A215="","","item_drop|"&amp;item_drop!$A215)</f>
        <v>item_drop|Blue moon chestplate</v>
      </c>
      <c r="B478" s="15" t="s">
        <v>58</v>
      </c>
      <c r="C478" s="15" t="str">
        <f>item_drop!$A215</f>
        <v>Blue moon chestplate</v>
      </c>
      <c r="D478" s="15" t="str">
        <f>IF(item_drop!$A215="","",item_drop!$B215)</f>
        <v>Moons of Peril</v>
      </c>
      <c r="E478" s="15">
        <f>item_drop!$C215</f>
        <v>20</v>
      </c>
      <c r="F478" s="15">
        <f>IF(item_drop!$D215="",1,item_drop!$D215)</f>
        <v>1</v>
      </c>
      <c r="G478" s="15">
        <f>item_drop!$F215</f>
        <v>4.464285714285714E-3</v>
      </c>
      <c r="H478" s="16">
        <f t="shared" si="7"/>
        <v>8.9285714285714274E-2</v>
      </c>
      <c r="I478" s="15"/>
    </row>
    <row r="479" spans="1:9" x14ac:dyDescent="0.25">
      <c r="A479" s="15" t="str">
        <f>IF(item_drop!$A216="","","item_drop|"&amp;item_drop!$A216)</f>
        <v>item_drop|Blue moon tassets</v>
      </c>
      <c r="B479" s="15" t="s">
        <v>58</v>
      </c>
      <c r="C479" s="15" t="str">
        <f>item_drop!$A216</f>
        <v>Blue moon tassets</v>
      </c>
      <c r="D479" s="15" t="str">
        <f>IF(item_drop!$A216="","",item_drop!$B216)</f>
        <v>Moons of Peril</v>
      </c>
      <c r="E479" s="15">
        <f>item_drop!$C216</f>
        <v>20</v>
      </c>
      <c r="F479" s="15">
        <f>IF(item_drop!$D216="",1,item_drop!$D216)</f>
        <v>1</v>
      </c>
      <c r="G479" s="15">
        <f>item_drop!$F216</f>
        <v>4.464285714285714E-3</v>
      </c>
      <c r="H479" s="16">
        <f t="shared" si="7"/>
        <v>8.9285714285714274E-2</v>
      </c>
      <c r="I479" s="15"/>
    </row>
    <row r="480" spans="1:9" x14ac:dyDescent="0.25">
      <c r="A480" s="15" t="str">
        <f>IF(item_drop!$A217="","","item_drop|"&amp;item_drop!$A217)</f>
        <v>item_drop|Blue moon spear</v>
      </c>
      <c r="B480" s="15" t="s">
        <v>58</v>
      </c>
      <c r="C480" s="15" t="str">
        <f>item_drop!$A217</f>
        <v>Blue moon spear</v>
      </c>
      <c r="D480" s="15" t="str">
        <f>IF(item_drop!$A217="","",item_drop!$B217)</f>
        <v>Moons of Peril</v>
      </c>
      <c r="E480" s="15">
        <f>item_drop!$C217</f>
        <v>20</v>
      </c>
      <c r="F480" s="15">
        <f>IF(item_drop!$D217="",1,item_drop!$D217)</f>
        <v>1</v>
      </c>
      <c r="G480" s="15">
        <f>item_drop!$F217</f>
        <v>4.464285714285714E-3</v>
      </c>
      <c r="H480" s="16">
        <f t="shared" si="7"/>
        <v>8.9285714285714274E-2</v>
      </c>
      <c r="I480" s="15"/>
    </row>
    <row r="481" spans="1:9" x14ac:dyDescent="0.25">
      <c r="A481" s="15" t="str">
        <f>IF(item_drop!$A218="","","item_drop|"&amp;item_drop!$A218)</f>
        <v>item_drop|Blood moon helm</v>
      </c>
      <c r="B481" s="15" t="s">
        <v>58</v>
      </c>
      <c r="C481" s="15" t="str">
        <f>item_drop!$A218</f>
        <v>Blood moon helm</v>
      </c>
      <c r="D481" s="15" t="str">
        <f>IF(item_drop!$A218="","",item_drop!$B218)</f>
        <v>Moons of Peril</v>
      </c>
      <c r="E481" s="15">
        <f>item_drop!$C218</f>
        <v>20</v>
      </c>
      <c r="F481" s="15">
        <f>IF(item_drop!$D218="",1,item_drop!$D218)</f>
        <v>1</v>
      </c>
      <c r="G481" s="15">
        <f>item_drop!$F218</f>
        <v>4.464285714285714E-3</v>
      </c>
      <c r="H481" s="16">
        <f t="shared" si="7"/>
        <v>8.9285714285714274E-2</v>
      </c>
      <c r="I481" s="15"/>
    </row>
    <row r="482" spans="1:9" x14ac:dyDescent="0.25">
      <c r="A482" s="15" t="str">
        <f>IF(item_drop!$A219="","","item_drop|"&amp;item_drop!$A219)</f>
        <v>item_drop|Blood moon chestplate</v>
      </c>
      <c r="B482" s="15" t="s">
        <v>58</v>
      </c>
      <c r="C482" s="15" t="str">
        <f>item_drop!$A219</f>
        <v>Blood moon chestplate</v>
      </c>
      <c r="D482" s="15" t="str">
        <f>IF(item_drop!$A219="","",item_drop!$B219)</f>
        <v>Moons of Peril</v>
      </c>
      <c r="E482" s="15">
        <f>item_drop!$C219</f>
        <v>20</v>
      </c>
      <c r="F482" s="15">
        <f>IF(item_drop!$D219="",1,item_drop!$D219)</f>
        <v>1</v>
      </c>
      <c r="G482" s="15">
        <f>item_drop!$F219</f>
        <v>4.464285714285714E-3</v>
      </c>
      <c r="H482" s="16">
        <f t="shared" si="7"/>
        <v>8.9285714285714274E-2</v>
      </c>
      <c r="I482" s="15"/>
    </row>
    <row r="483" spans="1:9" x14ac:dyDescent="0.25">
      <c r="A483" s="15" t="str">
        <f>IF(item_drop!$A220="","","item_drop|"&amp;item_drop!$A220)</f>
        <v>item_drop|Blood moon tassets</v>
      </c>
      <c r="B483" s="15" t="s">
        <v>58</v>
      </c>
      <c r="C483" s="15" t="str">
        <f>item_drop!$A220</f>
        <v>Blood moon tassets</v>
      </c>
      <c r="D483" s="15" t="str">
        <f>IF(item_drop!$A220="","",item_drop!$B220)</f>
        <v>Moons of Peril</v>
      </c>
      <c r="E483" s="15">
        <f>item_drop!$C220</f>
        <v>20</v>
      </c>
      <c r="F483" s="15">
        <f>IF(item_drop!$D220="",1,item_drop!$D220)</f>
        <v>1</v>
      </c>
      <c r="G483" s="15">
        <f>item_drop!$F220</f>
        <v>4.464285714285714E-3</v>
      </c>
      <c r="H483" s="16">
        <f t="shared" si="7"/>
        <v>8.9285714285714274E-2</v>
      </c>
      <c r="I483" s="15"/>
    </row>
    <row r="484" spans="1:9" x14ac:dyDescent="0.25">
      <c r="A484" s="15" t="str">
        <f>IF(item_drop!$A221="","","item_drop|"&amp;item_drop!$A221)</f>
        <v>item_drop|Dual macuahuitl</v>
      </c>
      <c r="B484" s="15" t="s">
        <v>58</v>
      </c>
      <c r="C484" s="15" t="str">
        <f>item_drop!$A221</f>
        <v>Dual macuahuitl</v>
      </c>
      <c r="D484" s="15" t="str">
        <f>IF(item_drop!$A221="","",item_drop!$B221)</f>
        <v>Moons of Peril</v>
      </c>
      <c r="E484" s="15">
        <f>item_drop!$C221</f>
        <v>20</v>
      </c>
      <c r="F484" s="15">
        <f>IF(item_drop!$D221="",1,item_drop!$D221)</f>
        <v>1</v>
      </c>
      <c r="G484" s="15">
        <f>item_drop!$F221</f>
        <v>4.464285714285714E-3</v>
      </c>
      <c r="H484" s="16">
        <f t="shared" si="7"/>
        <v>8.9285714285714274E-2</v>
      </c>
      <c r="I484" s="15"/>
    </row>
    <row r="485" spans="1:9" x14ac:dyDescent="0.25">
      <c r="A485" s="15" t="str">
        <f>IF(item_drop!$A222="","","item_drop|"&amp;item_drop!$A222)</f>
        <v>item_drop|Eclipse moon helm</v>
      </c>
      <c r="B485" s="15" t="s">
        <v>58</v>
      </c>
      <c r="C485" s="15" t="str">
        <f>item_drop!$A222</f>
        <v>Eclipse moon helm</v>
      </c>
      <c r="D485" s="15" t="str">
        <f>IF(item_drop!$A222="","",item_drop!$B222)</f>
        <v>Moons of Peril</v>
      </c>
      <c r="E485" s="15">
        <f>item_drop!$C222</f>
        <v>20</v>
      </c>
      <c r="F485" s="15">
        <f>IF(item_drop!$D222="",1,item_drop!$D222)</f>
        <v>1</v>
      </c>
      <c r="G485" s="15">
        <f>item_drop!$F222</f>
        <v>4.464285714285714E-3</v>
      </c>
      <c r="H485" s="16">
        <f t="shared" si="7"/>
        <v>8.9285714285714274E-2</v>
      </c>
      <c r="I485" s="15"/>
    </row>
    <row r="486" spans="1:9" x14ac:dyDescent="0.25">
      <c r="A486" s="15" t="str">
        <f>IF(item_drop!$A223="","","item_drop|"&amp;item_drop!$A223)</f>
        <v>item_drop|Eclipse moon chestplate</v>
      </c>
      <c r="B486" s="15" t="s">
        <v>58</v>
      </c>
      <c r="C486" s="15" t="str">
        <f>item_drop!$A223</f>
        <v>Eclipse moon chestplate</v>
      </c>
      <c r="D486" s="15" t="str">
        <f>IF(item_drop!$A223="","",item_drop!$B223)</f>
        <v>Moons of Peril</v>
      </c>
      <c r="E486" s="15">
        <f>item_drop!$C223</f>
        <v>20</v>
      </c>
      <c r="F486" s="15">
        <f>IF(item_drop!$D223="",1,item_drop!$D223)</f>
        <v>1</v>
      </c>
      <c r="G486" s="15">
        <f>item_drop!$F223</f>
        <v>4.464285714285714E-3</v>
      </c>
      <c r="H486" s="16">
        <f t="shared" si="7"/>
        <v>8.9285714285714274E-2</v>
      </c>
      <c r="I486" s="15"/>
    </row>
    <row r="487" spans="1:9" x14ac:dyDescent="0.25">
      <c r="A487" s="15" t="str">
        <f>IF(item_drop!$A224="","","item_drop|"&amp;item_drop!$A224)</f>
        <v>item_drop|Eclipse moon tassets</v>
      </c>
      <c r="B487" s="15" t="s">
        <v>58</v>
      </c>
      <c r="C487" s="15" t="str">
        <f>item_drop!$A224</f>
        <v>Eclipse moon tassets</v>
      </c>
      <c r="D487" s="15" t="str">
        <f>IF(item_drop!$A224="","",item_drop!$B224)</f>
        <v>Moons of Peril</v>
      </c>
      <c r="E487" s="15">
        <f>item_drop!$C224</f>
        <v>20</v>
      </c>
      <c r="F487" s="15">
        <f>IF(item_drop!$D224="",1,item_drop!$D224)</f>
        <v>1</v>
      </c>
      <c r="G487" s="15">
        <f>item_drop!$F224</f>
        <v>4.464285714285714E-3</v>
      </c>
      <c r="H487" s="16">
        <f t="shared" si="7"/>
        <v>8.9285714285714274E-2</v>
      </c>
      <c r="I487" s="15"/>
    </row>
    <row r="488" spans="1:9" x14ac:dyDescent="0.25">
      <c r="A488" s="15" t="str">
        <f>IF(item_drop!$A225="","","item_drop|"&amp;item_drop!$A225)</f>
        <v>item_drop|Dragon hunter wand</v>
      </c>
      <c r="B488" s="15" t="s">
        <v>58</v>
      </c>
      <c r="C488" s="15" t="str">
        <f>item_drop!$A225</f>
        <v>Dragon hunter wand</v>
      </c>
      <c r="D488" s="15" t="str">
        <f>IF(item_drop!$A225="","",item_drop!$B225)</f>
        <v>Hueycoatl</v>
      </c>
      <c r="E488" s="15">
        <f>item_drop!$C225</f>
        <v>20</v>
      </c>
      <c r="F488" s="15">
        <f>IF(item_drop!$D225="",1,item_drop!$D225)</f>
        <v>1</v>
      </c>
      <c r="G488" s="15">
        <f>item_drop!$F225</f>
        <v>2E-3</v>
      </c>
      <c r="H488" s="16">
        <f t="shared" si="7"/>
        <v>0.04</v>
      </c>
      <c r="I488" s="15"/>
    </row>
    <row r="489" spans="1:9" x14ac:dyDescent="0.25">
      <c r="A489" s="15" t="str">
        <f>IF(item_drop!$A226="","","item_drop|"&amp;item_drop!$A226)</f>
        <v>item_drop|Hueycoatl hide</v>
      </c>
      <c r="B489" s="15" t="s">
        <v>58</v>
      </c>
      <c r="C489" s="15" t="str">
        <f>item_drop!$A226</f>
        <v>Hueycoatl hide</v>
      </c>
      <c r="D489" s="15" t="str">
        <f>IF(item_drop!$A226="","",item_drop!$B226)</f>
        <v>Hueycoatl</v>
      </c>
      <c r="E489" s="15">
        <f>item_drop!$C226</f>
        <v>20</v>
      </c>
      <c r="F489" s="15">
        <f>IF(item_drop!$D226="",1,item_drop!$D226)</f>
        <v>1</v>
      </c>
      <c r="G489" s="15">
        <f>item_drop!$F226</f>
        <v>5.5555555555555558E-3</v>
      </c>
      <c r="H489" s="16">
        <f t="shared" si="7"/>
        <v>0.11111111111111112</v>
      </c>
      <c r="I489" s="15"/>
    </row>
    <row r="490" spans="1:9" x14ac:dyDescent="0.25">
      <c r="A490" s="15" t="str">
        <f>IF(item_drop!$A227="","","item_drop|"&amp;item_drop!$A227)</f>
        <v>item_drop|Tonalztics of ralos</v>
      </c>
      <c r="B490" s="15" t="s">
        <v>58</v>
      </c>
      <c r="C490" s="15" t="str">
        <f>item_drop!$A227</f>
        <v>Tonalztics of ralos</v>
      </c>
      <c r="D490" s="15" t="str">
        <f>IF(item_drop!$A227="","",item_drop!$B227)</f>
        <v>Hueycoatl</v>
      </c>
      <c r="E490" s="15">
        <f>item_drop!$C227</f>
        <v>20</v>
      </c>
      <c r="F490" s="15">
        <f>IF(item_drop!$D227="",1,item_drop!$D227)</f>
        <v>1</v>
      </c>
      <c r="G490" s="15">
        <f>item_drop!$F227</f>
        <v>2.5000000000000001E-3</v>
      </c>
      <c r="H490" s="16">
        <f t="shared" si="7"/>
        <v>0.05</v>
      </c>
      <c r="I490" s="15"/>
    </row>
    <row r="491" spans="1:9" x14ac:dyDescent="0.25">
      <c r="A491" s="15" t="str">
        <f>IF(item_drop!$A228="","","item_drop|"&amp;item_drop!$A228)</f>
        <v>item_drop|Pendant of ates</v>
      </c>
      <c r="B491" s="15" t="s">
        <v>58</v>
      </c>
      <c r="C491" s="15" t="str">
        <f>item_drop!$A228</f>
        <v>Pendant of ates</v>
      </c>
      <c r="D491" s="15" t="str">
        <f>IF(item_drop!$A228="","",item_drop!$B228)</f>
        <v>Amoxliatl</v>
      </c>
      <c r="E491" s="15">
        <f>item_drop!$C228</f>
        <v>70</v>
      </c>
      <c r="F491" s="15">
        <f>IF(item_drop!$D228="",1,item_drop!$D228)</f>
        <v>1</v>
      </c>
      <c r="G491" s="15">
        <f>item_drop!$F228</f>
        <v>3.3333333333333335E-3</v>
      </c>
      <c r="H491" s="16">
        <f t="shared" si="7"/>
        <v>0.23333333333333334</v>
      </c>
      <c r="I491" s="15"/>
    </row>
    <row r="492" spans="1:9" x14ac:dyDescent="0.25">
      <c r="A492" s="15" t="str">
        <f>IF(item_drop!$A229="","","item_drop|"&amp;item_drop!$A229)</f>
        <v>item_drop|Sulphur blades</v>
      </c>
      <c r="B492" s="15" t="s">
        <v>58</v>
      </c>
      <c r="C492" s="15" t="str">
        <f>item_drop!$A229</f>
        <v>Sulphur blades</v>
      </c>
      <c r="D492" s="15" t="str">
        <f>IF(item_drop!$A229="","",item_drop!$B229)</f>
        <v>Doom of Mokhaiotl</v>
      </c>
      <c r="E492" s="15">
        <f>item_drop!$C229</f>
        <v>6</v>
      </c>
      <c r="F492" s="15">
        <f>IF(item_drop!$D229="",1,item_drop!$D229)</f>
        <v>1</v>
      </c>
      <c r="G492" s="15">
        <f>item_drop!$F229</f>
        <v>0.02</v>
      </c>
      <c r="H492" s="16">
        <f t="shared" si="7"/>
        <v>0.12</v>
      </c>
      <c r="I492" s="15"/>
    </row>
    <row r="493" spans="1:9" x14ac:dyDescent="0.25">
      <c r="A493" s="15" t="str">
        <f>IF(item_drop!$A230="","","item_drop|"&amp;item_drop!$A230)</f>
        <v>item_drop|Eye of ayak</v>
      </c>
      <c r="B493" s="15" t="s">
        <v>58</v>
      </c>
      <c r="C493" s="15" t="str">
        <f>item_drop!$A230</f>
        <v>Eye of ayak</v>
      </c>
      <c r="D493" s="15" t="str">
        <f>IF(item_drop!$A230="","",item_drop!$B230)</f>
        <v>Doom of Mokhaiotl</v>
      </c>
      <c r="E493" s="15">
        <f>item_drop!$C230</f>
        <v>6</v>
      </c>
      <c r="F493" s="15">
        <f>IF(item_drop!$D230="",1,item_drop!$D230)</f>
        <v>1</v>
      </c>
      <c r="G493" s="15">
        <f>item_drop!$F230</f>
        <v>0.01</v>
      </c>
      <c r="H493" s="16">
        <f t="shared" si="7"/>
        <v>0.06</v>
      </c>
      <c r="I493" s="15"/>
    </row>
    <row r="494" spans="1:9" x14ac:dyDescent="0.25">
      <c r="A494" s="15" t="str">
        <f>IF(item_drop!$A231="","","item_drop|"&amp;item_drop!$A231)</f>
        <v>item_drop|Twinflame staff</v>
      </c>
      <c r="B494" s="15" t="s">
        <v>58</v>
      </c>
      <c r="C494" s="15" t="str">
        <f>item_drop!$A231</f>
        <v>Twinflame staff</v>
      </c>
      <c r="D494" s="15" t="str">
        <f>IF(item_drop!$A231="","",item_drop!$B231)</f>
        <v>Royal Titans</v>
      </c>
      <c r="E494" s="15">
        <f>item_drop!$C231</f>
        <v>20</v>
      </c>
      <c r="F494" s="15">
        <f>IF(item_drop!$D231="",1,item_drop!$D231)</f>
        <v>1</v>
      </c>
      <c r="G494" s="15">
        <f>item_drop!$F231</f>
        <v>1.3333333333333334E-2</v>
      </c>
      <c r="H494" s="16">
        <f t="shared" si="7"/>
        <v>0.26666666666666666</v>
      </c>
      <c r="I494" s="15"/>
    </row>
    <row r="495" spans="1:9" x14ac:dyDescent="0.25">
      <c r="A495" s="15" t="str">
        <f>IF(item_drop!$A232="","","item_drop|"&amp;item_drop!$A232)</f>
        <v>item_drop|Elder venator fang</v>
      </c>
      <c r="B495" s="15" t="s">
        <v>58</v>
      </c>
      <c r="C495" s="15" t="str">
        <f>item_drop!$A232</f>
        <v>Elder venator fang</v>
      </c>
      <c r="D495" s="15" t="str">
        <f>IF(item_drop!$A232="","",item_drop!$B232)</f>
        <v>Maggot King</v>
      </c>
      <c r="E495" s="15">
        <f>item_drop!$C232</f>
        <v>25</v>
      </c>
      <c r="F495" s="15">
        <f>IF(item_drop!$D232="",1,item_drop!$D232)</f>
        <v>1</v>
      </c>
      <c r="G495" s="15">
        <f>item_drop!$F232</f>
        <v>3.3333333333333335E-3</v>
      </c>
      <c r="H495" s="16">
        <f t="shared" si="7"/>
        <v>8.3333333333333343E-2</v>
      </c>
      <c r="I495" s="15"/>
    </row>
    <row r="496" spans="1:9" x14ac:dyDescent="0.25">
      <c r="A496" s="15" t="str">
        <f>IF(item_drop!$A233="","","item_drop|"&amp;item_drop!$A233)</f>
        <v>item_drop|Crystal armour seed</v>
      </c>
      <c r="B496" s="15" t="s">
        <v>58</v>
      </c>
      <c r="C496" s="15" t="str">
        <f>item_drop!$A233</f>
        <v>Crystal armour seed</v>
      </c>
      <c r="D496" s="15" t="str">
        <f>IF(item_drop!$A233="","",item_drop!$B233)</f>
        <v>The Gauntlet</v>
      </c>
      <c r="E496" s="15">
        <f>item_drop!$C233</f>
        <v>5</v>
      </c>
      <c r="F496" s="15">
        <f>IF(item_drop!$D233="",1,item_drop!$D233)</f>
        <v>1</v>
      </c>
      <c r="G496" s="15">
        <f>item_drop!$F233</f>
        <v>8.3333333333333332E-3</v>
      </c>
      <c r="H496" s="16">
        <f t="shared" si="7"/>
        <v>4.1666666666666664E-2</v>
      </c>
      <c r="I496" s="15"/>
    </row>
    <row r="497" spans="1:9" x14ac:dyDescent="0.25">
      <c r="A497" s="15" t="str">
        <f>IF(item_drop!$A234="","","item_drop|"&amp;item_drop!$A234)</f>
        <v>item_drop|Crystal weapon seed</v>
      </c>
      <c r="B497" s="15" t="s">
        <v>58</v>
      </c>
      <c r="C497" s="15" t="str">
        <f>item_drop!$A234</f>
        <v>Crystal weapon seed</v>
      </c>
      <c r="D497" s="15" t="str">
        <f>IF(item_drop!$A234="","",item_drop!$B234)</f>
        <v>The Gauntlet</v>
      </c>
      <c r="E497" s="15">
        <f>item_drop!$C234</f>
        <v>5</v>
      </c>
      <c r="F497" s="15">
        <f>IF(item_drop!$D234="",1,item_drop!$D234)</f>
        <v>1</v>
      </c>
      <c r="G497" s="15">
        <f>item_drop!$F234</f>
        <v>8.3333333333333332E-3</v>
      </c>
      <c r="H497" s="16">
        <f t="shared" si="7"/>
        <v>4.1666666666666664E-2</v>
      </c>
      <c r="I497" s="15"/>
    </row>
    <row r="498" spans="1:9" x14ac:dyDescent="0.25">
      <c r="A498" s="15" t="str">
        <f>IF(item_drop!$A235="","","item_drop|"&amp;item_drop!$A235)</f>
        <v>item_drop|Enhanced crystal weapon seed</v>
      </c>
      <c r="B498" s="15" t="s">
        <v>58</v>
      </c>
      <c r="C498" s="15" t="str">
        <f>item_drop!$A235</f>
        <v>Enhanced crystal weapon seed</v>
      </c>
      <c r="D498" s="15" t="str">
        <f>IF(item_drop!$A235="","",item_drop!$B235)</f>
        <v>The Gauntlet</v>
      </c>
      <c r="E498" s="15">
        <f>item_drop!$C235</f>
        <v>3.5</v>
      </c>
      <c r="F498" s="15">
        <f>IF(item_drop!$D235="",1,item_drop!$D235)</f>
        <v>1</v>
      </c>
      <c r="G498" s="15">
        <f>item_drop!$F235</f>
        <v>2.5000000000000001E-3</v>
      </c>
      <c r="H498" s="16">
        <f t="shared" si="7"/>
        <v>8.7500000000000008E-3</v>
      </c>
      <c r="I498" s="15"/>
    </row>
    <row r="499" spans="1:9" x14ac:dyDescent="0.25">
      <c r="A499" s="15" t="str">
        <f>IF(item_drop!$A236="","","item_drop|"&amp;item_drop!$A236)</f>
        <v>item_drop|Crystal tool seed</v>
      </c>
      <c r="B499" s="15" t="s">
        <v>58</v>
      </c>
      <c r="C499" s="15" t="str">
        <f>item_drop!$A236</f>
        <v>Crystal tool seed</v>
      </c>
      <c r="D499" s="15" t="str">
        <f>IF(item_drop!$A236="","",item_drop!$B236)</f>
        <v>Zalcano</v>
      </c>
      <c r="E499" s="15">
        <f>item_drop!$C236</f>
        <v>12</v>
      </c>
      <c r="F499" s="15">
        <f>IF(item_drop!$D236="",1,item_drop!$D236)</f>
        <v>1</v>
      </c>
      <c r="G499" s="15">
        <f>item_drop!$F236</f>
        <v>5.0000000000000001E-3</v>
      </c>
      <c r="H499" s="16">
        <f t="shared" si="7"/>
        <v>0.06</v>
      </c>
      <c r="I499" s="15"/>
    </row>
    <row r="500" spans="1:9" x14ac:dyDescent="0.25">
      <c r="A500" s="15" t="str">
        <f>IF(item_drop!$A237="","","item_drop|"&amp;item_drop!$A237)</f>
        <v>item_drop|Zalcano shard</v>
      </c>
      <c r="B500" s="15" t="s">
        <v>58</v>
      </c>
      <c r="C500" s="15" t="str">
        <f>item_drop!$A237</f>
        <v>Zalcano shard</v>
      </c>
      <c r="D500" s="15" t="str">
        <f>IF(item_drop!$A237="","",item_drop!$B237)</f>
        <v>Zalcano</v>
      </c>
      <c r="E500" s="15">
        <f>item_drop!$C237</f>
        <v>12</v>
      </c>
      <c r="F500" s="15">
        <f>IF(item_drop!$D237="",1,item_drop!$D237)</f>
        <v>1</v>
      </c>
      <c r="G500" s="15">
        <f>item_drop!$F237</f>
        <v>1.3333333333333333E-3</v>
      </c>
      <c r="H500" s="16">
        <f t="shared" si="7"/>
        <v>1.6E-2</v>
      </c>
      <c r="I500" s="15"/>
    </row>
    <row r="501" spans="1:9" x14ac:dyDescent="0.25">
      <c r="A501" s="15" t="str">
        <f>IF(item_drop!$A238="","","item_drop|"&amp;item_drop!$A238)</f>
        <v>item_drop|Fish barrel</v>
      </c>
      <c r="B501" s="15" t="s">
        <v>58</v>
      </c>
      <c r="C501" s="15" t="str">
        <f>item_drop!$A238</f>
        <v>Fish barrel</v>
      </c>
      <c r="D501" s="15" t="str">
        <f>IF(item_drop!$A238="","",item_drop!$B238)</f>
        <v>Tempoross</v>
      </c>
      <c r="E501" s="15">
        <f>item_drop!$C238</f>
        <v>9</v>
      </c>
      <c r="F501" s="15">
        <f>IF(item_drop!$D238="",1,item_drop!$D238)</f>
        <v>1</v>
      </c>
      <c r="G501" s="15">
        <f>item_drop!$F238</f>
        <v>2.5000000000000001E-3</v>
      </c>
      <c r="H501" s="16">
        <f t="shared" si="7"/>
        <v>2.2499999999999999E-2</v>
      </c>
      <c r="I501" s="15"/>
    </row>
    <row r="502" spans="1:9" x14ac:dyDescent="0.25">
      <c r="A502" s="15" t="str">
        <f>IF(item_drop!$A239="","","item_drop|"&amp;item_drop!$A239)</f>
        <v>item_drop|Tackle box</v>
      </c>
      <c r="B502" s="15" t="s">
        <v>58</v>
      </c>
      <c r="C502" s="15" t="str">
        <f>item_drop!$A239</f>
        <v>Tackle box</v>
      </c>
      <c r="D502" s="15" t="str">
        <f>IF(item_drop!$A239="","",item_drop!$B239)</f>
        <v>Tempoross</v>
      </c>
      <c r="E502" s="15">
        <f>item_drop!$C239</f>
        <v>9</v>
      </c>
      <c r="F502" s="15">
        <f>IF(item_drop!$D239="",1,item_drop!$D239)</f>
        <v>1</v>
      </c>
      <c r="G502" s="15">
        <f>item_drop!$F239</f>
        <v>2.5000000000000001E-3</v>
      </c>
      <c r="H502" s="16">
        <f t="shared" si="7"/>
        <v>2.2499999999999999E-2</v>
      </c>
      <c r="I502" s="15"/>
    </row>
    <row r="503" spans="1:9" x14ac:dyDescent="0.25">
      <c r="A503" s="15" t="str">
        <f>IF(item_drop!$A240="","","item_drop|"&amp;item_drop!$A240)</f>
        <v>item_drop|Tome of water</v>
      </c>
      <c r="B503" s="15" t="s">
        <v>58</v>
      </c>
      <c r="C503" s="15" t="str">
        <f>item_drop!$A240</f>
        <v>Tome of water</v>
      </c>
      <c r="D503" s="15" t="str">
        <f>IF(item_drop!$A240="","",item_drop!$B240)</f>
        <v>Tempoross</v>
      </c>
      <c r="E503" s="15">
        <f>item_drop!$C240</f>
        <v>9</v>
      </c>
      <c r="F503" s="15">
        <f>IF(item_drop!$D240="",1,item_drop!$D240)</f>
        <v>1</v>
      </c>
      <c r="G503" s="15">
        <f>item_drop!$F240</f>
        <v>6.2500000000000001E-4</v>
      </c>
      <c r="H503" s="16">
        <f t="shared" si="7"/>
        <v>5.6249999999999998E-3</v>
      </c>
      <c r="I503" s="15"/>
    </row>
    <row r="504" spans="1:9" x14ac:dyDescent="0.25">
      <c r="A504" s="15" t="str">
        <f>IF(item_drop!$A241="","","item_drop|"&amp;item_drop!$A241)</f>
        <v>item_drop|Dragon harpoon</v>
      </c>
      <c r="B504" s="15" t="s">
        <v>58</v>
      </c>
      <c r="C504" s="15" t="str">
        <f>item_drop!$A241</f>
        <v>Dragon harpoon</v>
      </c>
      <c r="D504" s="15" t="str">
        <f>IF(item_drop!$A241="","",item_drop!$B241)</f>
        <v>Tempoross</v>
      </c>
      <c r="E504" s="15">
        <f>item_drop!$C241</f>
        <v>9</v>
      </c>
      <c r="F504" s="15">
        <f>IF(item_drop!$D241="",1,item_drop!$D241)</f>
        <v>1</v>
      </c>
      <c r="G504" s="15">
        <f>item_drop!$F241</f>
        <v>1.25E-4</v>
      </c>
      <c r="H504" s="16">
        <f t="shared" si="7"/>
        <v>1.1250000000000001E-3</v>
      </c>
      <c r="I504" s="15"/>
    </row>
    <row r="505" spans="1:9" x14ac:dyDescent="0.25">
      <c r="A505" s="15" t="str">
        <f>IF(item_drop!$A242="","","item_drop|"&amp;item_drop!$A242)</f>
        <v>item_drop|Abyssal needle</v>
      </c>
      <c r="B505" s="15" t="s">
        <v>58</v>
      </c>
      <c r="C505" s="15" t="str">
        <f>item_drop!$A242</f>
        <v>Abyssal needle</v>
      </c>
      <c r="D505" s="15" t="str">
        <f>IF(item_drop!$A242="","",item_drop!$B242)</f>
        <v>Guardians of the Rift</v>
      </c>
      <c r="E505" s="15">
        <f>item_drop!$C242</f>
        <v>6</v>
      </c>
      <c r="F505" s="15">
        <f>IF(item_drop!$D242="",1,item_drop!$D242)</f>
        <v>1</v>
      </c>
      <c r="G505" s="15">
        <f>item_drop!$F242</f>
        <v>3.3333333333333335E-3</v>
      </c>
      <c r="H505" s="16">
        <f t="shared" si="7"/>
        <v>0.02</v>
      </c>
      <c r="I505" s="15"/>
    </row>
    <row r="506" spans="1:9" x14ac:dyDescent="0.25">
      <c r="A506" s="15" t="str">
        <f>IF(item_drop!$A243="","","item_drop|"&amp;item_drop!$A243)</f>
        <v>item_drop|Abyssal lantern</v>
      </c>
      <c r="B506" s="15" t="s">
        <v>58</v>
      </c>
      <c r="C506" s="15" t="str">
        <f>item_drop!$A243</f>
        <v>Abyssal lantern</v>
      </c>
      <c r="D506" s="15" t="str">
        <f>IF(item_drop!$A243="","",item_drop!$B243)</f>
        <v>Guardians of the Rift</v>
      </c>
      <c r="E506" s="15">
        <f>item_drop!$C243</f>
        <v>6</v>
      </c>
      <c r="F506" s="15">
        <f>IF(item_drop!$D243="",1,item_drop!$D243)</f>
        <v>1</v>
      </c>
      <c r="G506" s="15">
        <f>item_drop!$F243</f>
        <v>1.4285714285714286E-3</v>
      </c>
      <c r="H506" s="16">
        <f t="shared" si="7"/>
        <v>8.5714285714285719E-3</v>
      </c>
      <c r="I506" s="15"/>
    </row>
    <row r="507" spans="1:9" x14ac:dyDescent="0.25">
      <c r="A507" s="15" t="str">
        <f>IF(item_drop!$A244="","","item_drop|"&amp;item_drop!$A244)</f>
        <v>item_drop|Abyssal red dye</v>
      </c>
      <c r="B507" s="15" t="s">
        <v>58</v>
      </c>
      <c r="C507" s="15" t="str">
        <f>item_drop!$A244</f>
        <v>Abyssal red dye</v>
      </c>
      <c r="D507" s="15" t="str">
        <f>IF(item_drop!$A244="","",item_drop!$B244)</f>
        <v>Guardians of the Rift</v>
      </c>
      <c r="E507" s="15">
        <f>item_drop!$C244</f>
        <v>6</v>
      </c>
      <c r="F507" s="15">
        <f>IF(item_drop!$D244="",1,item_drop!$D244)</f>
        <v>1</v>
      </c>
      <c r="G507" s="15">
        <f>item_drop!$F244</f>
        <v>8.3333333333333339E-4</v>
      </c>
      <c r="H507" s="16">
        <f t="shared" si="7"/>
        <v>5.0000000000000001E-3</v>
      </c>
      <c r="I507" s="15"/>
    </row>
    <row r="508" spans="1:9" x14ac:dyDescent="0.25">
      <c r="A508" s="15" t="str">
        <f>IF(item_drop!$A245="","","item_drop|"&amp;item_drop!$A245)</f>
        <v>item_drop|Ring of endurance (uncharged)</v>
      </c>
      <c r="B508" s="15" t="s">
        <v>58</v>
      </c>
      <c r="C508" s="15" t="str">
        <f>item_drop!$A245</f>
        <v>Ring of endurance (uncharged)</v>
      </c>
      <c r="D508" s="15" t="str">
        <f>IF(item_drop!$A245="","",item_drop!$B245)</f>
        <v>Hallowed Sepulchre</v>
      </c>
      <c r="E508" s="15">
        <f>item_drop!$C245</f>
        <v>4</v>
      </c>
      <c r="F508" s="15">
        <f>IF(item_drop!$D245="",1,item_drop!$D245)</f>
        <v>1</v>
      </c>
      <c r="G508" s="15">
        <f>item_drop!$F245</f>
        <v>5.0000000000000001E-3</v>
      </c>
      <c r="H508" s="16">
        <f t="shared" si="7"/>
        <v>0.02</v>
      </c>
      <c r="I508" s="15"/>
    </row>
    <row r="509" spans="1:9" x14ac:dyDescent="0.25">
      <c r="A509" s="15" t="str">
        <f>IF(item_drop!$A246="","","item_drop|"&amp;item_drop!$A246)</f>
        <v>item_drop|Zealot's helm</v>
      </c>
      <c r="B509" s="15" t="s">
        <v>58</v>
      </c>
      <c r="C509" s="15" t="str">
        <f>item_drop!$A246</f>
        <v>Zealot's helm</v>
      </c>
      <c r="D509" s="15" t="str">
        <f>IF(item_drop!$A246="","",item_drop!$B246)</f>
        <v>Shades of Mort'ton</v>
      </c>
      <c r="E509" s="15">
        <f>item_drop!$C246</f>
        <v>15</v>
      </c>
      <c r="F509" s="15">
        <f>IF(item_drop!$D246="",1,item_drop!$D246)</f>
        <v>1</v>
      </c>
      <c r="G509" s="15">
        <f>item_drop!$F246</f>
        <v>7.8125E-3</v>
      </c>
      <c r="H509" s="16">
        <f t="shared" si="7"/>
        <v>0.1171875</v>
      </c>
      <c r="I509" s="15"/>
    </row>
    <row r="510" spans="1:9" x14ac:dyDescent="0.25">
      <c r="A510" s="15" t="str">
        <f>IF(item_drop!$A247="","","item_drop|"&amp;item_drop!$A247)</f>
        <v>item_drop|Runescroll of swampbark</v>
      </c>
      <c r="B510" s="15" t="s">
        <v>58</v>
      </c>
      <c r="C510" s="15" t="str">
        <f>item_drop!$A247</f>
        <v>Runescroll of swampbark</v>
      </c>
      <c r="D510" s="15" t="str">
        <f>IF(item_drop!$A247="","",item_drop!$B247)</f>
        <v>Shades of Mort'ton</v>
      </c>
      <c r="E510" s="15">
        <f>item_drop!$C247</f>
        <v>15</v>
      </c>
      <c r="F510" s="15">
        <f>IF(item_drop!$D247="",1,item_drop!$D247)</f>
        <v>1</v>
      </c>
      <c r="G510" s="15">
        <f>item_drop!$F247</f>
        <v>9.3457943925233638E-3</v>
      </c>
      <c r="H510" s="16">
        <f t="shared" si="7"/>
        <v>0.14018691588785046</v>
      </c>
      <c r="I510" s="15"/>
    </row>
    <row r="511" spans="1:9" x14ac:dyDescent="0.25">
      <c r="A511" s="15" t="str">
        <f>IF(item_drop!$A248="","","item_drop|"&amp;item_drop!$A248)</f>
        <v>item_drop|Runescroll of bloodbark</v>
      </c>
      <c r="B511" s="15" t="s">
        <v>58</v>
      </c>
      <c r="C511" s="15" t="str">
        <f>item_drop!$A248</f>
        <v>Runescroll of bloodbark</v>
      </c>
      <c r="D511" s="15" t="str">
        <f>IF(item_drop!$A248="","",item_drop!$B248)</f>
        <v>Shades of Mort'ton</v>
      </c>
      <c r="E511" s="15">
        <f>item_drop!$C248</f>
        <v>15</v>
      </c>
      <c r="F511" s="15">
        <f>IF(item_drop!$D248="",1,item_drop!$D248)</f>
        <v>1</v>
      </c>
      <c r="G511" s="15">
        <f>item_drop!$F248</f>
        <v>9.3457943925233638E-3</v>
      </c>
      <c r="H511" s="16">
        <f t="shared" si="7"/>
        <v>0.14018691588785046</v>
      </c>
      <c r="I511" s="15"/>
    </row>
    <row r="512" spans="1:9" x14ac:dyDescent="0.25">
      <c r="A512" s="15" t="str">
        <f>IF(item_drop!$A249="","","item_drop|"&amp;item_drop!$A249)</f>
        <v>item_drop|Elven signet</v>
      </c>
      <c r="B512" s="15" t="s">
        <v>58</v>
      </c>
      <c r="C512" s="15" t="str">
        <f>item_drop!$A249</f>
        <v>Elven signet</v>
      </c>
      <c r="D512" s="15" t="str">
        <f>IF(item_drop!$A249="","",item_drop!$B249)</f>
        <v>Crystal impling</v>
      </c>
      <c r="E512" s="15">
        <f>item_drop!$C249</f>
        <v>12</v>
      </c>
      <c r="F512" s="15">
        <f>IF(item_drop!$D249="",1,item_drop!$D249)</f>
        <v>1</v>
      </c>
      <c r="G512" s="15">
        <f>item_drop!$F249</f>
        <v>7.8125E-3</v>
      </c>
      <c r="H512" s="16">
        <f t="shared" si="7"/>
        <v>9.375E-2</v>
      </c>
      <c r="I512" s="15"/>
    </row>
    <row r="513" spans="1:9" x14ac:dyDescent="0.25">
      <c r="A513" s="15" t="str">
        <f>IF(item_drop!$A250="","","item_drop|"&amp;item_drop!$A250)</f>
        <v>item_drop|Pharaoh's sceptre</v>
      </c>
      <c r="B513" s="15" t="s">
        <v>58</v>
      </c>
      <c r="C513" s="15" t="str">
        <f>item_drop!$A250</f>
        <v>Pharaoh's sceptre</v>
      </c>
      <c r="D513" s="15" t="str">
        <f>IF(item_drop!$A250="","",item_drop!$B250)</f>
        <v>Pyramid Plunder</v>
      </c>
      <c r="E513" s="15">
        <f>item_drop!$C250</f>
        <v>12</v>
      </c>
      <c r="F513" s="15">
        <f>IF(item_drop!$D250="",1,item_drop!$D250)</f>
        <v>1</v>
      </c>
      <c r="G513" s="15">
        <f>item_drop!$F250</f>
        <v>1.5873015873015872E-2</v>
      </c>
      <c r="H513" s="16">
        <f t="shared" si="7"/>
        <v>0.19047619047619047</v>
      </c>
      <c r="I513" s="15"/>
    </row>
    <row r="514" spans="1:9" x14ac:dyDescent="0.25">
      <c r="A514" s="15" t="str">
        <f>IF(item_drop!$A251="","","item_drop|"&amp;item_drop!$A251)</f>
        <v>item_drop|Angler hat</v>
      </c>
      <c r="B514" s="15" t="s">
        <v>58</v>
      </c>
      <c r="C514" s="15" t="str">
        <f>item_drop!$A251</f>
        <v>Angler hat</v>
      </c>
      <c r="D514" s="15" t="str">
        <f>IF(item_drop!$A251="","",item_drop!$B251)</f>
        <v>Fishing Trawler</v>
      </c>
      <c r="E514" s="15">
        <f>item_drop!$C251</f>
        <v>4</v>
      </c>
      <c r="F514" s="15">
        <f>IF(item_drop!$D251="",1,item_drop!$D251)</f>
        <v>1</v>
      </c>
      <c r="G514" s="15">
        <f>item_drop!$F251</f>
        <v>8.3333333333333329E-2</v>
      </c>
      <c r="H514" s="16">
        <f t="shared" si="7"/>
        <v>0.33333333333333331</v>
      </c>
      <c r="I514" s="15"/>
    </row>
    <row r="515" spans="1:9" x14ac:dyDescent="0.25">
      <c r="A515" s="15" t="str">
        <f>IF(item_drop!$A252="","","item_drop|"&amp;item_drop!$A252)</f>
        <v>item_drop|Gout tuber</v>
      </c>
      <c r="B515" s="15" t="s">
        <v>58</v>
      </c>
      <c r="C515" s="15" t="str">
        <f>item_drop!$A252</f>
        <v>Gout tuber</v>
      </c>
      <c r="D515" s="15" t="str">
        <f>IF(item_drop!$A252="","",item_drop!$B252)</f>
        <v>Tai Bwo Wannai Cleanup</v>
      </c>
      <c r="E515" s="15">
        <f>item_drop!$C252</f>
        <v>10</v>
      </c>
      <c r="F515" s="15">
        <f>IF(item_drop!$D252="",1,item_drop!$D252)</f>
        <v>1</v>
      </c>
      <c r="G515" s="15">
        <f>item_drop!$F252</f>
        <v>0.01</v>
      </c>
      <c r="H515" s="16">
        <f t="shared" si="7"/>
        <v>0.1</v>
      </c>
      <c r="I515" s="15"/>
    </row>
    <row r="516" spans="1:9" x14ac:dyDescent="0.25">
      <c r="A516" s="15" t="str">
        <f>IF(item_drop!$A253="","","item_drop|"&amp;item_drop!$A253)</f>
        <v>item_drop|Obsidian helmet</v>
      </c>
      <c r="B516" s="15" t="s">
        <v>58</v>
      </c>
      <c r="C516" s="15" t="str">
        <f>item_drop!$A253</f>
        <v>Obsidian helmet</v>
      </c>
      <c r="D516" s="15" t="str">
        <f>IF(item_drop!$A253="","",item_drop!$B253)</f>
        <v>TzHaar-Ket</v>
      </c>
      <c r="E516" s="15">
        <f>item_drop!$C253</f>
        <v>200</v>
      </c>
      <c r="F516" s="15">
        <f>IF(item_drop!$D253="",1,item_drop!$D253)</f>
        <v>1</v>
      </c>
      <c r="G516" s="15">
        <f>item_drop!$F253</f>
        <v>5.0000000000000001E-4</v>
      </c>
      <c r="H516" s="16">
        <f t="shared" si="7"/>
        <v>0.1</v>
      </c>
      <c r="I516" s="15"/>
    </row>
    <row r="517" spans="1:9" x14ac:dyDescent="0.25">
      <c r="A517" s="15" t="str">
        <f>IF(item_drop!$A254="","","item_drop|"&amp;item_drop!$A254)</f>
        <v>item_drop|Toktz-xil-ak</v>
      </c>
      <c r="B517" s="15" t="s">
        <v>58</v>
      </c>
      <c r="C517" s="15" t="str">
        <f>item_drop!$A254</f>
        <v>Toktz-xil-ak</v>
      </c>
      <c r="D517" s="15" t="str">
        <f>IF(item_drop!$A254="","",item_drop!$B254)</f>
        <v>TzHaar-Xil</v>
      </c>
      <c r="E517" s="15">
        <f>item_drop!$C254</f>
        <v>200</v>
      </c>
      <c r="F517" s="15">
        <f>IF(item_drop!$D254="",1,item_drop!$D254)</f>
        <v>1</v>
      </c>
      <c r="G517" s="15">
        <f>item_drop!$F254</f>
        <v>1.4662756598240469E-3</v>
      </c>
      <c r="H517" s="16">
        <f t="shared" si="7"/>
        <v>0.2932551319648094</v>
      </c>
      <c r="I517" s="15"/>
    </row>
    <row r="518" spans="1:9" x14ac:dyDescent="0.25">
      <c r="A518" s="15" t="str">
        <f>IF(item_drop!$A255="","","item_drop|"&amp;item_drop!$A255)</f>
        <v>item_drop|Mark of grace</v>
      </c>
      <c r="B518" s="15" t="s">
        <v>58</v>
      </c>
      <c r="C518" s="15" t="str">
        <f>item_drop!$A255</f>
        <v>Mark of grace</v>
      </c>
      <c r="D518" s="15" t="str">
        <f>IF(item_drop!$A255="","",item_drop!$B255)</f>
        <v>Ardougne rooftop</v>
      </c>
      <c r="E518" s="15">
        <f>item_drop!$C255</f>
        <v>17</v>
      </c>
      <c r="F518" s="15">
        <f>IF(item_drop!$D255="",1,item_drop!$D255)</f>
        <v>1</v>
      </c>
      <c r="G518" s="15">
        <f>item_drop!$F255</f>
        <v>1</v>
      </c>
      <c r="H518" s="16">
        <f t="shared" ref="H518:H582" si="8">IF(OR($E518="",$E518=0,$F518=0),0,$G518*$E518/$F518)</f>
        <v>17</v>
      </c>
      <c r="I518" s="15"/>
    </row>
    <row r="519" spans="1:9" x14ac:dyDescent="0.25">
      <c r="A519" s="15" t="str">
        <f>IF(item_drop!$A256="","","item_drop|"&amp;item_drop!$A256)</f>
        <v>item_drop|Crystal shard</v>
      </c>
      <c r="B519" s="15" t="s">
        <v>58</v>
      </c>
      <c r="C519" s="15" t="str">
        <f>item_drop!$A256</f>
        <v>Crystal shard</v>
      </c>
      <c r="D519" s="15" t="str">
        <f>IF(item_drop!$A256="","",item_drop!$B256)</f>
        <v>Prifddinas rooftop</v>
      </c>
      <c r="E519" s="15">
        <f>item_drop!$C256</f>
        <v>45</v>
      </c>
      <c r="F519" s="15">
        <f>IF(item_drop!$D256="",1,item_drop!$D256)</f>
        <v>1</v>
      </c>
      <c r="G519" s="15">
        <f>item_drop!$F256</f>
        <v>1</v>
      </c>
      <c r="H519" s="16">
        <f t="shared" si="8"/>
        <v>45</v>
      </c>
      <c r="I519" s="15"/>
    </row>
    <row r="520" spans="1:9" x14ac:dyDescent="0.25">
      <c r="A520" s="15" t="str">
        <f>IF(item_drop!$A257="","","item_drop|"&amp;item_drop!$A257)</f>
        <v>item_drop|Granite dust</v>
      </c>
      <c r="B520" s="15" t="s">
        <v>58</v>
      </c>
      <c r="C520" s="15" t="str">
        <f>item_drop!$A257</f>
        <v>Granite dust</v>
      </c>
      <c r="D520" s="15" t="str">
        <f>IF(item_drop!$A257="","",item_drop!$B257)</f>
        <v>Dusk</v>
      </c>
      <c r="E520" s="15">
        <f>item_drop!$C257</f>
        <v>24</v>
      </c>
      <c r="F520" s="15">
        <f>IF(item_drop!$D257="",1,item_drop!$D257)</f>
        <v>1</v>
      </c>
      <c r="G520" s="15">
        <f>item_drop!$F257</f>
        <v>1</v>
      </c>
      <c r="H520" s="16">
        <f t="shared" si="8"/>
        <v>24</v>
      </c>
      <c r="I520" s="15"/>
    </row>
    <row r="521" spans="1:9" x14ac:dyDescent="0.25">
      <c r="A521" s="15" t="str">
        <f>IF(item_drop!$A258="","","item_drop|"&amp;item_drop!$A258)</f>
        <v>item_drop|Superior dragon bones</v>
      </c>
      <c r="B521" s="15" t="s">
        <v>58</v>
      </c>
      <c r="C521" s="15" t="str">
        <f>item_drop!$A258</f>
        <v>Superior dragon bones</v>
      </c>
      <c r="D521" s="15" t="str">
        <f>IF(item_drop!$A258="","",item_drop!$B258)</f>
        <v>Vorkath</v>
      </c>
      <c r="E521" s="15">
        <f>item_drop!$C258</f>
        <v>30</v>
      </c>
      <c r="F521" s="15">
        <f>IF(item_drop!$D258="",1,item_drop!$D258)</f>
        <v>1</v>
      </c>
      <c r="G521" s="15">
        <f>item_drop!$F258</f>
        <v>1</v>
      </c>
      <c r="H521" s="16">
        <f t="shared" si="8"/>
        <v>30</v>
      </c>
      <c r="I521" s="15"/>
    </row>
    <row r="522" spans="1:9" x14ac:dyDescent="0.25">
      <c r="A522" s="15" t="str">
        <f>IF(item_drop!$A259="","","item_drop|"&amp;item_drop!$A259)</f>
        <v>item_drop|Brimstone key</v>
      </c>
      <c r="B522" s="15" t="s">
        <v>58</v>
      </c>
      <c r="C522" s="15" t="str">
        <f>item_drop!$A259</f>
        <v>Brimstone key</v>
      </c>
      <c r="D522" s="15" t="str">
        <f>IF(item_drop!$A259="","",item_drop!$B259)</f>
        <v>Konar slayer task</v>
      </c>
      <c r="E522" s="15">
        <f>item_drop!$C259</f>
        <v>40</v>
      </c>
      <c r="F522" s="15">
        <f>IF(item_drop!$D259="",1,item_drop!$D259)</f>
        <v>1</v>
      </c>
      <c r="G522" s="15">
        <f>item_drop!$F259</f>
        <v>1</v>
      </c>
      <c r="H522" s="16">
        <f t="shared" si="8"/>
        <v>40</v>
      </c>
      <c r="I522" s="15"/>
    </row>
    <row r="523" spans="1:9" x14ac:dyDescent="0.25">
      <c r="A523" s="15" t="str">
        <f>IF(item_drop!$A260="","","item_drop|"&amp;item_drop!$A260)</f>
        <v>item_drop|Ecumenical key</v>
      </c>
      <c r="B523" s="15" t="s">
        <v>58</v>
      </c>
      <c r="C523" s="15" t="str">
        <f>item_drop!$A260</f>
        <v>Ecumenical key</v>
      </c>
      <c r="D523" s="15" t="str">
        <f>IF(item_drop!$A260="","",item_drop!$B260)</f>
        <v>GWD followers</v>
      </c>
      <c r="E523" s="15">
        <f>item_drop!$C260</f>
        <v>30</v>
      </c>
      <c r="F523" s="15">
        <f>IF(item_drop!$D260="",1,item_drop!$D260)</f>
        <v>1</v>
      </c>
      <c r="G523" s="15">
        <f>item_drop!$F260</f>
        <v>1</v>
      </c>
      <c r="H523" s="16">
        <f t="shared" si="8"/>
        <v>30</v>
      </c>
      <c r="I523" s="15"/>
    </row>
    <row r="524" spans="1:9" x14ac:dyDescent="0.25">
      <c r="A524" s="15" t="str">
        <f>IF(item_drop!$A261="","","item_drop|"&amp;item_drop!$A261)</f>
        <v>item_drop|Ranger boots</v>
      </c>
      <c r="B524" s="15" t="s">
        <v>58</v>
      </c>
      <c r="C524" s="15" t="str">
        <f>item_drop!$A261</f>
        <v>Ranger boots</v>
      </c>
      <c r="D524" s="15" t="str">
        <f>IF(item_drop!$A261="","",item_drop!$B261)</f>
        <v>Medium reward casket</v>
      </c>
      <c r="E524" s="15">
        <f>item_drop!$C261</f>
        <v>8</v>
      </c>
      <c r="F524" s="15">
        <f>IF(item_drop!$D261="",1,item_drop!$D261)</f>
        <v>1</v>
      </c>
      <c r="G524" s="15">
        <f>item_drop!$F261</f>
        <v>3.5211267605633804E-3</v>
      </c>
      <c r="H524" s="16">
        <f t="shared" si="8"/>
        <v>2.8169014084507043E-2</v>
      </c>
      <c r="I524" s="15"/>
    </row>
    <row r="525" spans="1:9" x14ac:dyDescent="0.25">
      <c r="A525" s="15" t="str">
        <f>IF(item_drop!$A262="","","item_drop|"&amp;item_drop!$A262)</f>
        <v>item_drop|Dragon med helm</v>
      </c>
      <c r="B525" s="15" t="s">
        <v>58</v>
      </c>
      <c r="C525" s="15" t="str">
        <f>item_drop!$A262</f>
        <v>Dragon med helm</v>
      </c>
      <c r="D525" s="15" t="str">
        <f>IF(item_drop!$A262="","",item_drop!$B262)</f>
        <v>Barrows chest</v>
      </c>
      <c r="E525" s="15">
        <f>item_drop!$C262</f>
        <v>12</v>
      </c>
      <c r="F525" s="15">
        <f>IF(item_drop!$D262="",1,item_drop!$D262)</f>
        <v>1</v>
      </c>
      <c r="G525" s="15">
        <f>item_drop!$F262</f>
        <v>9.8814229249011851E-4</v>
      </c>
      <c r="H525" s="16">
        <f t="shared" si="8"/>
        <v>1.1857707509881422E-2</v>
      </c>
      <c r="I525" s="15"/>
    </row>
    <row r="526" spans="1:9" x14ac:dyDescent="0.25">
      <c r="A526" s="15" t="str">
        <f>IF(item_drop!$A263="","","item_drop|"&amp;item_drop!$A263)</f>
        <v>item_drop|Blood quartz</v>
      </c>
      <c r="B526" s="15" t="s">
        <v>58</v>
      </c>
      <c r="C526" s="15" t="str">
        <f>item_drop!$A263</f>
        <v>Blood quartz</v>
      </c>
      <c r="D526" s="15" t="str">
        <f>IF(item_drop!$A263="","",item_drop!$B263)</f>
        <v>Vardorvis</v>
      </c>
      <c r="E526" s="15">
        <f>item_drop!$C263</f>
        <v>32</v>
      </c>
      <c r="F526" s="15">
        <f>IF(item_drop!$D263="",1,item_drop!$D263)</f>
        <v>1</v>
      </c>
      <c r="G526" s="15">
        <f>item_drop!$F263</f>
        <v>4.9019607843137254E-3</v>
      </c>
      <c r="H526" s="16">
        <f t="shared" si="8"/>
        <v>0.15686274509803921</v>
      </c>
      <c r="I526" s="15"/>
    </row>
    <row r="527" spans="1:9" x14ac:dyDescent="0.25">
      <c r="A527" s="15" t="str">
        <f>IF(item_drop!$A264="","","item_drop|"&amp;item_drop!$A264)</f>
        <v>item_drop|Ice quartz</v>
      </c>
      <c r="B527" s="15" t="s">
        <v>58</v>
      </c>
      <c r="C527" s="15" t="str">
        <f>item_drop!$A264</f>
        <v>Ice quartz</v>
      </c>
      <c r="D527" s="15" t="str">
        <f>IF(item_drop!$A264="","",item_drop!$B264)</f>
        <v>Duke Sucellus</v>
      </c>
      <c r="E527" s="15">
        <f>item_drop!$C264</f>
        <v>34</v>
      </c>
      <c r="F527" s="15">
        <f>IF(item_drop!$D264="",1,item_drop!$D264)</f>
        <v>1</v>
      </c>
      <c r="G527" s="15">
        <f>item_drop!$F264</f>
        <v>4.9019607843137254E-3</v>
      </c>
      <c r="H527" s="16">
        <f t="shared" si="8"/>
        <v>0.16666666666666666</v>
      </c>
      <c r="I527" s="15"/>
    </row>
    <row r="528" spans="1:9" x14ac:dyDescent="0.25">
      <c r="A528" s="15" t="str">
        <f>IF(item_drop!$A265="","","item_drop|"&amp;item_drop!$A265)</f>
        <v>item_drop|Shadow quartz</v>
      </c>
      <c r="B528" s="15" t="s">
        <v>58</v>
      </c>
      <c r="C528" s="15" t="str">
        <f>item_drop!$A265</f>
        <v>Shadow quartz</v>
      </c>
      <c r="D528" s="15" t="str">
        <f>IF(item_drop!$A265="","",item_drop!$B265)</f>
        <v>The Whisperer</v>
      </c>
      <c r="E528" s="15">
        <f>item_drop!$C265</f>
        <v>20</v>
      </c>
      <c r="F528" s="15">
        <f>IF(item_drop!$D265="",1,item_drop!$D265)</f>
        <v>1</v>
      </c>
      <c r="G528" s="15">
        <f>item_drop!$F265</f>
        <v>4.9019607843137254E-3</v>
      </c>
      <c r="H528" s="16">
        <f t="shared" si="8"/>
        <v>9.8039215686274508E-2</v>
      </c>
      <c r="I528" s="15"/>
    </row>
    <row r="529" spans="1:9" x14ac:dyDescent="0.25">
      <c r="A529" s="15" t="str">
        <f>IF(item_drop!$A266="","","item_drop|"&amp;item_drop!$A266)</f>
        <v>item_drop|Smoke quartz</v>
      </c>
      <c r="B529" s="15" t="s">
        <v>58</v>
      </c>
      <c r="C529" s="15" t="str">
        <f>item_drop!$A266</f>
        <v>Smoke quartz</v>
      </c>
      <c r="D529" s="15" t="str">
        <f>IF(item_drop!$A266="","",item_drop!$B266)</f>
        <v>The Leviathan</v>
      </c>
      <c r="E529" s="15">
        <f>item_drop!$C266</f>
        <v>24</v>
      </c>
      <c r="F529" s="15">
        <f>IF(item_drop!$D266="",1,item_drop!$D266)</f>
        <v>1</v>
      </c>
      <c r="G529" s="15">
        <f>item_drop!$F266</f>
        <v>4.9019607843137254E-3</v>
      </c>
      <c r="H529" s="16">
        <f t="shared" si="8"/>
        <v>0.11764705882352941</v>
      </c>
      <c r="I529" s="15"/>
    </row>
    <row r="530" spans="1:9" x14ac:dyDescent="0.25">
      <c r="A530" s="15" t="str">
        <f>IF(item_drop!$A267="","","item_drop|"&amp;item_drop!$A267)</f>
        <v>item_drop|Fire cape</v>
      </c>
      <c r="B530" s="15" t="s">
        <v>58</v>
      </c>
      <c r="C530" s="15" t="str">
        <f>item_drop!$A267</f>
        <v>Fire cape</v>
      </c>
      <c r="D530" s="15" t="str">
        <f>IF(item_drop!$A267="","",item_drop!$B267)</f>
        <v>Fight Caves</v>
      </c>
      <c r="E530" s="15">
        <f>item_drop!$C267</f>
        <v>0.7</v>
      </c>
      <c r="F530" s="15">
        <f>IF(item_drop!$D267="",1,item_drop!$D267)</f>
        <v>1</v>
      </c>
      <c r="G530" s="15">
        <f>item_drop!$F267</f>
        <v>1</v>
      </c>
      <c r="H530" s="16">
        <f t="shared" si="8"/>
        <v>0.7</v>
      </c>
      <c r="I530" s="15"/>
    </row>
    <row r="531" spans="1:9" x14ac:dyDescent="0.25">
      <c r="A531" s="15" t="str">
        <f>IF(item_drop!$A268="","","item_drop|"&amp;item_drop!$A268)</f>
        <v>item_drop|Infernal cape</v>
      </c>
      <c r="B531" s="15" t="s">
        <v>58</v>
      </c>
      <c r="C531" s="15" t="str">
        <f>item_drop!$A268</f>
        <v>Infernal cape</v>
      </c>
      <c r="D531" s="15" t="str">
        <f>IF(item_drop!$A268="","",item_drop!$B268)</f>
        <v>Inferno</v>
      </c>
      <c r="E531" s="15">
        <f>item_drop!$C268</f>
        <v>0.2</v>
      </c>
      <c r="F531" s="15">
        <f>IF(item_drop!$D268="",1,item_drop!$D268)</f>
        <v>1</v>
      </c>
      <c r="G531" s="15">
        <f>item_drop!$F268</f>
        <v>1</v>
      </c>
      <c r="H531" s="16">
        <f t="shared" si="8"/>
        <v>0.2</v>
      </c>
      <c r="I531" s="15"/>
    </row>
    <row r="532" spans="1:9" x14ac:dyDescent="0.25">
      <c r="A532" s="15" t="str">
        <f>IF(item_drop!$A269="","","item_drop|"&amp;item_drop!$A269)</f>
        <v>item_drop|Dizana's quiver</v>
      </c>
      <c r="B532" s="15" t="s">
        <v>58</v>
      </c>
      <c r="C532" s="15" t="str">
        <f>item_drop!$A269</f>
        <v>Dizana's quiver</v>
      </c>
      <c r="D532" s="15" t="str">
        <f>IF(item_drop!$A269="","",item_drop!$B269)</f>
        <v>Fortis Colosseum</v>
      </c>
      <c r="E532" s="15">
        <f>item_drop!$C269</f>
        <v>1.5</v>
      </c>
      <c r="F532" s="15">
        <f>IF(item_drop!$D269="",1,item_drop!$D269)</f>
        <v>1</v>
      </c>
      <c r="G532" s="15">
        <f>item_drop!$F269</f>
        <v>1</v>
      </c>
      <c r="H532" s="16">
        <f t="shared" si="8"/>
        <v>1.5</v>
      </c>
      <c r="I532" s="15"/>
    </row>
    <row r="533" spans="1:9" x14ac:dyDescent="0.25">
      <c r="A533" s="15" t="str">
        <f>IF(item_drop!$A270="","","item_drop|"&amp;item_drop!$A270)</f>
        <v>item_drop|Tarnished Belle's folly</v>
      </c>
      <c r="B533" s="15" t="s">
        <v>58</v>
      </c>
      <c r="C533" s="15" t="str">
        <f>item_drop!$A270</f>
        <v>Tarnished Belle's folly</v>
      </c>
      <c r="D533" s="15" t="str">
        <f>IF(item_drop!$A270="","",item_drop!$B270)</f>
        <v>Shellbane gryphon</v>
      </c>
      <c r="E533" s="15">
        <f>item_drop!$C270</f>
        <v>30</v>
      </c>
      <c r="F533" s="15">
        <f>IF(item_drop!$D270="",1,item_drop!$D270)</f>
        <v>1</v>
      </c>
      <c r="G533" s="15">
        <f>item_drop!$F270</f>
        <v>2.2727272727272726E-3</v>
      </c>
      <c r="H533" s="16">
        <f t="shared" si="8"/>
        <v>6.8181818181818177E-2</v>
      </c>
      <c r="I533" s="15"/>
    </row>
    <row r="534" spans="1:9" x14ac:dyDescent="0.25">
      <c r="A534" s="15" t="str">
        <f>IF(item_drop!$A271="","","item_drop|"&amp;item_drop!$A271)</f>
        <v>item_drop|Gull</v>
      </c>
      <c r="B534" s="15" t="s">
        <v>58</v>
      </c>
      <c r="C534" s="15" t="str">
        <f>item_drop!$A271</f>
        <v>Gull</v>
      </c>
      <c r="D534" s="15" t="str">
        <f>IF(item_drop!$A271="","",item_drop!$B271)</f>
        <v>Shellbane gryphon</v>
      </c>
      <c r="E534" s="15">
        <f>item_drop!$C271</f>
        <v>30</v>
      </c>
      <c r="F534" s="15">
        <f>IF(item_drop!$D271="",1,item_drop!$D271)</f>
        <v>1</v>
      </c>
      <c r="G534" s="15">
        <f>item_drop!$F271</f>
        <v>3.3333333333333332E-4</v>
      </c>
      <c r="H534" s="16">
        <f t="shared" si="8"/>
        <v>0.01</v>
      </c>
      <c r="I534" s="15"/>
    </row>
    <row r="535" spans="1:9" x14ac:dyDescent="0.25">
      <c r="A535" s="15" t="str">
        <f>IF(item_drop!$A272="","","item_drop|"&amp;item_drop!$A272)</f>
        <v>item_drop|Oathplate helm</v>
      </c>
      <c r="B535" s="15" t="s">
        <v>58</v>
      </c>
      <c r="C535" s="15" t="str">
        <f>item_drop!$A272</f>
        <v>Oathplate helm</v>
      </c>
      <c r="D535" s="15" t="str">
        <f>IF(item_drop!$A272="","",item_drop!$B272)</f>
        <v>Yama</v>
      </c>
      <c r="E535" s="15">
        <f>item_drop!$C272</f>
        <v>12</v>
      </c>
      <c r="F535" s="15">
        <f>IF(item_drop!$D272="",1,item_drop!$D272)</f>
        <v>1</v>
      </c>
      <c r="G535" s="15">
        <f>item_drop!$F272</f>
        <v>2.0833333333333333E-3</v>
      </c>
      <c r="H535" s="16">
        <f t="shared" si="8"/>
        <v>2.5000000000000001E-2</v>
      </c>
      <c r="I535" s="15"/>
    </row>
    <row r="536" spans="1:9" x14ac:dyDescent="0.25">
      <c r="A536" s="15" t="str">
        <f>IF(item_drop!$A273="","","item_drop|"&amp;item_drop!$A273)</f>
        <v>item_drop|Oathplate chest</v>
      </c>
      <c r="B536" s="15" t="s">
        <v>58</v>
      </c>
      <c r="C536" s="15" t="str">
        <f>item_drop!$A273</f>
        <v>Oathplate chest</v>
      </c>
      <c r="D536" s="15" t="str">
        <f>IF(item_drop!$A273="","",item_drop!$B273)</f>
        <v>Yama</v>
      </c>
      <c r="E536" s="15">
        <f>item_drop!$C273</f>
        <v>12</v>
      </c>
      <c r="F536" s="15">
        <f>IF(item_drop!$D273="",1,item_drop!$D273)</f>
        <v>1</v>
      </c>
      <c r="G536" s="15">
        <f>item_drop!$F273</f>
        <v>2.0833333333333333E-3</v>
      </c>
      <c r="H536" s="16">
        <f t="shared" si="8"/>
        <v>2.5000000000000001E-2</v>
      </c>
      <c r="I536" s="15"/>
    </row>
    <row r="537" spans="1:9" x14ac:dyDescent="0.25">
      <c r="A537" s="15" t="str">
        <f>IF(item_drop!$A274="","","item_drop|"&amp;item_drop!$A274)</f>
        <v>item_drop|Oathplate legs</v>
      </c>
      <c r="B537" s="15" t="s">
        <v>58</v>
      </c>
      <c r="C537" s="15" t="str">
        <f>item_drop!$A274</f>
        <v>Oathplate legs</v>
      </c>
      <c r="D537" s="15" t="str">
        <f>IF(item_drop!$A274="","",item_drop!$B274)</f>
        <v>Yama</v>
      </c>
      <c r="E537" s="15">
        <f>item_drop!$C274</f>
        <v>12</v>
      </c>
      <c r="F537" s="15">
        <f>IF(item_drop!$D274="",1,item_drop!$D274)</f>
        <v>1</v>
      </c>
      <c r="G537" s="15">
        <f>item_drop!$F274</f>
        <v>2.0833333333333333E-3</v>
      </c>
      <c r="H537" s="16">
        <f t="shared" si="8"/>
        <v>2.5000000000000001E-2</v>
      </c>
      <c r="I537" s="15"/>
    </row>
    <row r="538" spans="1:9" x14ac:dyDescent="0.25">
      <c r="A538" s="15" t="str">
        <f>IF(item_drop!$A275="","","item_drop|"&amp;item_drop!$A275)</f>
        <v>item_drop|Soulflame horn</v>
      </c>
      <c r="B538" s="15" t="s">
        <v>58</v>
      </c>
      <c r="C538" s="15" t="str">
        <f>item_drop!$A275</f>
        <v>Soulflame horn</v>
      </c>
      <c r="D538" s="15" t="str">
        <f>IF(item_drop!$A275="","",item_drop!$B275)</f>
        <v>Yama</v>
      </c>
      <c r="E538" s="15">
        <f>item_drop!$C275</f>
        <v>12</v>
      </c>
      <c r="F538" s="15">
        <f>IF(item_drop!$D275="",1,item_drop!$D275)</f>
        <v>1</v>
      </c>
      <c r="G538" s="15">
        <f>item_drop!$F275</f>
        <v>2.0833333333333333E-3</v>
      </c>
      <c r="H538" s="16">
        <f t="shared" si="8"/>
        <v>2.5000000000000001E-2</v>
      </c>
      <c r="I538" s="15"/>
    </row>
    <row r="539" spans="1:9" x14ac:dyDescent="0.25">
      <c r="A539" s="15" t="str">
        <f>IF(item_drop!$A276="","","item_drop|"&amp;item_drop!$A276)</f>
        <v>item_drop|Oathplate shards</v>
      </c>
      <c r="B539" s="15" t="s">
        <v>58</v>
      </c>
      <c r="C539" s="15" t="str">
        <f>item_drop!$A276</f>
        <v>Oathplate shards</v>
      </c>
      <c r="D539" s="15" t="str">
        <f>IF(item_drop!$A276="","",item_drop!$B276)</f>
        <v>Yama</v>
      </c>
      <c r="E539" s="15">
        <f>item_drop!$C276</f>
        <v>12</v>
      </c>
      <c r="F539" s="15">
        <f>IF(item_drop!$D276="",1,item_drop!$D276)</f>
        <v>1</v>
      </c>
      <c r="G539" s="15">
        <f>item_drop!$F276</f>
        <v>5.8823529411764705E-2</v>
      </c>
      <c r="H539" s="16">
        <f t="shared" si="8"/>
        <v>0.70588235294117641</v>
      </c>
      <c r="I539" s="15"/>
    </row>
    <row r="540" spans="1:9" x14ac:dyDescent="0.25">
      <c r="A540" s="15" t="str">
        <f>IF(item_drop!$A277="","","item_drop|"&amp;item_drop!$A277)</f>
        <v>item_drop|Forgotten lockbox</v>
      </c>
      <c r="B540" s="15" t="s">
        <v>58</v>
      </c>
      <c r="C540" s="15" t="str">
        <f>item_drop!$A277</f>
        <v>Forgotten lockbox</v>
      </c>
      <c r="D540" s="15" t="str">
        <f>IF(item_drop!$A277="","",item_drop!$B277)</f>
        <v>Yama</v>
      </c>
      <c r="E540" s="15">
        <f>item_drop!$C277</f>
        <v>12</v>
      </c>
      <c r="F540" s="15">
        <f>IF(item_drop!$D277="",1,item_drop!$D277)</f>
        <v>1</v>
      </c>
      <c r="G540" s="15">
        <f>item_drop!$F277</f>
        <v>3.0303030303030304E-2</v>
      </c>
      <c r="H540" s="16">
        <f t="shared" si="8"/>
        <v>0.36363636363636365</v>
      </c>
      <c r="I540" s="15"/>
    </row>
    <row r="541" spans="1:9" x14ac:dyDescent="0.25">
      <c r="A541" s="15" t="str">
        <f>IF(item_drop!$A278="","","item_drop|"&amp;item_drop!$A278)</f>
        <v>item_drop|Mokhaiotl cloth</v>
      </c>
      <c r="B541" s="15" t="s">
        <v>58</v>
      </c>
      <c r="C541" s="15" t="str">
        <f>item_drop!$A278</f>
        <v>Mokhaiotl cloth</v>
      </c>
      <c r="D541" s="15" t="str">
        <f>IF(item_drop!$A278="","",item_drop!$B278)</f>
        <v>Doom of Mokhaiotl</v>
      </c>
      <c r="E541" s="15">
        <f>item_drop!$C278</f>
        <v>6</v>
      </c>
      <c r="F541" s="15">
        <f>IF(item_drop!$D278="",1,item_drop!$D278)</f>
        <v>1</v>
      </c>
      <c r="G541" s="15">
        <f>item_drop!$F278</f>
        <v>6.7567567567567571E-3</v>
      </c>
      <c r="H541" s="16">
        <f t="shared" si="8"/>
        <v>4.0540540540540543E-2</v>
      </c>
      <c r="I541" s="15"/>
    </row>
    <row r="542" spans="1:9" x14ac:dyDescent="0.25">
      <c r="A542" s="15" t="str">
        <f>IF(item_drop!$A279="","","item_drop|"&amp;item_drop!$A279)</f>
        <v>item_drop|Eye of ayak (uncharged)</v>
      </c>
      <c r="B542" s="15" t="s">
        <v>58</v>
      </c>
      <c r="C542" s="15" t="str">
        <f>item_drop!$A279</f>
        <v>Eye of ayak (uncharged)</v>
      </c>
      <c r="D542" s="15" t="str">
        <f>IF(item_drop!$A279="","",item_drop!$B279)</f>
        <v>Doom of Mokhaiotl</v>
      </c>
      <c r="E542" s="15">
        <f>item_drop!$C279</f>
        <v>6</v>
      </c>
      <c r="F542" s="15">
        <f>IF(item_drop!$D279="",1,item_drop!$D279)</f>
        <v>1</v>
      </c>
      <c r="G542" s="15">
        <f>item_drop!$F279</f>
        <v>5.9523809523809521E-3</v>
      </c>
      <c r="H542" s="16">
        <f t="shared" si="8"/>
        <v>3.5714285714285712E-2</v>
      </c>
      <c r="I542" s="15"/>
    </row>
    <row r="543" spans="1:9" x14ac:dyDescent="0.25">
      <c r="A543" s="15" t="str">
        <f>IF(item_drop!$A280="","","item_drop|"&amp;item_drop!$A280)</f>
        <v>item_drop|Avernic treads</v>
      </c>
      <c r="B543" s="15" t="s">
        <v>58</v>
      </c>
      <c r="C543" s="15" t="str">
        <f>item_drop!$A280</f>
        <v>Avernic treads</v>
      </c>
      <c r="D543" s="15" t="str">
        <f>IF(item_drop!$A280="","",item_drop!$B280)</f>
        <v>Doom of Mokhaiotl</v>
      </c>
      <c r="E543" s="15">
        <f>item_drop!$C280</f>
        <v>6</v>
      </c>
      <c r="F543" s="15">
        <f>IF(item_drop!$D280="",1,item_drop!$D280)</f>
        <v>1</v>
      </c>
      <c r="G543" s="15">
        <f>item_drop!$F280</f>
        <v>4.8780487804878049E-3</v>
      </c>
      <c r="H543" s="16">
        <f t="shared" si="8"/>
        <v>2.9268292682926828E-2</v>
      </c>
      <c r="I543" s="15"/>
    </row>
    <row r="544" spans="1:9" x14ac:dyDescent="0.25">
      <c r="A544" s="15" t="str">
        <f>IF(item_drop!$A281="","","item_drop|"&amp;item_drop!$A281)</f>
        <v>item_drop|Demon tear</v>
      </c>
      <c r="B544" s="15" t="s">
        <v>58</v>
      </c>
      <c r="C544" s="15" t="str">
        <f>item_drop!$A281</f>
        <v>Demon tear</v>
      </c>
      <c r="D544" s="15" t="str">
        <f>IF(item_drop!$A281="","",item_drop!$B281)</f>
        <v>Doom of Mokhaiotl</v>
      </c>
      <c r="E544" s="15">
        <f>item_drop!$C281</f>
        <v>3000</v>
      </c>
      <c r="F544" s="15">
        <f>IF(item_drop!$D281="",1,item_drop!$D281)</f>
        <v>1</v>
      </c>
      <c r="G544" s="15">
        <f>item_drop!$F281</f>
        <v>1</v>
      </c>
      <c r="H544" s="16">
        <f t="shared" si="8"/>
        <v>3000</v>
      </c>
      <c r="I544" s="15"/>
    </row>
    <row r="545" spans="1:9" x14ac:dyDescent="0.25">
      <c r="A545" s="15" t="str">
        <f>IF(item_drop!$A282="","","item_drop|"&amp;item_drop!$A282)</f>
        <v>item_drop|Fire element staff crown</v>
      </c>
      <c r="B545" s="15" t="s">
        <v>58</v>
      </c>
      <c r="C545" s="15" t="str">
        <f>item_drop!$A282</f>
        <v>Fire element staff crown</v>
      </c>
      <c r="D545" s="15" t="str">
        <f>IF(item_drop!$A282="","",item_drop!$B282)</f>
        <v>Branda the Fire Queen</v>
      </c>
      <c r="E545" s="15">
        <f>item_drop!$C282</f>
        <v>20</v>
      </c>
      <c r="F545" s="15">
        <f>IF(item_drop!$D282="",1,item_drop!$D282)</f>
        <v>1</v>
      </c>
      <c r="G545" s="15">
        <f>item_drop!$F282</f>
        <v>1.3333333333333334E-2</v>
      </c>
      <c r="H545" s="16">
        <f t="shared" si="8"/>
        <v>0.26666666666666666</v>
      </c>
      <c r="I545" s="15"/>
    </row>
    <row r="546" spans="1:9" x14ac:dyDescent="0.25">
      <c r="A546" s="15" t="str">
        <f>IF(item_drop!$A283="","","item_drop|"&amp;item_drop!$A283)</f>
        <v>item_drop|Mystic vigour prayer scroll</v>
      </c>
      <c r="B546" s="15" t="s">
        <v>58</v>
      </c>
      <c r="C546" s="15" t="str">
        <f>item_drop!$A283</f>
        <v>Mystic vigour prayer scroll</v>
      </c>
      <c r="D546" s="15" t="str">
        <f>IF(item_drop!$A283="","",item_drop!$B283)</f>
        <v>Branda the Fire Queen</v>
      </c>
      <c r="E546" s="15">
        <f>item_drop!$C283</f>
        <v>20</v>
      </c>
      <c r="F546" s="15">
        <f>IF(item_drop!$D283="",1,item_drop!$D283)</f>
        <v>1</v>
      </c>
      <c r="G546" s="15">
        <f>item_drop!$F283</f>
        <v>1.3333333333333334E-2</v>
      </c>
      <c r="H546" s="16">
        <f t="shared" si="8"/>
        <v>0.26666666666666666</v>
      </c>
      <c r="I546" s="15"/>
    </row>
    <row r="547" spans="1:9" x14ac:dyDescent="0.25">
      <c r="A547" s="15" t="str">
        <f>IF(item_drop!$A284="","","item_drop|"&amp;item_drop!$A284)</f>
        <v>item_drop|Ice element staff crown</v>
      </c>
      <c r="B547" s="15" t="s">
        <v>58</v>
      </c>
      <c r="C547" s="15" t="str">
        <f>item_drop!$A284</f>
        <v>Ice element staff crown</v>
      </c>
      <c r="D547" s="15" t="str">
        <f>IF(item_drop!$A284="","",item_drop!$B284)</f>
        <v>Eldric the Ice King</v>
      </c>
      <c r="E547" s="15">
        <f>item_drop!$C284</f>
        <v>20</v>
      </c>
      <c r="F547" s="15">
        <f>IF(item_drop!$D284="",1,item_drop!$D284)</f>
        <v>1</v>
      </c>
      <c r="G547" s="15">
        <f>item_drop!$F284</f>
        <v>1.3333333333333334E-2</v>
      </c>
      <c r="H547" s="16">
        <f t="shared" si="8"/>
        <v>0.26666666666666666</v>
      </c>
      <c r="I547" s="15"/>
    </row>
    <row r="548" spans="1:9" x14ac:dyDescent="0.25">
      <c r="A548" s="15" t="str">
        <f>IF(item_drop!$A285="","","item_drop|"&amp;item_drop!$A285)</f>
        <v>item_drop|Deadeye prayer scroll</v>
      </c>
      <c r="B548" s="15" t="s">
        <v>58</v>
      </c>
      <c r="C548" s="15" t="str">
        <f>item_drop!$A285</f>
        <v>Deadeye prayer scroll</v>
      </c>
      <c r="D548" s="15" t="str">
        <f>IF(item_drop!$A285="","",item_drop!$B285)</f>
        <v>Eldric the Ice King</v>
      </c>
      <c r="E548" s="15">
        <f>item_drop!$C285</f>
        <v>20</v>
      </c>
      <c r="F548" s="15">
        <f>IF(item_drop!$D285="",1,item_drop!$D285)</f>
        <v>1</v>
      </c>
      <c r="G548" s="15">
        <f>item_drop!$F285</f>
        <v>1.3333333333333334E-2</v>
      </c>
      <c r="H548" s="16">
        <f t="shared" si="8"/>
        <v>0.26666666666666666</v>
      </c>
      <c r="I548" s="15"/>
    </row>
    <row r="549" spans="1:9" x14ac:dyDescent="0.25">
      <c r="A549" s="15" t="str">
        <f>IF(item_drop!$A286="","","item_drop|"&amp;item_drop!$A286)</f>
        <v>item_drop|Glacial temotli</v>
      </c>
      <c r="B549" s="15" t="s">
        <v>58</v>
      </c>
      <c r="C549" s="15" t="str">
        <f>item_drop!$A286</f>
        <v>Glacial temotli</v>
      </c>
      <c r="D549" s="15" t="str">
        <f>IF(item_drop!$A286="","",item_drop!$B286)</f>
        <v>Amoxliatl</v>
      </c>
      <c r="E549" s="15">
        <f>item_drop!$C286</f>
        <v>70</v>
      </c>
      <c r="F549" s="15">
        <f>IF(item_drop!$D286="",1,item_drop!$D286)</f>
        <v>1</v>
      </c>
      <c r="G549" s="15">
        <f>item_drop!$F286</f>
        <v>0.01</v>
      </c>
      <c r="H549" s="16">
        <f t="shared" si="8"/>
        <v>0.70000000000000007</v>
      </c>
      <c r="I549" s="15"/>
    </row>
    <row r="550" spans="1:9" x14ac:dyDescent="0.25">
      <c r="A550" s="15" t="str">
        <f>IF(item_drop!$A287="","","item_drop|"&amp;item_drop!$A287)</f>
        <v>item_drop|Pendant of ates (inert)</v>
      </c>
      <c r="B550" s="15" t="s">
        <v>58</v>
      </c>
      <c r="C550" s="15" t="str">
        <f>item_drop!$A287</f>
        <v>Pendant of ates (inert)</v>
      </c>
      <c r="D550" s="15" t="str">
        <f>IF(item_drop!$A287="","",item_drop!$B287)</f>
        <v>Amoxliatl</v>
      </c>
      <c r="E550" s="15">
        <f>item_drop!$C287</f>
        <v>70</v>
      </c>
      <c r="F550" s="15">
        <f>IF(item_drop!$D287="",1,item_drop!$D287)</f>
        <v>1</v>
      </c>
      <c r="G550" s="15">
        <f>item_drop!$F287</f>
        <v>0.04</v>
      </c>
      <c r="H550" s="16">
        <f t="shared" si="8"/>
        <v>2.8000000000000003</v>
      </c>
      <c r="I550" s="15"/>
    </row>
    <row r="551" spans="1:9" x14ac:dyDescent="0.25">
      <c r="A551" s="15" t="str">
        <f>IF(item_drop!$A288="","","item_drop|"&amp;item_drop!$A288)</f>
        <v>item_drop|Tooth half of key</v>
      </c>
      <c r="B551" s="15" t="s">
        <v>58</v>
      </c>
      <c r="C551" s="15" t="str">
        <f>item_drop!$A288</f>
        <v>Tooth half of key</v>
      </c>
      <c r="D551" s="15" t="str">
        <f>IF(item_drop!$A288="","",item_drop!$B288)</f>
        <v>Amoxliatl</v>
      </c>
      <c r="E551" s="15">
        <f>item_drop!$C288</f>
        <v>70</v>
      </c>
      <c r="F551" s="15">
        <f>IF(item_drop!$D288="",1,item_drop!$D288)</f>
        <v>1</v>
      </c>
      <c r="G551" s="15">
        <f>item_drop!$F288</f>
        <v>8.0000000000000002E-3</v>
      </c>
      <c r="H551" s="16">
        <f t="shared" si="8"/>
        <v>0.56000000000000005</v>
      </c>
      <c r="I551" s="15"/>
    </row>
    <row r="552" spans="1:9" x14ac:dyDescent="0.25">
      <c r="A552" s="15" t="str">
        <f>IF(item_drop!$A289="","","item_drop|"&amp;item_drop!$A289)</f>
        <v>item_drop|Ancient emblem</v>
      </c>
      <c r="B552" s="15" t="s">
        <v>58</v>
      </c>
      <c r="C552" s="15" t="str">
        <f>item_drop!$A289</f>
        <v>Ancient emblem</v>
      </c>
      <c r="D552" s="15" t="str">
        <f>IF(item_drop!$A289="","",item_drop!$B289)</f>
        <v>Revenant dragon</v>
      </c>
      <c r="E552" s="15">
        <f>item_drop!$C289</f>
        <v>40</v>
      </c>
      <c r="F552" s="15">
        <f>IF(item_drop!$D289="",1,item_drop!$D289)</f>
        <v>1</v>
      </c>
      <c r="G552" s="15">
        <f>item_drop!$F289</f>
        <v>6.2500000000000001E-4</v>
      </c>
      <c r="H552" s="16">
        <f t="shared" si="8"/>
        <v>2.5000000000000001E-2</v>
      </c>
      <c r="I552" s="15"/>
    </row>
    <row r="553" spans="1:9" x14ac:dyDescent="0.25">
      <c r="A553" s="15" t="str">
        <f>IF(item_drop!$A290="","","item_drop|"&amp;item_drop!$A290)</f>
        <v>item_drop|Ancient totem</v>
      </c>
      <c r="B553" s="15" t="s">
        <v>58</v>
      </c>
      <c r="C553" s="15" t="str">
        <f>item_drop!$A290</f>
        <v>Ancient totem</v>
      </c>
      <c r="D553" s="15" t="str">
        <f>IF(item_drop!$A290="","",item_drop!$B290)</f>
        <v>Revenant dragon</v>
      </c>
      <c r="E553" s="15">
        <f>item_drop!$C290</f>
        <v>40</v>
      </c>
      <c r="F553" s="15">
        <f>IF(item_drop!$D290="",1,item_drop!$D290)</f>
        <v>1</v>
      </c>
      <c r="G553" s="15">
        <f>item_drop!$F290</f>
        <v>9.3457943925233649E-4</v>
      </c>
      <c r="H553" s="16">
        <f t="shared" si="8"/>
        <v>3.7383177570093462E-2</v>
      </c>
      <c r="I553" s="15"/>
    </row>
    <row r="554" spans="1:9" x14ac:dyDescent="0.25">
      <c r="A554" s="15" t="str">
        <f>IF(item_drop!$A291="","","item_drop|"&amp;item_drop!$A291)</f>
        <v>item_drop|Ancient statuette</v>
      </c>
      <c r="B554" s="15" t="s">
        <v>58</v>
      </c>
      <c r="C554" s="15" t="str">
        <f>item_drop!$A291</f>
        <v>Ancient statuette</v>
      </c>
      <c r="D554" s="15" t="str">
        <f>IF(item_drop!$A291="","",item_drop!$B291)</f>
        <v>Revenant dragon</v>
      </c>
      <c r="E554" s="15">
        <f>item_drop!$C291</f>
        <v>40</v>
      </c>
      <c r="F554" s="15">
        <f>IF(item_drop!$D291="",1,item_drop!$D291)</f>
        <v>1</v>
      </c>
      <c r="G554" s="15">
        <f>item_drop!$F291</f>
        <v>1.25E-3</v>
      </c>
      <c r="H554" s="16">
        <f t="shared" si="8"/>
        <v>0.05</v>
      </c>
      <c r="I554" s="15"/>
    </row>
    <row r="555" spans="1:9" x14ac:dyDescent="0.25">
      <c r="A555" s="15" t="str">
        <f>IF(item_drop!$A292="","","item_drop|"&amp;item_drop!$A292)</f>
        <v>item_drop|Ancient medallion</v>
      </c>
      <c r="B555" s="15" t="s">
        <v>58</v>
      </c>
      <c r="C555" s="15" t="str">
        <f>item_drop!$A292</f>
        <v>Ancient medallion</v>
      </c>
      <c r="D555" s="15" t="str">
        <f>IF(item_drop!$A292="","",item_drop!$B292)</f>
        <v>Revenant dragon</v>
      </c>
      <c r="E555" s="15">
        <f>item_drop!$C292</f>
        <v>40</v>
      </c>
      <c r="F555" s="15">
        <f>IF(item_drop!$D292="",1,item_drop!$D292)</f>
        <v>1</v>
      </c>
      <c r="G555" s="15">
        <f>item_drop!$F292</f>
        <v>3.1250000000000001E-4</v>
      </c>
      <c r="H555" s="16">
        <f t="shared" si="8"/>
        <v>1.2500000000000001E-2</v>
      </c>
      <c r="I555" s="15"/>
    </row>
    <row r="556" spans="1:9" x14ac:dyDescent="0.25">
      <c r="A556" s="15" t="str">
        <f>IF(item_drop!$A293="","","item_drop|"&amp;item_drop!$A293)</f>
        <v>item_drop|Ancient effigy</v>
      </c>
      <c r="B556" s="15" t="s">
        <v>58</v>
      </c>
      <c r="C556" s="15" t="str">
        <f>item_drop!$A293</f>
        <v>Ancient effigy</v>
      </c>
      <c r="D556" s="15" t="str">
        <f>IF(item_drop!$A293="","",item_drop!$B293)</f>
        <v>Revenant dragon</v>
      </c>
      <c r="E556" s="15">
        <f>item_drop!$C293</f>
        <v>40</v>
      </c>
      <c r="F556" s="15">
        <f>IF(item_drop!$D293="",1,item_drop!$D293)</f>
        <v>1</v>
      </c>
      <c r="G556" s="15">
        <f>item_drop!$F293</f>
        <v>2.0833333333333335E-4</v>
      </c>
      <c r="H556" s="16">
        <f t="shared" si="8"/>
        <v>8.3333333333333332E-3</v>
      </c>
      <c r="I556" s="15"/>
    </row>
    <row r="557" spans="1:9" x14ac:dyDescent="0.25">
      <c r="A557" s="15" t="str">
        <f>IF(item_drop!$A294="","","item_drop|"&amp;item_drop!$A294)</f>
        <v>item_drop|Ancient relic</v>
      </c>
      <c r="B557" s="15" t="s">
        <v>58</v>
      </c>
      <c r="C557" s="15" t="str">
        <f>item_drop!$A294</f>
        <v>Ancient relic</v>
      </c>
      <c r="D557" s="15" t="str">
        <f>IF(item_drop!$A294="","",item_drop!$B294)</f>
        <v>Revenant dragon</v>
      </c>
      <c r="E557" s="15">
        <f>item_drop!$C294</f>
        <v>40</v>
      </c>
      <c r="F557" s="15">
        <f>IF(item_drop!$D294="",1,item_drop!$D294)</f>
        <v>1</v>
      </c>
      <c r="G557" s="15">
        <f>item_drop!$F294</f>
        <v>1.5625E-4</v>
      </c>
      <c r="H557" s="16">
        <f t="shared" si="8"/>
        <v>6.2500000000000003E-3</v>
      </c>
      <c r="I557" s="15"/>
    </row>
    <row r="558" spans="1:9" x14ac:dyDescent="0.25">
      <c r="A558" s="15" t="str">
        <f>IF(item_drop!$A295="","","item_drop|"&amp;item_drop!$A295)</f>
        <v>item_drop|Sarachnis cudgel</v>
      </c>
      <c r="B558" s="15" t="s">
        <v>58</v>
      </c>
      <c r="C558" s="15" t="str">
        <f>item_drop!$A295</f>
        <v>Sarachnis cudgel</v>
      </c>
      <c r="D558" s="15" t="str">
        <f>IF(item_drop!$A295="","",item_drop!$B295)</f>
        <v>Sarachnis</v>
      </c>
      <c r="E558" s="15">
        <f>item_drop!$C295</f>
        <v>60</v>
      </c>
      <c r="F558" s="15">
        <f>IF(item_drop!$D295="",1,item_drop!$D295)</f>
        <v>1</v>
      </c>
      <c r="G558" s="15">
        <f>item_drop!$F295</f>
        <v>2.6041666666666665E-3</v>
      </c>
      <c r="H558" s="16">
        <f t="shared" si="8"/>
        <v>0.15625</v>
      </c>
      <c r="I558" s="15"/>
    </row>
    <row r="559" spans="1:9" x14ac:dyDescent="0.25">
      <c r="A559" s="15" t="str">
        <f>IF(item_drop!$A296="","","item_drop|"&amp;item_drop!$A296)</f>
        <v>item_drop|Jar of eyes</v>
      </c>
      <c r="B559" s="15" t="s">
        <v>58</v>
      </c>
      <c r="C559" s="15" t="str">
        <f>item_drop!$A296</f>
        <v>Jar of eyes</v>
      </c>
      <c r="D559" s="15" t="str">
        <f>IF(item_drop!$A296="","",item_drop!$B296)</f>
        <v>Sarachnis</v>
      </c>
      <c r="E559" s="15">
        <f>item_drop!$C296</f>
        <v>60</v>
      </c>
      <c r="F559" s="15">
        <f>IF(item_drop!$D296="",1,item_drop!$D296)</f>
        <v>1</v>
      </c>
      <c r="G559" s="15">
        <f>item_drop!$F296</f>
        <v>5.0000000000000001E-4</v>
      </c>
      <c r="H559" s="16">
        <f t="shared" si="8"/>
        <v>0.03</v>
      </c>
      <c r="I559" s="15"/>
    </row>
    <row r="560" spans="1:9" x14ac:dyDescent="0.25">
      <c r="A560" s="15" t="str">
        <f>IF(item_drop!$A297="","","item_drop|"&amp;item_drop!$A297)</f>
        <v>item_drop|Dark totem</v>
      </c>
      <c r="B560" s="15" t="s">
        <v>58</v>
      </c>
      <c r="C560" s="15" t="str">
        <f>item_drop!$A297</f>
        <v>Dark totem</v>
      </c>
      <c r="D560" s="15" t="str">
        <f>IF(item_drop!$A297="","",item_drop!$B297)</f>
        <v>Skotizo</v>
      </c>
      <c r="E560" s="15">
        <f>item_drop!$C297</f>
        <v>20</v>
      </c>
      <c r="F560" s="15">
        <f>IF(item_drop!$D297="",1,item_drop!$D297)</f>
        <v>1</v>
      </c>
      <c r="G560" s="15">
        <f>item_drop!$F297</f>
        <v>1</v>
      </c>
      <c r="H560" s="16">
        <f t="shared" si="8"/>
        <v>20</v>
      </c>
      <c r="I560" s="15"/>
    </row>
    <row r="561" spans="1:9" x14ac:dyDescent="0.25">
      <c r="A561" s="15" t="str">
        <f>IF(item_drop!$A298="","","item_drop|"&amp;item_drop!$A298)</f>
        <v>item_drop|Eclipse atlatl</v>
      </c>
      <c r="B561" s="15" t="s">
        <v>58</v>
      </c>
      <c r="C561" s="15" t="str">
        <f>item_drop!$A298</f>
        <v>Eclipse atlatl</v>
      </c>
      <c r="D561" s="15" t="str">
        <f>IF(item_drop!$A298="","",item_drop!$B298)</f>
        <v>Moons of Peril</v>
      </c>
      <c r="E561" s="15">
        <f>item_drop!$C298</f>
        <v>20</v>
      </c>
      <c r="F561" s="15">
        <f>IF(item_drop!$D298="",1,item_drop!$D298)</f>
        <v>1</v>
      </c>
      <c r="G561" s="15">
        <f>item_drop!$F298</f>
        <v>4.464285714285714E-3</v>
      </c>
      <c r="H561" s="16">
        <f t="shared" si="8"/>
        <v>8.9285714285714274E-2</v>
      </c>
      <c r="I561" s="15"/>
    </row>
    <row r="562" spans="1:9" x14ac:dyDescent="0.25">
      <c r="A562" s="15" t="str">
        <f>IF(item_drop!$A299="","","item_drop|"&amp;item_drop!$A299)</f>
        <v>item_drop|Sun-kissed bones</v>
      </c>
      <c r="B562" s="15" t="s">
        <v>58</v>
      </c>
      <c r="C562" s="15" t="str">
        <f>item_drop!$A299</f>
        <v>Sun-kissed bones</v>
      </c>
      <c r="D562" s="15" t="str">
        <f>IF(item_drop!$A299="","",item_drop!$B299)</f>
        <v>Hueycoatl</v>
      </c>
      <c r="E562" s="15">
        <f>item_drop!$C299</f>
        <v>7</v>
      </c>
      <c r="F562" s="15">
        <f>IF(item_drop!$D299="",1,item_drop!$D299)</f>
        <v>1</v>
      </c>
      <c r="G562" s="15">
        <f>item_drop!$F299</f>
        <v>1</v>
      </c>
      <c r="H562" s="16">
        <f t="shared" si="8"/>
        <v>7</v>
      </c>
      <c r="I562" s="15"/>
    </row>
    <row r="563" spans="1:9" x14ac:dyDescent="0.25">
      <c r="A563" s="15" t="str">
        <f>IF(item_drop!$A300="","","item_drop|"&amp;item_drop!$A300)</f>
        <v>item_drop|Beef</v>
      </c>
      <c r="B563" s="15" t="s">
        <v>58</v>
      </c>
      <c r="C563" s="15" t="str">
        <f>item_drop!$A300</f>
        <v>Beef</v>
      </c>
      <c r="D563" s="15" t="str">
        <f>IF(item_drop!$A300="","",item_drop!$B300)</f>
        <v>Brutus</v>
      </c>
      <c r="E563" s="15">
        <f>item_drop!$C300</f>
        <v>120</v>
      </c>
      <c r="F563" s="15">
        <f>IF(item_drop!$D300="",1,item_drop!$D300)</f>
        <v>1</v>
      </c>
      <c r="G563" s="15">
        <f>item_drop!$F300</f>
        <v>1E-3</v>
      </c>
      <c r="H563" s="16">
        <f t="shared" si="8"/>
        <v>0.12</v>
      </c>
      <c r="I563" s="15"/>
    </row>
    <row r="564" spans="1:9" x14ac:dyDescent="0.25">
      <c r="A564" s="15" t="str">
        <f>IF(item_drop!$A301="","","item_drop|"&amp;item_drop!$A301)</f>
        <v>item_drop|Kbd heads</v>
      </c>
      <c r="B564" s="15" t="s">
        <v>58</v>
      </c>
      <c r="C564" s="15" t="str">
        <f>item_drop!$A301</f>
        <v>Kbd heads</v>
      </c>
      <c r="D564" s="15" t="str">
        <f>IF(item_drop!$A301="","",item_drop!$B301)</f>
        <v>King Black Dragon</v>
      </c>
      <c r="E564" s="15">
        <f>item_drop!$C301</f>
        <v>30</v>
      </c>
      <c r="F564" s="15">
        <f>IF(item_drop!$D301="",1,item_drop!$D301)</f>
        <v>1</v>
      </c>
      <c r="G564" s="15">
        <f>item_drop!$F301</f>
        <v>7.8125E-3</v>
      </c>
      <c r="H564" s="16">
        <f t="shared" si="8"/>
        <v>0.234375</v>
      </c>
      <c r="I564" s="15"/>
    </row>
    <row r="565" spans="1:9" x14ac:dyDescent="0.25">
      <c r="A565" s="15" t="str">
        <f>IF(item_drop!$A302="","","item_drop|"&amp;item_drop!$A302)</f>
        <v>item_drop|Hallowed mark</v>
      </c>
      <c r="B565" s="15" t="s">
        <v>58</v>
      </c>
      <c r="C565" s="15" t="str">
        <f>item_drop!$A302</f>
        <v>Hallowed mark</v>
      </c>
      <c r="D565" s="15" t="str">
        <f>IF(item_drop!$A302="","",item_drop!$B302)</f>
        <v>Hallowed Sepulchre</v>
      </c>
      <c r="E565" s="15">
        <f>item_drop!$C302</f>
        <v>100</v>
      </c>
      <c r="F565" s="15">
        <f>IF(item_drop!$D302="",1,item_drop!$D302)</f>
        <v>1</v>
      </c>
      <c r="G565" s="15">
        <f>item_drop!$F302</f>
        <v>1</v>
      </c>
      <c r="H565" s="16">
        <f t="shared" si="8"/>
        <v>100</v>
      </c>
      <c r="I565" s="15"/>
    </row>
    <row r="566" spans="1:9" x14ac:dyDescent="0.25">
      <c r="A566" s="15" t="str">
        <f>IF(item_drop!$A303="","","item_drop|"&amp;item_drop!$A303)</f>
        <v>item_drop|Imp champion scroll</v>
      </c>
      <c r="B566" s="15" t="s">
        <v>58</v>
      </c>
      <c r="C566" s="15" t="str">
        <f>item_drop!$A303</f>
        <v>Imp champion scroll</v>
      </c>
      <c r="D566" s="15" t="str">
        <f>IF(item_drop!$A303="","",item_drop!$B303)</f>
        <v>Imp</v>
      </c>
      <c r="E566" s="15">
        <f>item_drop!$C303</f>
        <v>1000</v>
      </c>
      <c r="F566" s="15">
        <f>IF(item_drop!$D303="",1,item_drop!$D303)</f>
        <v>1</v>
      </c>
      <c r="G566" s="15">
        <f>item_drop!$F303</f>
        <v>2.0000000000000001E-4</v>
      </c>
      <c r="H566" s="16">
        <f t="shared" si="8"/>
        <v>0.2</v>
      </c>
      <c r="I566" s="15"/>
    </row>
    <row r="567" spans="1:9" x14ac:dyDescent="0.25">
      <c r="A567" s="15" t="str">
        <f>IF(item_drop!$A304="","","item_drop|"&amp;item_drop!$A304)</f>
        <v>item_drop|Goblin champion scroll</v>
      </c>
      <c r="B567" s="15" t="s">
        <v>58</v>
      </c>
      <c r="C567" s="15" t="str">
        <f>item_drop!$A304</f>
        <v>Goblin champion scroll</v>
      </c>
      <c r="D567" s="15" t="str">
        <f>IF(item_drop!$A304="","",item_drop!$B304)</f>
        <v>Goblin</v>
      </c>
      <c r="E567" s="15">
        <f>item_drop!$C304</f>
        <v>2500</v>
      </c>
      <c r="F567" s="15">
        <f>IF(item_drop!$D304="",1,item_drop!$D304)</f>
        <v>1</v>
      </c>
      <c r="G567" s="15">
        <f>item_drop!$F304</f>
        <v>2.0000000000000001E-4</v>
      </c>
      <c r="H567" s="16">
        <f t="shared" si="8"/>
        <v>0.5</v>
      </c>
      <c r="I567" s="15"/>
    </row>
    <row r="568" spans="1:9" x14ac:dyDescent="0.25">
      <c r="A568" s="15" t="str">
        <f>IF(item_drop!$A305="","","item_drop|"&amp;item_drop!$A305)</f>
        <v>item_drop|Skeleton champion scroll</v>
      </c>
      <c r="B568" s="15" t="s">
        <v>58</v>
      </c>
      <c r="C568" s="15" t="str">
        <f>item_drop!$A305</f>
        <v>Skeleton champion scroll</v>
      </c>
      <c r="D568" s="15" t="str">
        <f>IF(item_drop!$A305="","",item_drop!$B305)</f>
        <v>Skeleton</v>
      </c>
      <c r="E568" s="15">
        <f>item_drop!$C305</f>
        <v>1000</v>
      </c>
      <c r="F568" s="15">
        <f>IF(item_drop!$D305="",1,item_drop!$D305)</f>
        <v>1</v>
      </c>
      <c r="G568" s="15">
        <f>item_drop!$F305</f>
        <v>2.0000000000000001E-4</v>
      </c>
      <c r="H568" s="16">
        <f t="shared" si="8"/>
        <v>0.2</v>
      </c>
      <c r="I568" s="15"/>
    </row>
    <row r="569" spans="1:9" x14ac:dyDescent="0.25">
      <c r="A569" s="15" t="str">
        <f>IF(item_drop!$A306="","","item_drop|"&amp;item_drop!$A306)</f>
        <v>item_drop|Zombie champion scroll</v>
      </c>
      <c r="B569" s="15" t="s">
        <v>58</v>
      </c>
      <c r="C569" s="15" t="str">
        <f>item_drop!$A306</f>
        <v>Zombie champion scroll</v>
      </c>
      <c r="D569" s="15" t="str">
        <f>IF(item_drop!$A306="","",item_drop!$B306)</f>
        <v>Zombie</v>
      </c>
      <c r="E569" s="15">
        <f>item_drop!$C306</f>
        <v>1000</v>
      </c>
      <c r="F569" s="15">
        <f>IF(item_drop!$D306="",1,item_drop!$D306)</f>
        <v>1</v>
      </c>
      <c r="G569" s="15">
        <f>item_drop!$F306</f>
        <v>2.0000000000000001E-4</v>
      </c>
      <c r="H569" s="16">
        <f t="shared" si="8"/>
        <v>0.2</v>
      </c>
      <c r="I569" s="15"/>
    </row>
    <row r="570" spans="1:9" x14ac:dyDescent="0.25">
      <c r="A570" s="15" t="str">
        <f>IF(item_drop!$A307="","","item_drop|"&amp;item_drop!$A307)</f>
        <v>item_drop|Giant champion scroll</v>
      </c>
      <c r="B570" s="15" t="s">
        <v>58</v>
      </c>
      <c r="C570" s="15" t="str">
        <f>item_drop!$A307</f>
        <v>Giant champion scroll</v>
      </c>
      <c r="D570" s="15" t="str">
        <f>IF(item_drop!$A307="","",item_drop!$B307)</f>
        <v>Giant</v>
      </c>
      <c r="E570" s="15">
        <f>item_drop!$C307</f>
        <v>1000</v>
      </c>
      <c r="F570" s="15">
        <f>IF(item_drop!$D307="",1,item_drop!$D307)</f>
        <v>1</v>
      </c>
      <c r="G570" s="15">
        <f>item_drop!$F307</f>
        <v>2.0000000000000001E-4</v>
      </c>
      <c r="H570" s="16">
        <f t="shared" si="8"/>
        <v>0.2</v>
      </c>
      <c r="I570" s="15"/>
    </row>
    <row r="571" spans="1:9" x14ac:dyDescent="0.25">
      <c r="A571" s="15" t="str">
        <f>IF(item_drop!$A308="","","item_drop|"&amp;item_drop!$A308)</f>
        <v>item_drop|Hobgoblin champion scroll</v>
      </c>
      <c r="B571" s="15" t="s">
        <v>58</v>
      </c>
      <c r="C571" s="15" t="str">
        <f>item_drop!$A308</f>
        <v>Hobgoblin champion scroll</v>
      </c>
      <c r="D571" s="15" t="str">
        <f>IF(item_drop!$A308="","",item_drop!$B308)</f>
        <v>Hobgoblin</v>
      </c>
      <c r="E571" s="15">
        <f>item_drop!$C308</f>
        <v>1000</v>
      </c>
      <c r="F571" s="15">
        <f>IF(item_drop!$D308="",1,item_drop!$D308)</f>
        <v>1</v>
      </c>
      <c r="G571" s="15">
        <f>item_drop!$F308</f>
        <v>2.0000000000000001E-4</v>
      </c>
      <c r="H571" s="16">
        <f t="shared" si="8"/>
        <v>0.2</v>
      </c>
      <c r="I571" s="15"/>
    </row>
    <row r="572" spans="1:9" x14ac:dyDescent="0.25">
      <c r="A572" s="15" t="str">
        <f>IF(item_drop!$A309="","","item_drop|"&amp;item_drop!$A309)</f>
        <v>item_drop|Ghoul champion scroll</v>
      </c>
      <c r="B572" s="15" t="s">
        <v>58</v>
      </c>
      <c r="C572" s="15" t="str">
        <f>item_drop!$A309</f>
        <v>Ghoul champion scroll</v>
      </c>
      <c r="D572" s="15" t="str">
        <f>IF(item_drop!$A309="","",item_drop!$B309)</f>
        <v>Ghoul</v>
      </c>
      <c r="E572" s="15">
        <f>item_drop!$C309</f>
        <v>1000</v>
      </c>
      <c r="F572" s="15">
        <f>IF(item_drop!$D309="",1,item_drop!$D309)</f>
        <v>1</v>
      </c>
      <c r="G572" s="15">
        <f>item_drop!$F309</f>
        <v>2.0000000000000001E-4</v>
      </c>
      <c r="H572" s="16">
        <f t="shared" si="8"/>
        <v>0.2</v>
      </c>
      <c r="I572" s="15"/>
    </row>
    <row r="573" spans="1:9" x14ac:dyDescent="0.25">
      <c r="A573" s="15" t="str">
        <f>IF(item_drop!$A310="","","item_drop|"&amp;item_drop!$A310)</f>
        <v>item_drop|Earth warrior champion scroll</v>
      </c>
      <c r="B573" s="15" t="s">
        <v>58</v>
      </c>
      <c r="C573" s="15" t="str">
        <f>item_drop!$A310</f>
        <v>Earth warrior champion scroll</v>
      </c>
      <c r="D573" s="15" t="str">
        <f>IF(item_drop!$A310="","",item_drop!$B310)</f>
        <v>Earth warrior</v>
      </c>
      <c r="E573" s="15">
        <f>item_drop!$C310</f>
        <v>1000</v>
      </c>
      <c r="F573" s="15">
        <f>IF(item_drop!$D310="",1,item_drop!$D310)</f>
        <v>1</v>
      </c>
      <c r="G573" s="15">
        <f>item_drop!$F310</f>
        <v>2.0000000000000001E-4</v>
      </c>
      <c r="H573" s="16">
        <f t="shared" si="8"/>
        <v>0.2</v>
      </c>
      <c r="I573" s="15"/>
    </row>
    <row r="574" spans="1:9" x14ac:dyDescent="0.25">
      <c r="A574" s="15" t="str">
        <f>IF(item_drop!$A311="","","item_drop|"&amp;item_drop!$A311)</f>
        <v>item_drop|Jogre champion scroll</v>
      </c>
      <c r="B574" s="15" t="s">
        <v>58</v>
      </c>
      <c r="C574" s="15" t="str">
        <f>item_drop!$A311</f>
        <v>Jogre champion scroll</v>
      </c>
      <c r="D574" s="15" t="str">
        <f>IF(item_drop!$A311="","",item_drop!$B311)</f>
        <v>Jogre</v>
      </c>
      <c r="E574" s="15">
        <f>item_drop!$C311</f>
        <v>1000</v>
      </c>
      <c r="F574" s="15">
        <f>IF(item_drop!$D311="",1,item_drop!$D311)</f>
        <v>1</v>
      </c>
      <c r="G574" s="15">
        <f>item_drop!$F311</f>
        <v>2.0000000000000001E-4</v>
      </c>
      <c r="H574" s="16">
        <f t="shared" si="8"/>
        <v>0.2</v>
      </c>
      <c r="I574" s="15"/>
    </row>
    <row r="575" spans="1:9" x14ac:dyDescent="0.25">
      <c r="A575" s="15" t="str">
        <f>IF(item_drop!$A312="","","item_drop|"&amp;item_drop!$A312)</f>
        <v>item_drop|Lesser demon champion scroll</v>
      </c>
      <c r="B575" s="15" t="s">
        <v>58</v>
      </c>
      <c r="C575" s="15" t="str">
        <f>item_drop!$A312</f>
        <v>Lesser demon champion scroll</v>
      </c>
      <c r="D575" s="15" t="str">
        <f>IF(item_drop!$A312="","",item_drop!$B312)</f>
        <v>Lesser demon</v>
      </c>
      <c r="E575" s="15">
        <f>item_drop!$C312</f>
        <v>1000</v>
      </c>
      <c r="F575" s="15">
        <f>IF(item_drop!$D312="",1,item_drop!$D312)</f>
        <v>1</v>
      </c>
      <c r="G575" s="15">
        <f>item_drop!$F312</f>
        <v>2.0000000000000001E-4</v>
      </c>
      <c r="H575" s="16">
        <f t="shared" si="8"/>
        <v>0.2</v>
      </c>
      <c r="I575" s="15"/>
    </row>
    <row r="576" spans="1:9" x14ac:dyDescent="0.25">
      <c r="A576" s="15" t="str">
        <f>IF(item_drop!$A313="","","item_drop|"&amp;item_drop!$A313)</f>
        <v/>
      </c>
      <c r="B576" s="15" t="s">
        <v>58</v>
      </c>
      <c r="C576" s="15">
        <f>item_drop!$A313</f>
        <v>0</v>
      </c>
      <c r="D576" s="15" t="str">
        <f>IF(item_drop!$A313="","",item_drop!$B313)</f>
        <v/>
      </c>
      <c r="E576" s="15">
        <f>item_drop!$C313</f>
        <v>0</v>
      </c>
      <c r="F576" s="15">
        <f>IF(item_drop!$D313="",1,item_drop!$D313)</f>
        <v>1</v>
      </c>
      <c r="G576" s="15">
        <f>item_drop!$F313</f>
        <v>1</v>
      </c>
      <c r="H576" s="16">
        <f t="shared" si="8"/>
        <v>0</v>
      </c>
      <c r="I576" s="15"/>
    </row>
    <row r="577" spans="1:9" x14ac:dyDescent="0.25">
      <c r="A577" s="15" t="str">
        <f>IF(item_drop!$A314="","","item_drop|"&amp;item_drop!$A314)</f>
        <v/>
      </c>
      <c r="B577" s="15" t="s">
        <v>58</v>
      </c>
      <c r="C577" s="15">
        <f>item_drop!$A314</f>
        <v>0</v>
      </c>
      <c r="D577" s="15" t="str">
        <f>IF(item_drop!$A314="","",item_drop!$B314)</f>
        <v/>
      </c>
      <c r="E577" s="15">
        <f>item_drop!$C314</f>
        <v>0</v>
      </c>
      <c r="F577" s="15">
        <f>IF(item_drop!$D314="",1,item_drop!$D314)</f>
        <v>1</v>
      </c>
      <c r="G577" s="15">
        <f>item_drop!$F314</f>
        <v>1</v>
      </c>
      <c r="H577" s="16">
        <f t="shared" si="8"/>
        <v>0</v>
      </c>
      <c r="I577" s="15"/>
    </row>
    <row r="578" spans="1:9" x14ac:dyDescent="0.25">
      <c r="A578" s="15" t="str">
        <f>IF(item_drop!$A315="","","item_drop|"&amp;item_drop!$A315)</f>
        <v/>
      </c>
      <c r="B578" s="15" t="s">
        <v>58</v>
      </c>
      <c r="C578" s="15">
        <f>item_drop!$A315</f>
        <v>0</v>
      </c>
      <c r="D578" s="15" t="str">
        <f>IF(item_drop!$A315="","",item_drop!$B315)</f>
        <v/>
      </c>
      <c r="E578" s="15">
        <f>item_drop!$C315</f>
        <v>0</v>
      </c>
      <c r="F578" s="15">
        <f>IF(item_drop!$D315="",1,item_drop!$D315)</f>
        <v>1</v>
      </c>
      <c r="G578" s="15">
        <f>item_drop!$F315</f>
        <v>1</v>
      </c>
      <c r="H578" s="16">
        <f t="shared" si="8"/>
        <v>0</v>
      </c>
      <c r="I578" s="15"/>
    </row>
    <row r="579" spans="1:9" x14ac:dyDescent="0.25">
      <c r="A579" s="15" t="str">
        <f>IF(item_drop!$A316="","","item_drop|"&amp;item_drop!$A316)</f>
        <v/>
      </c>
      <c r="B579" s="15" t="s">
        <v>58</v>
      </c>
      <c r="C579" s="15">
        <f>item_drop!$A316</f>
        <v>0</v>
      </c>
      <c r="D579" s="15" t="str">
        <f>IF(item_drop!$A316="","",item_drop!$B316)</f>
        <v/>
      </c>
      <c r="E579" s="15">
        <f>item_drop!$C316</f>
        <v>0</v>
      </c>
      <c r="F579" s="15">
        <f>IF(item_drop!$D316="",1,item_drop!$D316)</f>
        <v>1</v>
      </c>
      <c r="G579" s="15">
        <f>item_drop!$F316</f>
        <v>1</v>
      </c>
      <c r="H579" s="16">
        <f t="shared" si="8"/>
        <v>0</v>
      </c>
      <c r="I579" s="15"/>
    </row>
    <row r="580" spans="1:9" x14ac:dyDescent="0.25">
      <c r="A580" s="15" t="str">
        <f>IF(item_drop!$A317="","","item_drop|"&amp;item_drop!$A317)</f>
        <v/>
      </c>
      <c r="B580" s="15" t="s">
        <v>58</v>
      </c>
      <c r="C580" s="15">
        <f>item_drop!$A317</f>
        <v>0</v>
      </c>
      <c r="D580" s="15" t="str">
        <f>IF(item_drop!$A317="","",item_drop!$B317)</f>
        <v/>
      </c>
      <c r="E580" s="15">
        <f>item_drop!$C317</f>
        <v>0</v>
      </c>
      <c r="F580" s="15">
        <f>IF(item_drop!$D317="",1,item_drop!$D317)</f>
        <v>1</v>
      </c>
      <c r="G580" s="15">
        <f>item_drop!$F317</f>
        <v>1</v>
      </c>
      <c r="H580" s="16">
        <f t="shared" si="8"/>
        <v>0</v>
      </c>
      <c r="I580" s="15"/>
    </row>
    <row r="581" spans="1:9" x14ac:dyDescent="0.25">
      <c r="A581" s="15" t="str">
        <f>IF(item_drop!$A318="","","item_drop|"&amp;item_drop!$A318)</f>
        <v/>
      </c>
      <c r="B581" s="15" t="s">
        <v>58</v>
      </c>
      <c r="C581" s="15">
        <f>item_drop!$A318</f>
        <v>0</v>
      </c>
      <c r="D581" s="15" t="str">
        <f>IF(item_drop!$A318="","",item_drop!$B318)</f>
        <v/>
      </c>
      <c r="E581" s="15">
        <f>item_drop!$C318</f>
        <v>0</v>
      </c>
      <c r="F581" s="15">
        <f>IF(item_drop!$D318="",1,item_drop!$D318)</f>
        <v>1</v>
      </c>
      <c r="G581" s="15">
        <f>item_drop!$F318</f>
        <v>1</v>
      </c>
      <c r="H581" s="16">
        <f t="shared" si="8"/>
        <v>0</v>
      </c>
      <c r="I581" s="15"/>
    </row>
    <row r="582" spans="1:9" x14ac:dyDescent="0.25">
      <c r="A582" s="15" t="str">
        <f>IF(item_drop!$A319="","","item_drop|"&amp;item_drop!$A319)</f>
        <v/>
      </c>
      <c r="B582" s="15" t="s">
        <v>58</v>
      </c>
      <c r="C582" s="15">
        <f>item_drop!$A319</f>
        <v>0</v>
      </c>
      <c r="D582" s="15" t="str">
        <f>IF(item_drop!$A319="","",item_drop!$B319)</f>
        <v/>
      </c>
      <c r="E582" s="15">
        <f>item_drop!$C319</f>
        <v>0</v>
      </c>
      <c r="F582" s="15">
        <f>IF(item_drop!$D319="",1,item_drop!$D319)</f>
        <v>1</v>
      </c>
      <c r="G582" s="15">
        <f>item_drop!$F319</f>
        <v>1</v>
      </c>
      <c r="H582" s="16">
        <f t="shared" si="8"/>
        <v>0</v>
      </c>
      <c r="I582" s="15"/>
    </row>
    <row r="583" spans="1:9" x14ac:dyDescent="0.25">
      <c r="A583" s="15" t="str">
        <f>IF(item_drop!$A320="","","item_drop|"&amp;item_drop!$A320)</f>
        <v/>
      </c>
      <c r="B583" s="15" t="s">
        <v>58</v>
      </c>
      <c r="C583" s="15">
        <f>item_drop!$A320</f>
        <v>0</v>
      </c>
      <c r="D583" s="15" t="str">
        <f>IF(item_drop!$A320="","",item_drop!$B320)</f>
        <v/>
      </c>
      <c r="E583" s="15">
        <f>item_drop!$C320</f>
        <v>0</v>
      </c>
      <c r="F583" s="15">
        <f>IF(item_drop!$D320="",1,item_drop!$D320)</f>
        <v>1</v>
      </c>
      <c r="G583" s="15">
        <f>item_drop!$F320</f>
        <v>1</v>
      </c>
      <c r="H583" s="16">
        <f t="shared" ref="H583:H646" si="9">IF(OR($E583="",$E583=0,$F583=0),0,$G583*$E583/$F583)</f>
        <v>0</v>
      </c>
      <c r="I583" s="15"/>
    </row>
    <row r="584" spans="1:9" x14ac:dyDescent="0.25">
      <c r="A584" s="15" t="str">
        <f>IF(item_drop!$A321="","","item_drop|"&amp;item_drop!$A321)</f>
        <v/>
      </c>
      <c r="B584" s="15" t="s">
        <v>58</v>
      </c>
      <c r="C584" s="15">
        <f>item_drop!$A321</f>
        <v>0</v>
      </c>
      <c r="D584" s="15" t="str">
        <f>IF(item_drop!$A321="","",item_drop!$B321)</f>
        <v/>
      </c>
      <c r="E584" s="15">
        <f>item_drop!$C321</f>
        <v>0</v>
      </c>
      <c r="F584" s="15">
        <f>IF(item_drop!$D321="",1,item_drop!$D321)</f>
        <v>1</v>
      </c>
      <c r="G584" s="15">
        <f>item_drop!$F321</f>
        <v>1</v>
      </c>
      <c r="H584" s="16">
        <f t="shared" si="9"/>
        <v>0</v>
      </c>
      <c r="I584" s="15"/>
    </row>
    <row r="585" spans="1:9" x14ac:dyDescent="0.25">
      <c r="A585" s="15" t="str">
        <f>IF(item_drop!$A322="","","item_drop|"&amp;item_drop!$A322)</f>
        <v/>
      </c>
      <c r="B585" s="15" t="s">
        <v>58</v>
      </c>
      <c r="C585" s="15">
        <f>item_drop!$A322</f>
        <v>0</v>
      </c>
      <c r="D585" s="15" t="str">
        <f>IF(item_drop!$A322="","",item_drop!$B322)</f>
        <v/>
      </c>
      <c r="E585" s="15">
        <f>item_drop!$C322</f>
        <v>0</v>
      </c>
      <c r="F585" s="15">
        <f>IF(item_drop!$D322="",1,item_drop!$D322)</f>
        <v>1</v>
      </c>
      <c r="G585" s="15">
        <f>item_drop!$F322</f>
        <v>1</v>
      </c>
      <c r="H585" s="16">
        <f t="shared" si="9"/>
        <v>0</v>
      </c>
      <c r="I585" s="15"/>
    </row>
    <row r="586" spans="1:9" x14ac:dyDescent="0.25">
      <c r="A586" s="15" t="str">
        <f>IF(item_drop!$A323="","","item_drop|"&amp;item_drop!$A323)</f>
        <v/>
      </c>
      <c r="B586" s="15" t="s">
        <v>58</v>
      </c>
      <c r="C586" s="15">
        <f>item_drop!$A323</f>
        <v>0</v>
      </c>
      <c r="D586" s="15" t="str">
        <f>IF(item_drop!$A323="","",item_drop!$B323)</f>
        <v/>
      </c>
      <c r="E586" s="15">
        <f>item_drop!$C323</f>
        <v>0</v>
      </c>
      <c r="F586" s="15">
        <f>IF(item_drop!$D323="",1,item_drop!$D323)</f>
        <v>1</v>
      </c>
      <c r="G586" s="15">
        <f>item_drop!$F323</f>
        <v>1</v>
      </c>
      <c r="H586" s="16">
        <f t="shared" si="9"/>
        <v>0</v>
      </c>
      <c r="I586" s="15"/>
    </row>
    <row r="587" spans="1:9" x14ac:dyDescent="0.25">
      <c r="A587" s="15" t="str">
        <f>IF(item_drop!$A324="","","item_drop|"&amp;item_drop!$A324)</f>
        <v/>
      </c>
      <c r="B587" s="15" t="s">
        <v>58</v>
      </c>
      <c r="C587" s="15">
        <f>item_drop!$A324</f>
        <v>0</v>
      </c>
      <c r="D587" s="15" t="str">
        <f>IF(item_drop!$A324="","",item_drop!$B324)</f>
        <v/>
      </c>
      <c r="E587" s="15">
        <f>item_drop!$C324</f>
        <v>0</v>
      </c>
      <c r="F587" s="15">
        <f>IF(item_drop!$D324="",1,item_drop!$D324)</f>
        <v>1</v>
      </c>
      <c r="G587" s="15">
        <f>item_drop!$F324</f>
        <v>1</v>
      </c>
      <c r="H587" s="16">
        <f t="shared" si="9"/>
        <v>0</v>
      </c>
      <c r="I587" s="15"/>
    </row>
    <row r="588" spans="1:9" x14ac:dyDescent="0.25">
      <c r="A588" s="15" t="str">
        <f>IF(item_drop!$A325="","","item_drop|"&amp;item_drop!$A325)</f>
        <v/>
      </c>
      <c r="B588" s="15" t="s">
        <v>58</v>
      </c>
      <c r="C588" s="15">
        <f>item_drop!$A325</f>
        <v>0</v>
      </c>
      <c r="D588" s="15" t="str">
        <f>IF(item_drop!$A325="","",item_drop!$B325)</f>
        <v/>
      </c>
      <c r="E588" s="15">
        <f>item_drop!$C325</f>
        <v>0</v>
      </c>
      <c r="F588" s="15">
        <f>IF(item_drop!$D325="",1,item_drop!$D325)</f>
        <v>1</v>
      </c>
      <c r="G588" s="15">
        <f>item_drop!$F325</f>
        <v>1</v>
      </c>
      <c r="H588" s="16">
        <f t="shared" si="9"/>
        <v>0</v>
      </c>
      <c r="I588" s="15"/>
    </row>
    <row r="589" spans="1:9" x14ac:dyDescent="0.25">
      <c r="A589" s="15" t="str">
        <f>IF(item_drop!$A326="","","item_drop|"&amp;item_drop!$A326)</f>
        <v/>
      </c>
      <c r="B589" s="15" t="s">
        <v>58</v>
      </c>
      <c r="C589" s="15">
        <f>item_drop!$A326</f>
        <v>0</v>
      </c>
      <c r="D589" s="15" t="str">
        <f>IF(item_drop!$A326="","",item_drop!$B326)</f>
        <v/>
      </c>
      <c r="E589" s="15">
        <f>item_drop!$C326</f>
        <v>0</v>
      </c>
      <c r="F589" s="15">
        <f>IF(item_drop!$D326="",1,item_drop!$D326)</f>
        <v>1</v>
      </c>
      <c r="G589" s="15">
        <f>item_drop!$F326</f>
        <v>1</v>
      </c>
      <c r="H589" s="16">
        <f t="shared" si="9"/>
        <v>0</v>
      </c>
      <c r="I589" s="15"/>
    </row>
    <row r="590" spans="1:9" x14ac:dyDescent="0.25">
      <c r="A590" s="15" t="str">
        <f>IF(item_drop!$A327="","","item_drop|"&amp;item_drop!$A327)</f>
        <v/>
      </c>
      <c r="B590" s="15" t="s">
        <v>58</v>
      </c>
      <c r="C590" s="15">
        <f>item_drop!$A327</f>
        <v>0</v>
      </c>
      <c r="D590" s="15" t="str">
        <f>IF(item_drop!$A327="","",item_drop!$B327)</f>
        <v/>
      </c>
      <c r="E590" s="15">
        <f>item_drop!$C327</f>
        <v>0</v>
      </c>
      <c r="F590" s="15">
        <f>IF(item_drop!$D327="",1,item_drop!$D327)</f>
        <v>1</v>
      </c>
      <c r="G590" s="15">
        <f>item_drop!$F327</f>
        <v>1</v>
      </c>
      <c r="H590" s="16">
        <f t="shared" si="9"/>
        <v>0</v>
      </c>
      <c r="I590" s="15"/>
    </row>
    <row r="591" spans="1:9" x14ac:dyDescent="0.25">
      <c r="A591" s="15" t="str">
        <f>IF(item_drop!$A328="","","item_drop|"&amp;item_drop!$A328)</f>
        <v/>
      </c>
      <c r="B591" s="15" t="s">
        <v>58</v>
      </c>
      <c r="C591" s="15">
        <f>item_drop!$A328</f>
        <v>0</v>
      </c>
      <c r="D591" s="15" t="str">
        <f>IF(item_drop!$A328="","",item_drop!$B328)</f>
        <v/>
      </c>
      <c r="E591" s="15">
        <f>item_drop!$C328</f>
        <v>0</v>
      </c>
      <c r="F591" s="15">
        <f>IF(item_drop!$D328="",1,item_drop!$D328)</f>
        <v>1</v>
      </c>
      <c r="G591" s="15">
        <f>item_drop!$F328</f>
        <v>1</v>
      </c>
      <c r="H591" s="16">
        <f t="shared" si="9"/>
        <v>0</v>
      </c>
      <c r="I591" s="15"/>
    </row>
    <row r="592" spans="1:9" x14ac:dyDescent="0.25">
      <c r="A592" s="15" t="str">
        <f>IF(item_drop!$A329="","","item_drop|"&amp;item_drop!$A329)</f>
        <v/>
      </c>
      <c r="B592" s="15" t="s">
        <v>58</v>
      </c>
      <c r="C592" s="15">
        <f>item_drop!$A329</f>
        <v>0</v>
      </c>
      <c r="D592" s="15" t="str">
        <f>IF(item_drop!$A329="","",item_drop!$B329)</f>
        <v/>
      </c>
      <c r="E592" s="15">
        <f>item_drop!$C329</f>
        <v>0</v>
      </c>
      <c r="F592" s="15">
        <f>IF(item_drop!$D329="",1,item_drop!$D329)</f>
        <v>1</v>
      </c>
      <c r="G592" s="15">
        <f>item_drop!$F329</f>
        <v>1</v>
      </c>
      <c r="H592" s="16">
        <f t="shared" si="9"/>
        <v>0</v>
      </c>
      <c r="I592" s="15"/>
    </row>
    <row r="593" spans="1:9" x14ac:dyDescent="0.25">
      <c r="A593" s="15" t="str">
        <f>IF(agility_lap!$A5="","","agility_lap|"&amp;agility_lap!$A5)</f>
        <v>agility_lap|Draynor</v>
      </c>
      <c r="B593" s="15" t="s">
        <v>60</v>
      </c>
      <c r="C593" s="15" t="str">
        <f>agility_lap!$A5</f>
        <v>Draynor</v>
      </c>
      <c r="D593" s="15" t="str">
        <f>IF(agility_lap!$A5="","","agility_lap~"&amp;agility_lap!$A5)</f>
        <v>agility_lap~Draynor</v>
      </c>
      <c r="E593" s="15">
        <f>agility_lap!$C5</f>
        <v>83</v>
      </c>
      <c r="F593" s="15">
        <f>IF(agility_lap!$D5="",1,agility_lap!$D5)</f>
        <v>1</v>
      </c>
      <c r="G593" s="15">
        <f>agility_lap!$F5</f>
        <v>1</v>
      </c>
      <c r="H593" s="16">
        <f t="shared" si="9"/>
        <v>83</v>
      </c>
      <c r="I593" s="15"/>
    </row>
    <row r="594" spans="1:9" x14ac:dyDescent="0.25">
      <c r="A594" s="15" t="str">
        <f>IF(agility_lap!$A6="","","agility_lap|"&amp;agility_lap!$A6)</f>
        <v>agility_lap|Al Kharid</v>
      </c>
      <c r="B594" s="15" t="s">
        <v>60</v>
      </c>
      <c r="C594" s="15" t="str">
        <f>agility_lap!$A6</f>
        <v>Al Kharid</v>
      </c>
      <c r="D594" s="15" t="str">
        <f>IF(agility_lap!$A6="","","agility_lap~"&amp;agility_lap!$A6)</f>
        <v>agility_lap~Al Kharid</v>
      </c>
      <c r="E594" s="15">
        <f>agility_lap!$C6</f>
        <v>56</v>
      </c>
      <c r="F594" s="15">
        <f>IF(agility_lap!$D6="",1,agility_lap!$D6)</f>
        <v>1</v>
      </c>
      <c r="G594" s="15">
        <f>agility_lap!$F6</f>
        <v>1</v>
      </c>
      <c r="H594" s="16">
        <f t="shared" si="9"/>
        <v>56</v>
      </c>
      <c r="I594" s="15"/>
    </row>
    <row r="595" spans="1:9" x14ac:dyDescent="0.25">
      <c r="A595" s="15" t="str">
        <f>IF(agility_lap!$A7="","","agility_lap|"&amp;agility_lap!$A7)</f>
        <v>agility_lap|Varrock</v>
      </c>
      <c r="B595" s="15" t="s">
        <v>60</v>
      </c>
      <c r="C595" s="15" t="str">
        <f>agility_lap!$A7</f>
        <v>Varrock</v>
      </c>
      <c r="D595" s="15" t="str">
        <f>IF(agility_lap!$A7="","","agility_lap~"&amp;agility_lap!$A7)</f>
        <v>agility_lap~Varrock</v>
      </c>
      <c r="E595" s="15">
        <f>agility_lap!$C7</f>
        <v>55</v>
      </c>
      <c r="F595" s="15">
        <f>IF(agility_lap!$D7="",1,agility_lap!$D7)</f>
        <v>1</v>
      </c>
      <c r="G595" s="15">
        <f>agility_lap!$F7</f>
        <v>1</v>
      </c>
      <c r="H595" s="16">
        <f t="shared" si="9"/>
        <v>55</v>
      </c>
      <c r="I595" s="15"/>
    </row>
    <row r="596" spans="1:9" x14ac:dyDescent="0.25">
      <c r="A596" s="15" t="str">
        <f>IF(agility_lap!$A8="","","agility_lap|"&amp;agility_lap!$A8)</f>
        <v>agility_lap|Canifis</v>
      </c>
      <c r="B596" s="15" t="s">
        <v>60</v>
      </c>
      <c r="C596" s="15" t="str">
        <f>agility_lap!$A8</f>
        <v>Canifis</v>
      </c>
      <c r="D596" s="15" t="str">
        <f>IF(agility_lap!$A8="","","agility_lap~"&amp;agility_lap!$A8)</f>
        <v>agility_lap~Canifis</v>
      </c>
      <c r="E596" s="15">
        <f>agility_lap!$C8</f>
        <v>82</v>
      </c>
      <c r="F596" s="15">
        <f>IF(agility_lap!$D8="",1,agility_lap!$D8)</f>
        <v>1</v>
      </c>
      <c r="G596" s="15">
        <f>agility_lap!$F8</f>
        <v>1</v>
      </c>
      <c r="H596" s="16">
        <f t="shared" si="9"/>
        <v>82</v>
      </c>
      <c r="I596" s="15"/>
    </row>
    <row r="597" spans="1:9" x14ac:dyDescent="0.25">
      <c r="A597" s="15" t="str">
        <f>IF(agility_lap!$A9="","","agility_lap|"&amp;agility_lap!$A9)</f>
        <v>agility_lap|Falador</v>
      </c>
      <c r="B597" s="15" t="s">
        <v>60</v>
      </c>
      <c r="C597" s="15" t="str">
        <f>agility_lap!$A9</f>
        <v>Falador</v>
      </c>
      <c r="D597" s="15" t="str">
        <f>IF(agility_lap!$A9="","","agility_lap~"&amp;agility_lap!$A9)</f>
        <v>agility_lap~Falador</v>
      </c>
      <c r="E597" s="15">
        <f>agility_lap!$C9</f>
        <v>62</v>
      </c>
      <c r="F597" s="15">
        <f>IF(agility_lap!$D9="",1,agility_lap!$D9)</f>
        <v>1</v>
      </c>
      <c r="G597" s="15">
        <f>agility_lap!$F9</f>
        <v>1</v>
      </c>
      <c r="H597" s="16">
        <f t="shared" si="9"/>
        <v>62</v>
      </c>
      <c r="I597" s="15"/>
    </row>
    <row r="598" spans="1:9" x14ac:dyDescent="0.25">
      <c r="A598" s="15" t="str">
        <f>IF(agility_lap!$A10="","","agility_lap|"&amp;agility_lap!$A10)</f>
        <v>agility_lap|Seers' Village</v>
      </c>
      <c r="B598" s="15" t="s">
        <v>60</v>
      </c>
      <c r="C598" s="15" t="str">
        <f>agility_lap!$A10</f>
        <v>Seers' Village</v>
      </c>
      <c r="D598" s="15" t="str">
        <f>IF(agility_lap!$A10="","","agility_lap~"&amp;agility_lap!$A10)</f>
        <v>agility_lap~Seers' Village</v>
      </c>
      <c r="E598" s="15">
        <f>agility_lap!$C10</f>
        <v>82</v>
      </c>
      <c r="F598" s="15">
        <f>IF(agility_lap!$D10="",1,agility_lap!$D10)</f>
        <v>1</v>
      </c>
      <c r="G598" s="15">
        <f>agility_lap!$F10</f>
        <v>1</v>
      </c>
      <c r="H598" s="16">
        <f t="shared" si="9"/>
        <v>82</v>
      </c>
      <c r="I598" s="15"/>
    </row>
    <row r="599" spans="1:9" x14ac:dyDescent="0.25">
      <c r="A599" s="15" t="str">
        <f>IF(agility_lap!$A11="","","agility_lap|"&amp;agility_lap!$A11)</f>
        <v>agility_lap|Pollnivneach</v>
      </c>
      <c r="B599" s="15" t="s">
        <v>60</v>
      </c>
      <c r="C599" s="15" t="str">
        <f>agility_lap!$A11</f>
        <v>Pollnivneach</v>
      </c>
      <c r="D599" s="15" t="str">
        <f>IF(agility_lap!$A11="","","agility_lap~"&amp;agility_lap!$A11)</f>
        <v>agility_lap~Pollnivneach</v>
      </c>
      <c r="E599" s="15">
        <f>agility_lap!$C11</f>
        <v>59</v>
      </c>
      <c r="F599" s="15">
        <f>IF(agility_lap!$D11="",1,agility_lap!$D11)</f>
        <v>1</v>
      </c>
      <c r="G599" s="15">
        <f>agility_lap!$F11</f>
        <v>1</v>
      </c>
      <c r="H599" s="16">
        <f t="shared" si="9"/>
        <v>59</v>
      </c>
      <c r="I599" s="15"/>
    </row>
    <row r="600" spans="1:9" x14ac:dyDescent="0.25">
      <c r="A600" s="15" t="str">
        <f>IF(agility_lap!$A12="","","agility_lap|"&amp;agility_lap!$A12)</f>
        <v>agility_lap|Rellekka</v>
      </c>
      <c r="B600" s="15" t="s">
        <v>60</v>
      </c>
      <c r="C600" s="15" t="str">
        <f>agility_lap!$A12</f>
        <v>Rellekka</v>
      </c>
      <c r="D600" s="15" t="str">
        <f>IF(agility_lap!$A12="","","agility_lap~"&amp;agility_lap!$A12)</f>
        <v>agility_lap~Rellekka</v>
      </c>
      <c r="E600" s="15">
        <f>agility_lap!$C12</f>
        <v>71</v>
      </c>
      <c r="F600" s="15">
        <f>IF(agility_lap!$D12="",1,agility_lap!$D12)</f>
        <v>1</v>
      </c>
      <c r="G600" s="15">
        <f>agility_lap!$F12</f>
        <v>1</v>
      </c>
      <c r="H600" s="16">
        <f t="shared" si="9"/>
        <v>71</v>
      </c>
      <c r="I600" s="15"/>
    </row>
    <row r="601" spans="1:9" x14ac:dyDescent="0.25">
      <c r="A601" s="15" t="str">
        <f>IF(agility_lap!$A13="","","agility_lap|"&amp;agility_lap!$A13)</f>
        <v>agility_lap|Ardougne</v>
      </c>
      <c r="B601" s="15" t="s">
        <v>60</v>
      </c>
      <c r="C601" s="15" t="str">
        <f>agility_lap!$A13</f>
        <v>Ardougne</v>
      </c>
      <c r="D601" s="15" t="str">
        <f>IF(agility_lap!$A13="","","agility_lap~"&amp;agility_lap!$A13)</f>
        <v>agility_lap~Ardougne</v>
      </c>
      <c r="E601" s="15">
        <f>agility_lap!$C13</f>
        <v>79</v>
      </c>
      <c r="F601" s="15">
        <f>IF(agility_lap!$D13="",1,agility_lap!$D13)</f>
        <v>1</v>
      </c>
      <c r="G601" s="15">
        <f>agility_lap!$F13</f>
        <v>1</v>
      </c>
      <c r="H601" s="16">
        <f t="shared" si="9"/>
        <v>79</v>
      </c>
      <c r="I601" s="15"/>
    </row>
    <row r="602" spans="1:9" x14ac:dyDescent="0.25">
      <c r="A602" s="15" t="str">
        <f>IF(agility_lap!$A14="","","agility_lap|"&amp;agility_lap!$A14)</f>
        <v>agility_lap|Gnome</v>
      </c>
      <c r="B602" s="15" t="s">
        <v>60</v>
      </c>
      <c r="C602" s="15" t="str">
        <f>agility_lap!$A14</f>
        <v>Gnome</v>
      </c>
      <c r="D602" s="15" t="str">
        <f>IF(agility_lap!$A14="","","agility_lap~"&amp;agility_lap!$A14)</f>
        <v>agility_lap~Gnome</v>
      </c>
      <c r="E602" s="15">
        <f>agility_lap!$C14</f>
        <v>105</v>
      </c>
      <c r="F602" s="15">
        <f>IF(agility_lap!$D14="",1,agility_lap!$D14)</f>
        <v>1</v>
      </c>
      <c r="G602" s="15">
        <f>agility_lap!$F14</f>
        <v>1</v>
      </c>
      <c r="H602" s="16">
        <f t="shared" si="9"/>
        <v>105</v>
      </c>
      <c r="I602" s="15"/>
    </row>
    <row r="603" spans="1:9" x14ac:dyDescent="0.25">
      <c r="A603" s="15" t="str">
        <f>IF(agility_lap!$A15="","","agility_lap|"&amp;agility_lap!$A15)</f>
        <v>agility_lap|Barbarian</v>
      </c>
      <c r="B603" s="15" t="s">
        <v>60</v>
      </c>
      <c r="C603" s="15" t="str">
        <f>agility_lap!$A15</f>
        <v>Barbarian</v>
      </c>
      <c r="D603" s="15" t="str">
        <f>IF(agility_lap!$A15="","","agility_lap~"&amp;agility_lap!$A15)</f>
        <v>agility_lap~Barbarian</v>
      </c>
      <c r="E603" s="15">
        <f>agility_lap!$C15</f>
        <v>120</v>
      </c>
      <c r="F603" s="15">
        <f>IF(agility_lap!$D15="",1,agility_lap!$D15)</f>
        <v>1</v>
      </c>
      <c r="G603" s="15">
        <f>agility_lap!$F15</f>
        <v>1</v>
      </c>
      <c r="H603" s="16">
        <f t="shared" si="9"/>
        <v>120</v>
      </c>
      <c r="I603" s="15"/>
    </row>
    <row r="604" spans="1:9" x14ac:dyDescent="0.25">
      <c r="A604" s="15" t="str">
        <f>IF(agility_lap!$A16="","","agility_lap|"&amp;agility_lap!$A16)</f>
        <v>agility_lap|Ape Atoll</v>
      </c>
      <c r="B604" s="15" t="s">
        <v>60</v>
      </c>
      <c r="C604" s="15" t="str">
        <f>agility_lap!$A16</f>
        <v>Ape Atoll</v>
      </c>
      <c r="D604" s="15" t="str">
        <f>IF(agility_lap!$A16="","","agility_lap~"&amp;agility_lap!$A16)</f>
        <v>agility_lap~Ape Atoll</v>
      </c>
      <c r="E604" s="15">
        <f>agility_lap!$C16</f>
        <v>95</v>
      </c>
      <c r="F604" s="15">
        <f>IF(agility_lap!$D16="",1,agility_lap!$D16)</f>
        <v>1</v>
      </c>
      <c r="G604" s="15">
        <f>agility_lap!$F16</f>
        <v>1</v>
      </c>
      <c r="H604" s="16">
        <f t="shared" si="9"/>
        <v>95</v>
      </c>
      <c r="I604" s="15"/>
    </row>
    <row r="605" spans="1:9" x14ac:dyDescent="0.25">
      <c r="A605" s="15" t="str">
        <f>IF(agility_lap!$A17="","","agility_lap|"&amp;agility_lap!$A17)</f>
        <v>agility_lap|Werewolf</v>
      </c>
      <c r="B605" s="15" t="s">
        <v>60</v>
      </c>
      <c r="C605" s="15" t="str">
        <f>agility_lap!$A17</f>
        <v>Werewolf</v>
      </c>
      <c r="D605" s="15" t="str">
        <f>IF(agility_lap!$A17="","","agility_lap~"&amp;agility_lap!$A17)</f>
        <v>agility_lap~Werewolf</v>
      </c>
      <c r="E605" s="15">
        <f>agility_lap!$C17</f>
        <v>94</v>
      </c>
      <c r="F605" s="15">
        <f>IF(agility_lap!$D17="",1,agility_lap!$D17)</f>
        <v>1</v>
      </c>
      <c r="G605" s="15">
        <f>agility_lap!$F17</f>
        <v>1</v>
      </c>
      <c r="H605" s="16">
        <f t="shared" si="9"/>
        <v>94</v>
      </c>
      <c r="I605" s="15"/>
    </row>
    <row r="606" spans="1:9" x14ac:dyDescent="0.25">
      <c r="A606" s="15" t="str">
        <f>IF(agility_lap!$A18="","","agility_lap|"&amp;agility_lap!$A18)</f>
        <v>agility_lap|Shayzien Basic</v>
      </c>
      <c r="B606" s="15" t="s">
        <v>60</v>
      </c>
      <c r="C606" s="15" t="str">
        <f>agility_lap!$A18</f>
        <v>Shayzien Basic</v>
      </c>
      <c r="D606" s="15" t="str">
        <f>IF(agility_lap!$A18="","","agility_lap~"&amp;agility_lap!$A18)</f>
        <v>agility_lap~Shayzien Basic</v>
      </c>
      <c r="E606" s="15">
        <f>agility_lap!$C18</f>
        <v>68</v>
      </c>
      <c r="F606" s="15">
        <f>IF(agility_lap!$D18="",1,agility_lap!$D18)</f>
        <v>1</v>
      </c>
      <c r="G606" s="15">
        <f>agility_lap!$F18</f>
        <v>1</v>
      </c>
      <c r="H606" s="16">
        <f t="shared" si="9"/>
        <v>68</v>
      </c>
      <c r="I606" s="15"/>
    </row>
    <row r="607" spans="1:9" x14ac:dyDescent="0.25">
      <c r="A607" s="15" t="str">
        <f>IF(agility_lap!$A19="","","agility_lap|"&amp;agility_lap!$A19)</f>
        <v>agility_lap|Shayzien Advanced</v>
      </c>
      <c r="B607" s="15" t="s">
        <v>60</v>
      </c>
      <c r="C607" s="15" t="str">
        <f>agility_lap!$A19</f>
        <v>Shayzien Advanced</v>
      </c>
      <c r="D607" s="15" t="str">
        <f>IF(agility_lap!$A19="","","agility_lap~"&amp;agility_lap!$A19)</f>
        <v>agility_lap~Shayzien Advanced</v>
      </c>
      <c r="E607" s="15">
        <f>agility_lap!$C19</f>
        <v>73</v>
      </c>
      <c r="F607" s="15">
        <f>IF(agility_lap!$D19="",1,agility_lap!$D19)</f>
        <v>1</v>
      </c>
      <c r="G607" s="15">
        <f>agility_lap!$F19</f>
        <v>1</v>
      </c>
      <c r="H607" s="16">
        <f t="shared" si="9"/>
        <v>73</v>
      </c>
      <c r="I607" s="15"/>
    </row>
    <row r="608" spans="1:9" x14ac:dyDescent="0.25">
      <c r="A608" s="15" t="str">
        <f>IF(agility_lap!$A20="","","agility_lap|"&amp;agility_lap!$A20)</f>
        <v>agility_lap|Prifddinas</v>
      </c>
      <c r="B608" s="15" t="s">
        <v>60</v>
      </c>
      <c r="C608" s="15" t="str">
        <f>agility_lap!$A20</f>
        <v>Prifddinas</v>
      </c>
      <c r="D608" s="15" t="str">
        <f>IF(agility_lap!$A20="","","agility_lap~"&amp;agility_lap!$A20)</f>
        <v>agility_lap~Prifddinas</v>
      </c>
      <c r="E608" s="15">
        <f>agility_lap!$C20</f>
        <v>48</v>
      </c>
      <c r="F608" s="15">
        <f>IF(agility_lap!$D20="",1,agility_lap!$D20)</f>
        <v>1</v>
      </c>
      <c r="G608" s="15">
        <f>agility_lap!$F20</f>
        <v>1</v>
      </c>
      <c r="H608" s="16">
        <f t="shared" si="9"/>
        <v>48</v>
      </c>
      <c r="I608" s="15"/>
    </row>
    <row r="609" spans="1:9" x14ac:dyDescent="0.25">
      <c r="A609" s="15" t="str">
        <f>IF(agility_lap!$A21="","","agility_lap|"&amp;agility_lap!$A21)</f>
        <v>agility_lap|Wilderness</v>
      </c>
      <c r="B609" s="15" t="s">
        <v>60</v>
      </c>
      <c r="C609" s="15" t="str">
        <f>agility_lap!$A21</f>
        <v>Wilderness</v>
      </c>
      <c r="D609" s="15" t="str">
        <f>IF(agility_lap!$A21="","","agility_lap~"&amp;agility_lap!$A21)</f>
        <v>agility_lap~Wilderness</v>
      </c>
      <c r="E609" s="15">
        <f>agility_lap!$C21</f>
        <v>90</v>
      </c>
      <c r="F609" s="15">
        <f>IF(agility_lap!$D21="",1,agility_lap!$D21)</f>
        <v>1</v>
      </c>
      <c r="G609" s="15">
        <f>agility_lap!$F21</f>
        <v>1</v>
      </c>
      <c r="H609" s="16">
        <f t="shared" si="9"/>
        <v>90</v>
      </c>
      <c r="I609" s="15"/>
    </row>
    <row r="610" spans="1:9" x14ac:dyDescent="0.25">
      <c r="A610" s="15" t="str">
        <f>IF(agility_lap!$A22="","","agility_lap|"&amp;agility_lap!$A22)</f>
        <v>agility_lap|Pyramid</v>
      </c>
      <c r="B610" s="15" t="s">
        <v>60</v>
      </c>
      <c r="C610" s="15" t="str">
        <f>agility_lap!$A22</f>
        <v>Pyramid</v>
      </c>
      <c r="D610" s="15" t="str">
        <f>IF(agility_lap!$A22="","","agility_lap~"&amp;agility_lap!$A22)</f>
        <v>agility_lap~Pyramid</v>
      </c>
      <c r="E610" s="15">
        <f>agility_lap!$C22</f>
        <v>12</v>
      </c>
      <c r="F610" s="15">
        <f>IF(agility_lap!$D22="",1,agility_lap!$D22)</f>
        <v>1</v>
      </c>
      <c r="G610" s="15">
        <f>agility_lap!$F22</f>
        <v>1</v>
      </c>
      <c r="H610" s="16">
        <f t="shared" si="9"/>
        <v>12</v>
      </c>
      <c r="I610" s="15"/>
    </row>
    <row r="611" spans="1:9" x14ac:dyDescent="0.25">
      <c r="A611" s="15" t="str">
        <f>IF(agility_lap!$A23="","","agility_lap|"&amp;agility_lap!$A23)</f>
        <v>agility_lap|Penguin</v>
      </c>
      <c r="B611" s="15" t="s">
        <v>60</v>
      </c>
      <c r="C611" s="15" t="str">
        <f>agility_lap!$A23</f>
        <v>Penguin</v>
      </c>
      <c r="D611" s="15" t="str">
        <f>IF(agility_lap!$A23="","","agility_lap~"&amp;agility_lap!$A23)</f>
        <v>agility_lap~Penguin</v>
      </c>
      <c r="E611" s="15">
        <f>agility_lap!$C23</f>
        <v>30</v>
      </c>
      <c r="F611" s="15">
        <f>IF(agility_lap!$D23="",1,agility_lap!$D23)</f>
        <v>1</v>
      </c>
      <c r="G611" s="15">
        <f>agility_lap!$F23</f>
        <v>1</v>
      </c>
      <c r="H611" s="16">
        <f t="shared" si="9"/>
        <v>30</v>
      </c>
      <c r="I611" s="15"/>
    </row>
    <row r="612" spans="1:9" x14ac:dyDescent="0.25">
      <c r="A612" s="15" t="str">
        <f>IF(agility_lap!$A24="","","agility_lap|"&amp;agility_lap!$A24)</f>
        <v/>
      </c>
      <c r="B612" s="15" t="s">
        <v>60</v>
      </c>
      <c r="C612" s="15">
        <f>agility_lap!$A24</f>
        <v>0</v>
      </c>
      <c r="D612" s="15" t="str">
        <f>IF(agility_lap!$A24="","","agility_lap~"&amp;agility_lap!$A24)</f>
        <v/>
      </c>
      <c r="E612" s="15">
        <f>agility_lap!$C24</f>
        <v>0</v>
      </c>
      <c r="F612" s="15">
        <f>IF(agility_lap!$D24="",1,agility_lap!$D24)</f>
        <v>1</v>
      </c>
      <c r="G612" s="15">
        <f>agility_lap!$F24</f>
        <v>1</v>
      </c>
      <c r="H612" s="16">
        <f t="shared" si="9"/>
        <v>0</v>
      </c>
      <c r="I612" s="15"/>
    </row>
    <row r="613" spans="1:9" x14ac:dyDescent="0.25">
      <c r="A613" s="15" t="str">
        <f>IF(agility_lap!$A25="","","agility_lap|"&amp;agility_lap!$A25)</f>
        <v/>
      </c>
      <c r="B613" s="15" t="s">
        <v>60</v>
      </c>
      <c r="C613" s="15">
        <f>agility_lap!$A25</f>
        <v>0</v>
      </c>
      <c r="D613" s="15" t="str">
        <f>IF(agility_lap!$A25="","","agility_lap~"&amp;agility_lap!$A25)</f>
        <v/>
      </c>
      <c r="E613" s="15">
        <f>agility_lap!$C25</f>
        <v>0</v>
      </c>
      <c r="F613" s="15">
        <f>IF(agility_lap!$D25="",1,agility_lap!$D25)</f>
        <v>1</v>
      </c>
      <c r="G613" s="15">
        <f>agility_lap!$F25</f>
        <v>1</v>
      </c>
      <c r="H613" s="16">
        <f t="shared" si="9"/>
        <v>0</v>
      </c>
      <c r="I613" s="15"/>
    </row>
    <row r="614" spans="1:9" x14ac:dyDescent="0.25">
      <c r="A614" s="15" t="str">
        <f>IF(agility_lap!$A26="","","agility_lap|"&amp;agility_lap!$A26)</f>
        <v/>
      </c>
      <c r="B614" s="15" t="s">
        <v>60</v>
      </c>
      <c r="C614" s="15">
        <f>agility_lap!$A26</f>
        <v>0</v>
      </c>
      <c r="D614" s="15" t="str">
        <f>IF(agility_lap!$A26="","","agility_lap~"&amp;agility_lap!$A26)</f>
        <v/>
      </c>
      <c r="E614" s="15">
        <f>agility_lap!$C26</f>
        <v>0</v>
      </c>
      <c r="F614" s="15">
        <f>IF(agility_lap!$D26="",1,agility_lap!$D26)</f>
        <v>1</v>
      </c>
      <c r="G614" s="15">
        <f>agility_lap!$F26</f>
        <v>1</v>
      </c>
      <c r="H614" s="16">
        <f t="shared" si="9"/>
        <v>0</v>
      </c>
      <c r="I614" s="15"/>
    </row>
    <row r="615" spans="1:9" x14ac:dyDescent="0.25">
      <c r="A615" s="15" t="str">
        <f>IF(agility_lap!$A27="","","agility_lap|"&amp;agility_lap!$A27)</f>
        <v/>
      </c>
      <c r="B615" s="15" t="s">
        <v>60</v>
      </c>
      <c r="C615" s="15">
        <f>agility_lap!$A27</f>
        <v>0</v>
      </c>
      <c r="D615" s="15" t="str">
        <f>IF(agility_lap!$A27="","","agility_lap~"&amp;agility_lap!$A27)</f>
        <v/>
      </c>
      <c r="E615" s="15">
        <f>agility_lap!$C27</f>
        <v>0</v>
      </c>
      <c r="F615" s="15">
        <f>IF(agility_lap!$D27="",1,agility_lap!$D27)</f>
        <v>1</v>
      </c>
      <c r="G615" s="15">
        <f>agility_lap!$F27</f>
        <v>1</v>
      </c>
      <c r="H615" s="16">
        <f t="shared" si="9"/>
        <v>0</v>
      </c>
      <c r="I615" s="15"/>
    </row>
    <row r="616" spans="1:9" x14ac:dyDescent="0.25">
      <c r="A616" s="15" t="str">
        <f>IF(agility_lap!$A28="","","agility_lap|"&amp;agility_lap!$A28)</f>
        <v/>
      </c>
      <c r="B616" s="15" t="s">
        <v>60</v>
      </c>
      <c r="C616" s="15">
        <f>agility_lap!$A28</f>
        <v>0</v>
      </c>
      <c r="D616" s="15" t="str">
        <f>IF(agility_lap!$A28="","","agility_lap~"&amp;agility_lap!$A28)</f>
        <v/>
      </c>
      <c r="E616" s="15">
        <f>agility_lap!$C28</f>
        <v>0</v>
      </c>
      <c r="F616" s="15">
        <f>IF(agility_lap!$D28="",1,agility_lap!$D28)</f>
        <v>1</v>
      </c>
      <c r="G616" s="15">
        <f>agility_lap!$F28</f>
        <v>1</v>
      </c>
      <c r="H616" s="16">
        <f t="shared" si="9"/>
        <v>0</v>
      </c>
      <c r="I616" s="15"/>
    </row>
    <row r="617" spans="1:9" x14ac:dyDescent="0.25">
      <c r="A617" s="15" t="str">
        <f>IF(agility_lap!$A29="","","agility_lap|"&amp;agility_lap!$A29)</f>
        <v/>
      </c>
      <c r="B617" s="15" t="s">
        <v>60</v>
      </c>
      <c r="C617" s="15">
        <f>agility_lap!$A29</f>
        <v>0</v>
      </c>
      <c r="D617" s="15" t="str">
        <f>IF(agility_lap!$A29="","","agility_lap~"&amp;agility_lap!$A29)</f>
        <v/>
      </c>
      <c r="E617" s="15">
        <f>agility_lap!$C29</f>
        <v>0</v>
      </c>
      <c r="F617" s="15">
        <f>IF(agility_lap!$D29="",1,agility_lap!$D29)</f>
        <v>1</v>
      </c>
      <c r="G617" s="15">
        <f>agility_lap!$F29</f>
        <v>1</v>
      </c>
      <c r="H617" s="16">
        <f t="shared" si="9"/>
        <v>0</v>
      </c>
      <c r="I617" s="15"/>
    </row>
    <row r="618" spans="1:9" x14ac:dyDescent="0.25">
      <c r="A618" s="15" t="str">
        <f>IF(agility_lap!$A30="","","agility_lap|"&amp;agility_lap!$A30)</f>
        <v/>
      </c>
      <c r="B618" s="15" t="s">
        <v>60</v>
      </c>
      <c r="C618" s="15">
        <f>agility_lap!$A30</f>
        <v>0</v>
      </c>
      <c r="D618" s="15" t="str">
        <f>IF(agility_lap!$A30="","","agility_lap~"&amp;agility_lap!$A30)</f>
        <v/>
      </c>
      <c r="E618" s="15">
        <f>agility_lap!$C30</f>
        <v>0</v>
      </c>
      <c r="F618" s="15">
        <f>IF(agility_lap!$D30="",1,agility_lap!$D30)</f>
        <v>1</v>
      </c>
      <c r="G618" s="15">
        <f>agility_lap!$F30</f>
        <v>1</v>
      </c>
      <c r="H618" s="16">
        <f t="shared" si="9"/>
        <v>0</v>
      </c>
      <c r="I618" s="15"/>
    </row>
    <row r="619" spans="1:9" x14ac:dyDescent="0.25">
      <c r="A619" s="15" t="str">
        <f>IF(agility_lap!$A31="","","agility_lap|"&amp;agility_lap!$A31)</f>
        <v/>
      </c>
      <c r="B619" s="15" t="s">
        <v>60</v>
      </c>
      <c r="C619" s="15">
        <f>agility_lap!$A31</f>
        <v>0</v>
      </c>
      <c r="D619" s="15" t="str">
        <f>IF(agility_lap!$A31="","","agility_lap~"&amp;agility_lap!$A31)</f>
        <v/>
      </c>
      <c r="E619" s="15">
        <f>agility_lap!$C31</f>
        <v>0</v>
      </c>
      <c r="F619" s="15">
        <f>IF(agility_lap!$D31="",1,agility_lap!$D31)</f>
        <v>1</v>
      </c>
      <c r="G619" s="15">
        <f>agility_lap!$F31</f>
        <v>1</v>
      </c>
      <c r="H619" s="16">
        <f t="shared" si="9"/>
        <v>0</v>
      </c>
      <c r="I619" s="15"/>
    </row>
    <row r="620" spans="1:9" x14ac:dyDescent="0.25">
      <c r="A620" s="15" t="str">
        <f>IF(agility_lap!$A32="","","agility_lap|"&amp;agility_lap!$A32)</f>
        <v/>
      </c>
      <c r="B620" s="15" t="s">
        <v>60</v>
      </c>
      <c r="C620" s="15">
        <f>agility_lap!$A32</f>
        <v>0</v>
      </c>
      <c r="D620" s="15" t="str">
        <f>IF(agility_lap!$A32="","","agility_lap~"&amp;agility_lap!$A32)</f>
        <v/>
      </c>
      <c r="E620" s="15">
        <f>agility_lap!$C32</f>
        <v>0</v>
      </c>
      <c r="F620" s="15">
        <f>IF(agility_lap!$D32="",1,agility_lap!$D32)</f>
        <v>1</v>
      </c>
      <c r="G620" s="15">
        <f>agility_lap!$F32</f>
        <v>1</v>
      </c>
      <c r="H620" s="16">
        <f t="shared" si="9"/>
        <v>0</v>
      </c>
      <c r="I620" s="15"/>
    </row>
    <row r="621" spans="1:9" x14ac:dyDescent="0.25">
      <c r="A621" s="15" t="str">
        <f>IF(agility_lap!$A33="","","agility_lap|"&amp;agility_lap!$A33)</f>
        <v/>
      </c>
      <c r="B621" s="15" t="s">
        <v>60</v>
      </c>
      <c r="C621" s="15">
        <f>agility_lap!$A33</f>
        <v>0</v>
      </c>
      <c r="D621" s="15" t="str">
        <f>IF(agility_lap!$A33="","","agility_lap~"&amp;agility_lap!$A33)</f>
        <v/>
      </c>
      <c r="E621" s="15">
        <f>agility_lap!$C33</f>
        <v>0</v>
      </c>
      <c r="F621" s="15">
        <f>IF(agility_lap!$D33="",1,agility_lap!$D33)</f>
        <v>1</v>
      </c>
      <c r="G621" s="15">
        <f>agility_lap!$F33</f>
        <v>1</v>
      </c>
      <c r="H621" s="16">
        <f t="shared" si="9"/>
        <v>0</v>
      </c>
      <c r="I621" s="15"/>
    </row>
    <row r="622" spans="1:9" x14ac:dyDescent="0.25">
      <c r="A622" s="15" t="str">
        <f>IF(agility_lap!$A34="","","agility_lap|"&amp;agility_lap!$A34)</f>
        <v/>
      </c>
      <c r="B622" s="15" t="s">
        <v>60</v>
      </c>
      <c r="C622" s="15">
        <f>agility_lap!$A34</f>
        <v>0</v>
      </c>
      <c r="D622" s="15" t="str">
        <f>IF(agility_lap!$A34="","","agility_lap~"&amp;agility_lap!$A34)</f>
        <v/>
      </c>
      <c r="E622" s="15">
        <f>agility_lap!$C34</f>
        <v>0</v>
      </c>
      <c r="F622" s="15">
        <f>IF(agility_lap!$D34="",1,agility_lap!$D34)</f>
        <v>1</v>
      </c>
      <c r="G622" s="15">
        <f>agility_lap!$F34</f>
        <v>1</v>
      </c>
      <c r="H622" s="16">
        <f t="shared" si="9"/>
        <v>0</v>
      </c>
      <c r="I622" s="15"/>
    </row>
    <row r="623" spans="1:9" x14ac:dyDescent="0.25">
      <c r="A623" s="15" t="str">
        <f>IF(agility_lap!$A35="","","agility_lap|"&amp;agility_lap!$A35)</f>
        <v/>
      </c>
      <c r="B623" s="15" t="s">
        <v>60</v>
      </c>
      <c r="C623" s="15">
        <f>agility_lap!$A35</f>
        <v>0</v>
      </c>
      <c r="D623" s="15" t="str">
        <f>IF(agility_lap!$A35="","","agility_lap~"&amp;agility_lap!$A35)</f>
        <v/>
      </c>
      <c r="E623" s="15">
        <f>agility_lap!$C35</f>
        <v>0</v>
      </c>
      <c r="F623" s="15">
        <f>IF(agility_lap!$D35="",1,agility_lap!$D35)</f>
        <v>1</v>
      </c>
      <c r="G623" s="15">
        <f>agility_lap!$F35</f>
        <v>1</v>
      </c>
      <c r="H623" s="16">
        <f t="shared" si="9"/>
        <v>0</v>
      </c>
      <c r="I623" s="15"/>
    </row>
    <row r="624" spans="1:9" x14ac:dyDescent="0.25">
      <c r="A624" s="15" t="str">
        <f>IF(agility_lap!$A36="","","agility_lap|"&amp;agility_lap!$A36)</f>
        <v/>
      </c>
      <c r="B624" s="15" t="s">
        <v>60</v>
      </c>
      <c r="C624" s="15">
        <f>agility_lap!$A36</f>
        <v>0</v>
      </c>
      <c r="D624" s="15" t="str">
        <f>IF(agility_lap!$A36="","","agility_lap~"&amp;agility_lap!$A36)</f>
        <v/>
      </c>
      <c r="E624" s="15">
        <f>agility_lap!$C36</f>
        <v>0</v>
      </c>
      <c r="F624" s="15">
        <f>IF(agility_lap!$D36="",1,agility_lap!$D36)</f>
        <v>1</v>
      </c>
      <c r="G624" s="15">
        <f>agility_lap!$F36</f>
        <v>1</v>
      </c>
      <c r="H624" s="16">
        <f t="shared" si="9"/>
        <v>0</v>
      </c>
      <c r="I624" s="15"/>
    </row>
    <row r="625" spans="1:9" x14ac:dyDescent="0.25">
      <c r="A625" s="15" t="str">
        <f>IF(agility_lap!$A37="","","agility_lap|"&amp;agility_lap!$A37)</f>
        <v/>
      </c>
      <c r="B625" s="15" t="s">
        <v>60</v>
      </c>
      <c r="C625" s="15">
        <f>agility_lap!$A37</f>
        <v>0</v>
      </c>
      <c r="D625" s="15" t="str">
        <f>IF(agility_lap!$A37="","","agility_lap~"&amp;agility_lap!$A37)</f>
        <v/>
      </c>
      <c r="E625" s="15">
        <f>agility_lap!$C37</f>
        <v>0</v>
      </c>
      <c r="F625" s="15">
        <f>IF(agility_lap!$D37="",1,agility_lap!$D37)</f>
        <v>1</v>
      </c>
      <c r="G625" s="15">
        <f>agility_lap!$F37</f>
        <v>1</v>
      </c>
      <c r="H625" s="16">
        <f t="shared" si="9"/>
        <v>0</v>
      </c>
      <c r="I625" s="15"/>
    </row>
    <row r="626" spans="1:9" x14ac:dyDescent="0.25">
      <c r="A626" s="15" t="str">
        <f>IF(agility_lap!$A38="","","agility_lap|"&amp;agility_lap!$A38)</f>
        <v/>
      </c>
      <c r="B626" s="15" t="s">
        <v>60</v>
      </c>
      <c r="C626" s="15">
        <f>agility_lap!$A38</f>
        <v>0</v>
      </c>
      <c r="D626" s="15" t="str">
        <f>IF(agility_lap!$A38="","","agility_lap~"&amp;agility_lap!$A38)</f>
        <v/>
      </c>
      <c r="E626" s="15">
        <f>agility_lap!$C38</f>
        <v>0</v>
      </c>
      <c r="F626" s="15">
        <f>IF(agility_lap!$D38="",1,agility_lap!$D38)</f>
        <v>1</v>
      </c>
      <c r="G626" s="15">
        <f>agility_lap!$F38</f>
        <v>1</v>
      </c>
      <c r="H626" s="16">
        <f t="shared" si="9"/>
        <v>0</v>
      </c>
      <c r="I626" s="15"/>
    </row>
    <row r="627" spans="1:9" x14ac:dyDescent="0.25">
      <c r="A627" s="15" t="str">
        <f>IF(agility_lap!$A39="","","agility_lap|"&amp;agility_lap!$A39)</f>
        <v/>
      </c>
      <c r="B627" s="15" t="s">
        <v>60</v>
      </c>
      <c r="C627" s="15">
        <f>agility_lap!$A39</f>
        <v>0</v>
      </c>
      <c r="D627" s="15" t="str">
        <f>IF(agility_lap!$A39="","","agility_lap~"&amp;agility_lap!$A39)</f>
        <v/>
      </c>
      <c r="E627" s="15">
        <f>agility_lap!$C39</f>
        <v>0</v>
      </c>
      <c r="F627" s="15">
        <f>IF(agility_lap!$D39="",1,agility_lap!$D39)</f>
        <v>1</v>
      </c>
      <c r="G627" s="15">
        <f>agility_lap!$F39</f>
        <v>1</v>
      </c>
      <c r="H627" s="16">
        <f t="shared" si="9"/>
        <v>0</v>
      </c>
      <c r="I627" s="15"/>
    </row>
    <row r="628" spans="1:9" x14ac:dyDescent="0.25">
      <c r="A628" s="15" t="str">
        <f>IF(agility_lap!$A40="","","agility_lap|"&amp;agility_lap!$A40)</f>
        <v/>
      </c>
      <c r="B628" s="15" t="s">
        <v>60</v>
      </c>
      <c r="C628" s="15">
        <f>agility_lap!$A40</f>
        <v>0</v>
      </c>
      <c r="D628" s="15" t="str">
        <f>IF(agility_lap!$A40="","","agility_lap~"&amp;agility_lap!$A40)</f>
        <v/>
      </c>
      <c r="E628" s="15">
        <f>agility_lap!$C40</f>
        <v>0</v>
      </c>
      <c r="F628" s="15">
        <f>IF(agility_lap!$D40="",1,agility_lap!$D40)</f>
        <v>1</v>
      </c>
      <c r="G628" s="15">
        <f>agility_lap!$F40</f>
        <v>1</v>
      </c>
      <c r="H628" s="16">
        <f t="shared" si="9"/>
        <v>0</v>
      </c>
      <c r="I628" s="15"/>
    </row>
    <row r="629" spans="1:9" x14ac:dyDescent="0.25">
      <c r="A629" s="15" t="str">
        <f>IF(agility_lap!$A41="","","agility_lap|"&amp;agility_lap!$A41)</f>
        <v/>
      </c>
      <c r="B629" s="15" t="s">
        <v>60</v>
      </c>
      <c r="C629" s="15">
        <f>agility_lap!$A41</f>
        <v>0</v>
      </c>
      <c r="D629" s="15" t="str">
        <f>IF(agility_lap!$A41="","","agility_lap~"&amp;agility_lap!$A41)</f>
        <v/>
      </c>
      <c r="E629" s="15">
        <f>agility_lap!$C41</f>
        <v>0</v>
      </c>
      <c r="F629" s="15">
        <f>IF(agility_lap!$D41="",1,agility_lap!$D41)</f>
        <v>1</v>
      </c>
      <c r="G629" s="15">
        <f>agility_lap!$F41</f>
        <v>1</v>
      </c>
      <c r="H629" s="16">
        <f t="shared" si="9"/>
        <v>0</v>
      </c>
      <c r="I629" s="15"/>
    </row>
    <row r="630" spans="1:9" x14ac:dyDescent="0.25">
      <c r="A630" s="15" t="str">
        <f>IF(agility_lap!$A42="","","agility_lap|"&amp;agility_lap!$A42)</f>
        <v/>
      </c>
      <c r="B630" s="15" t="s">
        <v>60</v>
      </c>
      <c r="C630" s="15">
        <f>agility_lap!$A42</f>
        <v>0</v>
      </c>
      <c r="D630" s="15" t="str">
        <f>IF(agility_lap!$A42="","","agility_lap~"&amp;agility_lap!$A42)</f>
        <v/>
      </c>
      <c r="E630" s="15">
        <f>agility_lap!$C42</f>
        <v>0</v>
      </c>
      <c r="F630" s="15">
        <f>IF(agility_lap!$D42="",1,agility_lap!$D42)</f>
        <v>1</v>
      </c>
      <c r="G630" s="15">
        <f>agility_lap!$F42</f>
        <v>1</v>
      </c>
      <c r="H630" s="16">
        <f t="shared" si="9"/>
        <v>0</v>
      </c>
      <c r="I630" s="15"/>
    </row>
    <row r="631" spans="1:9" x14ac:dyDescent="0.25">
      <c r="A631" s="15" t="str">
        <f>IF(agility_lap!$A43="","","agility_lap|"&amp;agility_lap!$A43)</f>
        <v/>
      </c>
      <c r="B631" s="15" t="s">
        <v>60</v>
      </c>
      <c r="C631" s="15">
        <f>agility_lap!$A43</f>
        <v>0</v>
      </c>
      <c r="D631" s="15" t="str">
        <f>IF(agility_lap!$A43="","","agility_lap~"&amp;agility_lap!$A43)</f>
        <v/>
      </c>
      <c r="E631" s="15">
        <f>agility_lap!$C43</f>
        <v>0</v>
      </c>
      <c r="F631" s="15">
        <f>IF(agility_lap!$D43="",1,agility_lap!$D43)</f>
        <v>1</v>
      </c>
      <c r="G631" s="15">
        <f>agility_lap!$F43</f>
        <v>1</v>
      </c>
      <c r="H631" s="16">
        <f t="shared" si="9"/>
        <v>0</v>
      </c>
      <c r="I631" s="15"/>
    </row>
    <row r="632" spans="1:9" x14ac:dyDescent="0.25">
      <c r="A632" s="15" t="str">
        <f>IF(agility_lap!$A44="","","agility_lap|"&amp;agility_lap!$A44)</f>
        <v/>
      </c>
      <c r="B632" s="15" t="s">
        <v>60</v>
      </c>
      <c r="C632" s="15">
        <f>agility_lap!$A44</f>
        <v>0</v>
      </c>
      <c r="D632" s="15" t="str">
        <f>IF(agility_lap!$A44="","","agility_lap~"&amp;agility_lap!$A44)</f>
        <v/>
      </c>
      <c r="E632" s="15">
        <f>agility_lap!$C44</f>
        <v>0</v>
      </c>
      <c r="F632" s="15">
        <f>IF(agility_lap!$D44="",1,agility_lap!$D44)</f>
        <v>1</v>
      </c>
      <c r="G632" s="15">
        <f>agility_lap!$F44</f>
        <v>1</v>
      </c>
      <c r="H632" s="16">
        <f t="shared" si="9"/>
        <v>0</v>
      </c>
      <c r="I632" s="15"/>
    </row>
    <row r="633" spans="1:9" x14ac:dyDescent="0.25">
      <c r="A633" s="15" t="str">
        <f>IF(agility_lap!$A45="","","agility_lap|"&amp;agility_lap!$A45)</f>
        <v/>
      </c>
      <c r="B633" s="15" t="s">
        <v>60</v>
      </c>
      <c r="C633" s="15">
        <f>agility_lap!$A45</f>
        <v>0</v>
      </c>
      <c r="D633" s="15" t="str">
        <f>IF(agility_lap!$A45="","","agility_lap~"&amp;agility_lap!$A45)</f>
        <v/>
      </c>
      <c r="E633" s="15">
        <f>agility_lap!$C45</f>
        <v>0</v>
      </c>
      <c r="F633" s="15">
        <f>IF(agility_lap!$D45="",1,agility_lap!$D45)</f>
        <v>1</v>
      </c>
      <c r="G633" s="15">
        <f>agility_lap!$F45</f>
        <v>1</v>
      </c>
      <c r="H633" s="16">
        <f t="shared" si="9"/>
        <v>0</v>
      </c>
      <c r="I633" s="15"/>
    </row>
    <row r="634" spans="1:9" x14ac:dyDescent="0.25">
      <c r="A634" s="15" t="str">
        <f>IF(agility_lap!$A46="","","agility_lap|"&amp;agility_lap!$A46)</f>
        <v/>
      </c>
      <c r="B634" s="15" t="s">
        <v>60</v>
      </c>
      <c r="C634" s="15">
        <f>agility_lap!$A46</f>
        <v>0</v>
      </c>
      <c r="D634" s="15" t="str">
        <f>IF(agility_lap!$A46="","","agility_lap~"&amp;agility_lap!$A46)</f>
        <v/>
      </c>
      <c r="E634" s="15">
        <f>agility_lap!$C46</f>
        <v>0</v>
      </c>
      <c r="F634" s="15">
        <f>IF(agility_lap!$D46="",1,agility_lap!$D46)</f>
        <v>1</v>
      </c>
      <c r="G634" s="15">
        <f>agility_lap!$F46</f>
        <v>1</v>
      </c>
      <c r="H634" s="16">
        <f t="shared" si="9"/>
        <v>0</v>
      </c>
      <c r="I634" s="15"/>
    </row>
    <row r="635" spans="1:9" x14ac:dyDescent="0.25">
      <c r="A635" s="15" t="str">
        <f>IF(agility_lap!$A47="","","agility_lap|"&amp;agility_lap!$A47)</f>
        <v/>
      </c>
      <c r="B635" s="15" t="s">
        <v>60</v>
      </c>
      <c r="C635" s="15">
        <f>agility_lap!$A47</f>
        <v>0</v>
      </c>
      <c r="D635" s="15" t="str">
        <f>IF(agility_lap!$A47="","","agility_lap~"&amp;agility_lap!$A47)</f>
        <v/>
      </c>
      <c r="E635" s="15">
        <f>agility_lap!$C47</f>
        <v>0</v>
      </c>
      <c r="F635" s="15">
        <f>IF(agility_lap!$D47="",1,agility_lap!$D47)</f>
        <v>1</v>
      </c>
      <c r="G635" s="15">
        <f>agility_lap!$F47</f>
        <v>1</v>
      </c>
      <c r="H635" s="16">
        <f t="shared" si="9"/>
        <v>0</v>
      </c>
      <c r="I635" s="15"/>
    </row>
    <row r="636" spans="1:9" x14ac:dyDescent="0.25">
      <c r="A636" s="15" t="str">
        <f>IF(agility_lap!$A48="","","agility_lap|"&amp;agility_lap!$A48)</f>
        <v/>
      </c>
      <c r="B636" s="15" t="s">
        <v>60</v>
      </c>
      <c r="C636" s="15">
        <f>agility_lap!$A48</f>
        <v>0</v>
      </c>
      <c r="D636" s="15" t="str">
        <f>IF(agility_lap!$A48="","","agility_lap~"&amp;agility_lap!$A48)</f>
        <v/>
      </c>
      <c r="E636" s="15">
        <f>agility_lap!$C48</f>
        <v>0</v>
      </c>
      <c r="F636" s="15">
        <f>IF(agility_lap!$D48="",1,agility_lap!$D48)</f>
        <v>1</v>
      </c>
      <c r="G636" s="15">
        <f>agility_lap!$F48</f>
        <v>1</v>
      </c>
      <c r="H636" s="16">
        <f t="shared" si="9"/>
        <v>0</v>
      </c>
      <c r="I636" s="15"/>
    </row>
    <row r="637" spans="1:9" x14ac:dyDescent="0.25">
      <c r="A637" s="15" t="str">
        <f>IF(agility_lap!$A49="","","agility_lap|"&amp;agility_lap!$A49)</f>
        <v/>
      </c>
      <c r="B637" s="15" t="s">
        <v>60</v>
      </c>
      <c r="C637" s="15">
        <f>agility_lap!$A49</f>
        <v>0</v>
      </c>
      <c r="D637" s="15" t="str">
        <f>IF(agility_lap!$A49="","","agility_lap~"&amp;agility_lap!$A49)</f>
        <v/>
      </c>
      <c r="E637" s="15">
        <f>agility_lap!$C49</f>
        <v>0</v>
      </c>
      <c r="F637" s="15">
        <f>IF(agility_lap!$D49="",1,agility_lap!$D49)</f>
        <v>1</v>
      </c>
      <c r="G637" s="15">
        <f>agility_lap!$F49</f>
        <v>1</v>
      </c>
      <c r="H637" s="16">
        <f t="shared" si="9"/>
        <v>0</v>
      </c>
      <c r="I637" s="15"/>
    </row>
    <row r="638" spans="1:9" x14ac:dyDescent="0.25">
      <c r="A638" s="15" t="str">
        <f>IF(agility_lap!$A50="","","agility_lap|"&amp;agility_lap!$A50)</f>
        <v/>
      </c>
      <c r="B638" s="15" t="s">
        <v>60</v>
      </c>
      <c r="C638" s="15">
        <f>agility_lap!$A50</f>
        <v>0</v>
      </c>
      <c r="D638" s="15" t="str">
        <f>IF(agility_lap!$A50="","","agility_lap~"&amp;agility_lap!$A50)</f>
        <v/>
      </c>
      <c r="E638" s="15">
        <f>agility_lap!$C50</f>
        <v>0</v>
      </c>
      <c r="F638" s="15">
        <f>IF(agility_lap!$D50="",1,agility_lap!$D50)</f>
        <v>1</v>
      </c>
      <c r="G638" s="15">
        <f>agility_lap!$F50</f>
        <v>1</v>
      </c>
      <c r="H638" s="16">
        <f t="shared" si="9"/>
        <v>0</v>
      </c>
      <c r="I638" s="15"/>
    </row>
    <row r="639" spans="1:9" x14ac:dyDescent="0.25">
      <c r="A639" s="15" t="str">
        <f>IF(agility_lap!$A51="","","agility_lap|"&amp;agility_lap!$A51)</f>
        <v/>
      </c>
      <c r="B639" s="15" t="s">
        <v>60</v>
      </c>
      <c r="C639" s="15">
        <f>agility_lap!$A51</f>
        <v>0</v>
      </c>
      <c r="D639" s="15" t="str">
        <f>IF(agility_lap!$A51="","","agility_lap~"&amp;agility_lap!$A51)</f>
        <v/>
      </c>
      <c r="E639" s="15">
        <f>agility_lap!$C51</f>
        <v>0</v>
      </c>
      <c r="F639" s="15">
        <f>IF(agility_lap!$D51="",1,agility_lap!$D51)</f>
        <v>1</v>
      </c>
      <c r="G639" s="15">
        <f>agility_lap!$F51</f>
        <v>1</v>
      </c>
      <c r="H639" s="16">
        <f t="shared" si="9"/>
        <v>0</v>
      </c>
      <c r="I639" s="15"/>
    </row>
    <row r="640" spans="1:9" x14ac:dyDescent="0.25">
      <c r="A640" s="15" t="str">
        <f>IF(agility_lap!$A52="","","agility_lap|"&amp;agility_lap!$A52)</f>
        <v/>
      </c>
      <c r="B640" s="15" t="s">
        <v>60</v>
      </c>
      <c r="C640" s="15">
        <f>agility_lap!$A52</f>
        <v>0</v>
      </c>
      <c r="D640" s="15" t="str">
        <f>IF(agility_lap!$A52="","","agility_lap~"&amp;agility_lap!$A52)</f>
        <v/>
      </c>
      <c r="E640" s="15">
        <f>agility_lap!$C52</f>
        <v>0</v>
      </c>
      <c r="F640" s="15">
        <f>IF(agility_lap!$D52="",1,agility_lap!$D52)</f>
        <v>1</v>
      </c>
      <c r="G640" s="15">
        <f>agility_lap!$F52</f>
        <v>1</v>
      </c>
      <c r="H640" s="16">
        <f t="shared" si="9"/>
        <v>0</v>
      </c>
      <c r="I640" s="15"/>
    </row>
    <row r="641" spans="1:9" x14ac:dyDescent="0.25">
      <c r="A641" s="15" t="str">
        <f>IF(agility_lap!$A53="","","agility_lap|"&amp;agility_lap!$A53)</f>
        <v/>
      </c>
      <c r="B641" s="15" t="s">
        <v>60</v>
      </c>
      <c r="C641" s="15">
        <f>agility_lap!$A53</f>
        <v>0</v>
      </c>
      <c r="D641" s="15" t="str">
        <f>IF(agility_lap!$A53="","","agility_lap~"&amp;agility_lap!$A53)</f>
        <v/>
      </c>
      <c r="E641" s="15">
        <f>agility_lap!$C53</f>
        <v>0</v>
      </c>
      <c r="F641" s="15">
        <f>IF(agility_lap!$D53="",1,agility_lap!$D53)</f>
        <v>1</v>
      </c>
      <c r="G641" s="15">
        <f>agility_lap!$F53</f>
        <v>1</v>
      </c>
      <c r="H641" s="16">
        <f t="shared" si="9"/>
        <v>0</v>
      </c>
      <c r="I641" s="15"/>
    </row>
    <row r="642" spans="1:9" x14ac:dyDescent="0.25">
      <c r="A642" s="15" t="str">
        <f>IF(minigame_completion!$A5="","","minigame_completion|"&amp;minigame_completion!$A5)</f>
        <v>minigame_completion|Wintertodt</v>
      </c>
      <c r="B642" s="15" t="s">
        <v>62</v>
      </c>
      <c r="C642" s="15" t="str">
        <f>minigame_completion!$A5</f>
        <v>Wintertodt</v>
      </c>
      <c r="D642" s="15" t="str">
        <f>IF(minigame_completion!$A5="","","minigame_completion~"&amp;minigame_completion!$A5)</f>
        <v>minigame_completion~Wintertodt</v>
      </c>
      <c r="E642" s="15">
        <f>minigame_completion!$C5</f>
        <v>12</v>
      </c>
      <c r="F642" s="15">
        <f>IF(minigame_completion!$D5="",1,minigame_completion!$D5)</f>
        <v>1</v>
      </c>
      <c r="G642" s="15">
        <f>minigame_completion!$F5</f>
        <v>1</v>
      </c>
      <c r="H642" s="16">
        <f t="shared" si="9"/>
        <v>12</v>
      </c>
      <c r="I642" s="15" t="str">
        <f>IF(minigame_completion!$A5="","",minigame_completion!$J5)</f>
        <v>subdued Wintertodt count is</v>
      </c>
    </row>
    <row r="643" spans="1:9" x14ac:dyDescent="0.25">
      <c r="A643" s="15" t="str">
        <f>IF(minigame_completion!$A6="","","minigame_completion|"&amp;minigame_completion!$A6)</f>
        <v>minigame_completion|Tempoross</v>
      </c>
      <c r="B643" s="15" t="s">
        <v>62</v>
      </c>
      <c r="C643" s="15" t="str">
        <f>minigame_completion!$A6</f>
        <v>Tempoross</v>
      </c>
      <c r="D643" s="15" t="str">
        <f>IF(minigame_completion!$A6="","","minigame_completion~"&amp;minigame_completion!$A6)</f>
        <v>minigame_completion~Tempoross</v>
      </c>
      <c r="E643" s="15">
        <f>minigame_completion!$C6</f>
        <v>9</v>
      </c>
      <c r="F643" s="15">
        <f>IF(minigame_completion!$D6="",1,minigame_completion!$D6)</f>
        <v>1</v>
      </c>
      <c r="G643" s="15">
        <f>minigame_completion!$F6</f>
        <v>1</v>
      </c>
      <c r="H643" s="16">
        <f t="shared" si="9"/>
        <v>9</v>
      </c>
      <c r="I643" s="15" t="str">
        <f>IF(minigame_completion!$A6="","",minigame_completion!$J6)</f>
        <v>Tempoross kill count is</v>
      </c>
    </row>
    <row r="644" spans="1:9" x14ac:dyDescent="0.25">
      <c r="A644" s="15" t="str">
        <f>IF(minigame_completion!$A7="","","minigame_completion|"&amp;minigame_completion!$A7)</f>
        <v>minigame_completion|Guardians of the Rift</v>
      </c>
      <c r="B644" s="15" t="s">
        <v>62</v>
      </c>
      <c r="C644" s="15" t="str">
        <f>minigame_completion!$A7</f>
        <v>Guardians of the Rift</v>
      </c>
      <c r="D644" s="15" t="str">
        <f>IF(minigame_completion!$A7="","","minigame_completion~"&amp;minigame_completion!$A7)</f>
        <v>minigame_completion~Guardians of the Rift</v>
      </c>
      <c r="E644" s="15">
        <f>minigame_completion!$C7</f>
        <v>6</v>
      </c>
      <c r="F644" s="15">
        <f>IF(minigame_completion!$D7="",1,minigame_completion!$D7)</f>
        <v>1</v>
      </c>
      <c r="G644" s="15">
        <f>minigame_completion!$F7</f>
        <v>1</v>
      </c>
      <c r="H644" s="16">
        <f t="shared" si="9"/>
        <v>6</v>
      </c>
      <c r="I644" s="15" t="str">
        <f>IF(minigame_completion!$A7="","",minigame_completion!$J7)</f>
        <v>Amount of rifts you have closed</v>
      </c>
    </row>
    <row r="645" spans="1:9" x14ac:dyDescent="0.25">
      <c r="A645" s="15" t="str">
        <f>IF(minigame_completion!$A8="","","minigame_completion|"&amp;minigame_completion!$A8)</f>
        <v>minigame_completion|Hallowed Sepulchre (Floor 1)</v>
      </c>
      <c r="B645" s="15" t="s">
        <v>62</v>
      </c>
      <c r="C645" s="15" t="str">
        <f>minigame_completion!$A8</f>
        <v>Hallowed Sepulchre (Floor 1)</v>
      </c>
      <c r="D645" s="15" t="str">
        <f>IF(minigame_completion!$A8="","","minigame_completion~"&amp;minigame_completion!$A8)</f>
        <v>minigame_completion~Hallowed Sepulchre (Floor 1)</v>
      </c>
      <c r="E645" s="15">
        <f>minigame_completion!$C8</f>
        <v>14</v>
      </c>
      <c r="F645" s="15">
        <f>IF(minigame_completion!$D8="",1,minigame_completion!$D8)</f>
        <v>1</v>
      </c>
      <c r="G645" s="15">
        <f>minigame_completion!$F8</f>
        <v>1</v>
      </c>
      <c r="H645" s="16">
        <f t="shared" si="9"/>
        <v>14</v>
      </c>
      <c r="I645" s="15" t="str">
        <f>IF(minigame_completion!$A8="","",minigame_completion!$J8)</f>
        <v>completed Floor 1 of the Hallowed Sepulchre</v>
      </c>
    </row>
    <row r="646" spans="1:9" x14ac:dyDescent="0.25">
      <c r="A646" s="15" t="str">
        <f>IF(minigame_completion!$A9="","","minigame_completion|"&amp;minigame_completion!$A9)</f>
        <v>minigame_completion|Hallowed Sepulchre (Floor 2)</v>
      </c>
      <c r="B646" s="15" t="s">
        <v>62</v>
      </c>
      <c r="C646" s="15" t="str">
        <f>minigame_completion!$A9</f>
        <v>Hallowed Sepulchre (Floor 2)</v>
      </c>
      <c r="D646" s="15" t="str">
        <f>IF(minigame_completion!$A9="","","minigame_completion~"&amp;minigame_completion!$A9)</f>
        <v>minigame_completion~Hallowed Sepulchre (Floor 2)</v>
      </c>
      <c r="E646" s="15">
        <f>minigame_completion!$C9</f>
        <v>12</v>
      </c>
      <c r="F646" s="15">
        <f>IF(minigame_completion!$D9="",1,minigame_completion!$D9)</f>
        <v>1</v>
      </c>
      <c r="G646" s="15">
        <f>minigame_completion!$F9</f>
        <v>1</v>
      </c>
      <c r="H646" s="16">
        <f t="shared" si="9"/>
        <v>12</v>
      </c>
      <c r="I646" s="15" t="str">
        <f>IF(minigame_completion!$A9="","",minigame_completion!$J9)</f>
        <v>completed Floor 2 of the Hallowed Sepulchre</v>
      </c>
    </row>
    <row r="647" spans="1:9" x14ac:dyDescent="0.25">
      <c r="A647" s="15" t="str">
        <f>IF(minigame_completion!$A10="","","minigame_completion|"&amp;minigame_completion!$A10)</f>
        <v>minigame_completion|Hallowed Sepulchre (Floor 3)</v>
      </c>
      <c r="B647" s="15" t="s">
        <v>62</v>
      </c>
      <c r="C647" s="15" t="str">
        <f>minigame_completion!$A10</f>
        <v>Hallowed Sepulchre (Floor 3)</v>
      </c>
      <c r="D647" s="15" t="str">
        <f>IF(minigame_completion!$A10="","","minigame_completion~"&amp;minigame_completion!$A10)</f>
        <v>minigame_completion~Hallowed Sepulchre (Floor 3)</v>
      </c>
      <c r="E647" s="15">
        <f>minigame_completion!$C10</f>
        <v>10</v>
      </c>
      <c r="F647" s="15">
        <f>IF(minigame_completion!$D10="",1,minigame_completion!$D10)</f>
        <v>1</v>
      </c>
      <c r="G647" s="15">
        <f>minigame_completion!$F10</f>
        <v>1</v>
      </c>
      <c r="H647" s="16">
        <f t="shared" ref="H647:H710" si="10">IF(OR($E647="",$E647=0,$F647=0),0,$G647*$E647/$F647)</f>
        <v>10</v>
      </c>
      <c r="I647" s="15" t="str">
        <f>IF(minigame_completion!$A10="","",minigame_completion!$J10)</f>
        <v>completed Floor 3 of the Hallowed Sepulchre</v>
      </c>
    </row>
    <row r="648" spans="1:9" x14ac:dyDescent="0.25">
      <c r="A648" s="15" t="str">
        <f>IF(minigame_completion!$A11="","","minigame_completion|"&amp;minigame_completion!$A11)</f>
        <v>minigame_completion|Hallowed Sepulchre (Floor 4)</v>
      </c>
      <c r="B648" s="15" t="s">
        <v>62</v>
      </c>
      <c r="C648" s="15" t="str">
        <f>minigame_completion!$A11</f>
        <v>Hallowed Sepulchre (Floor 4)</v>
      </c>
      <c r="D648" s="15" t="str">
        <f>IF(minigame_completion!$A11="","","minigame_completion~"&amp;minigame_completion!$A11)</f>
        <v>minigame_completion~Hallowed Sepulchre (Floor 4)</v>
      </c>
      <c r="E648" s="15">
        <f>minigame_completion!$C11</f>
        <v>8</v>
      </c>
      <c r="F648" s="15">
        <f>IF(minigame_completion!$D11="",1,minigame_completion!$D11)</f>
        <v>1</v>
      </c>
      <c r="G648" s="15">
        <f>minigame_completion!$F11</f>
        <v>1</v>
      </c>
      <c r="H648" s="16">
        <f t="shared" si="10"/>
        <v>8</v>
      </c>
      <c r="I648" s="15" t="str">
        <f>IF(minigame_completion!$A11="","",minigame_completion!$J11)</f>
        <v>completed Floor 4 of the Hallowed Sepulchre</v>
      </c>
    </row>
    <row r="649" spans="1:9" x14ac:dyDescent="0.25">
      <c r="A649" s="15" t="str">
        <f>IF(minigame_completion!$A12="","","minigame_completion|"&amp;minigame_completion!$A12)</f>
        <v>minigame_completion|Hallowed Sepulchre (Floor 5)</v>
      </c>
      <c r="B649" s="15" t="s">
        <v>62</v>
      </c>
      <c r="C649" s="15" t="str">
        <f>minigame_completion!$A12</f>
        <v>Hallowed Sepulchre (Floor 5)</v>
      </c>
      <c r="D649" s="15" t="str">
        <f>IF(minigame_completion!$A12="","","minigame_completion~"&amp;minigame_completion!$A12)</f>
        <v>minigame_completion~Hallowed Sepulchre (Floor 5)</v>
      </c>
      <c r="E649" s="15">
        <f>minigame_completion!$C12</f>
        <v>5</v>
      </c>
      <c r="F649" s="15">
        <f>IF(minigame_completion!$D12="",1,minigame_completion!$D12)</f>
        <v>1</v>
      </c>
      <c r="G649" s="15">
        <f>minigame_completion!$F12</f>
        <v>1</v>
      </c>
      <c r="H649" s="16">
        <f t="shared" si="10"/>
        <v>5</v>
      </c>
      <c r="I649" s="15" t="str">
        <f>IF(minigame_completion!$A12="","",minigame_completion!$J12)</f>
        <v>completed Floor 5 of the Hallowed Sepulchre</v>
      </c>
    </row>
    <row r="650" spans="1:9" x14ac:dyDescent="0.25">
      <c r="A650" s="15" t="str">
        <f>IF(minigame_completion!$A13="","","minigame_completion|"&amp;minigame_completion!$A13)</f>
        <v>minigame_completion|Pest Control</v>
      </c>
      <c r="B650" s="15" t="s">
        <v>62</v>
      </c>
      <c r="C650" s="15" t="str">
        <f>minigame_completion!$A13</f>
        <v>Pest Control</v>
      </c>
      <c r="D650" s="15" t="str">
        <f>IF(minigame_completion!$A13="","","minigame_completion~"&amp;minigame_completion!$A13)</f>
        <v>minigame_completion~Pest Control</v>
      </c>
      <c r="E650" s="15">
        <f>minigame_completion!$C13</f>
        <v>15</v>
      </c>
      <c r="F650" s="15">
        <f>IF(minigame_completion!$D13="",1,minigame_completion!$D13)</f>
        <v>1</v>
      </c>
      <c r="G650" s="15">
        <f>minigame_completion!$F13</f>
        <v>1</v>
      </c>
      <c r="H650" s="16">
        <f t="shared" si="10"/>
        <v>15</v>
      </c>
      <c r="I650" s="15" t="str">
        <f>IF(minigame_completion!$A13="","",minigame_completion!$J13)</f>
        <v>you have been rewarded</v>
      </c>
    </row>
    <row r="651" spans="1:9" x14ac:dyDescent="0.25">
      <c r="A651" s="15" t="str">
        <f>IF(minigame_completion!$A14="","","minigame_completion|"&amp;minigame_completion!$A14)</f>
        <v>minigame_completion|Barbarian Assault</v>
      </c>
      <c r="B651" s="15" t="s">
        <v>62</v>
      </c>
      <c r="C651" s="15" t="str">
        <f>minigame_completion!$A14</f>
        <v>Barbarian Assault</v>
      </c>
      <c r="D651" s="15" t="str">
        <f>IF(minigame_completion!$A14="","","minigame_completion~"&amp;minigame_completion!$A14)</f>
        <v>minigame_completion~Barbarian Assault</v>
      </c>
      <c r="E651" s="15">
        <f>minigame_completion!$C14</f>
        <v>4</v>
      </c>
      <c r="F651" s="15">
        <f>IF(minigame_completion!$D14="",1,minigame_completion!$D14)</f>
        <v>5</v>
      </c>
      <c r="G651" s="15">
        <f>minigame_completion!$F14</f>
        <v>1</v>
      </c>
      <c r="H651" s="16">
        <f t="shared" si="10"/>
        <v>0.8</v>
      </c>
      <c r="I651" s="15" t="str">
        <f>IF(minigame_completion!$A14="","",minigame_completion!$J14)</f>
        <v>Wave 10 duration</v>
      </c>
    </row>
    <row r="652" spans="1:9" x14ac:dyDescent="0.25">
      <c r="A652" s="15" t="str">
        <f>IF(minigame_completion!$A15="","","minigame_completion|"&amp;minigame_completion!$A15)</f>
        <v>minigame_completion|Mastering Mixology</v>
      </c>
      <c r="B652" s="15" t="s">
        <v>62</v>
      </c>
      <c r="C652" s="15" t="str">
        <f>minigame_completion!$A15</f>
        <v>Mastering Mixology</v>
      </c>
      <c r="D652" s="15" t="str">
        <f>IF(minigame_completion!$A15="","","minigame_completion~"&amp;minigame_completion!$A15)</f>
        <v>minigame_completion~Mastering Mixology</v>
      </c>
      <c r="E652" s="15">
        <f>minigame_completion!$C15</f>
        <v>20</v>
      </c>
      <c r="F652" s="15">
        <f>IF(minigame_completion!$D15="",1,minigame_completion!$D15)</f>
        <v>1</v>
      </c>
      <c r="G652" s="15">
        <f>minigame_completion!$F15</f>
        <v>1</v>
      </c>
      <c r="H652" s="16">
        <f t="shared" si="10"/>
        <v>20</v>
      </c>
      <c r="I652" s="15" t="str">
        <f>IF(minigame_completion!$A15="","",minigame_completion!$J15)</f>
        <v>Mixology</v>
      </c>
    </row>
    <row r="653" spans="1:9" x14ac:dyDescent="0.25">
      <c r="A653" s="15" t="str">
        <f>IF(minigame_completion!$A16="","","minigame_completion|"&amp;minigame_completion!$A16)</f>
        <v>minigame_completion|Temple Trekking</v>
      </c>
      <c r="B653" s="15" t="s">
        <v>62</v>
      </c>
      <c r="C653" s="15" t="str">
        <f>minigame_completion!$A16</f>
        <v>Temple Trekking</v>
      </c>
      <c r="D653" s="15" t="str">
        <f>IF(minigame_completion!$A16="","","minigame_completion~"&amp;minigame_completion!$A16)</f>
        <v>minigame_completion~Temple Trekking</v>
      </c>
      <c r="E653" s="15">
        <f>minigame_completion!$C16</f>
        <v>10</v>
      </c>
      <c r="F653" s="15">
        <f>IF(minigame_completion!$D16="",1,minigame_completion!$D16)</f>
        <v>1</v>
      </c>
      <c r="G653" s="15">
        <f>minigame_completion!$F16</f>
        <v>1</v>
      </c>
      <c r="H653" s="16">
        <f t="shared" si="10"/>
        <v>10</v>
      </c>
      <c r="I653" s="15" t="str">
        <f>IF(minigame_completion!$A16="","",minigame_completion!$J16)</f>
        <v>Trek complete</v>
      </c>
    </row>
    <row r="654" spans="1:9" x14ac:dyDescent="0.25">
      <c r="A654" s="15" t="str">
        <f>IF(minigame_completion!$A17="","","minigame_completion|"&amp;minigame_completion!$A17)</f>
        <v>minigame_completion|Last Man Standing</v>
      </c>
      <c r="B654" s="15" t="s">
        <v>62</v>
      </c>
      <c r="C654" s="15" t="str">
        <f>minigame_completion!$A17</f>
        <v>Last Man Standing</v>
      </c>
      <c r="D654" s="15" t="str">
        <f>IF(minigame_completion!$A17="","","minigame_completion~"&amp;minigame_completion!$A17)</f>
        <v>minigame_completion~Last Man Standing</v>
      </c>
      <c r="E654" s="15">
        <f>minigame_completion!$C17</f>
        <v>6</v>
      </c>
      <c r="F654" s="15">
        <f>IF(minigame_completion!$D17="",1,minigame_completion!$D17)</f>
        <v>1</v>
      </c>
      <c r="G654" s="15">
        <f>minigame_completion!$F17</f>
        <v>1</v>
      </c>
      <c r="H654" s="16">
        <f t="shared" si="10"/>
        <v>6</v>
      </c>
      <c r="I654" s="15" t="str">
        <f>IF(minigame_completion!$A17="","",minigame_completion!$J17)</f>
        <v>Last Man Standing</v>
      </c>
    </row>
    <row r="655" spans="1:9" x14ac:dyDescent="0.25">
      <c r="A655" s="15" t="str">
        <f>IF(minigame_completion!$A18="","","minigame_completion|"&amp;minigame_completion!$A18)</f>
        <v/>
      </c>
      <c r="B655" s="15" t="s">
        <v>62</v>
      </c>
      <c r="C655" s="15">
        <f>minigame_completion!$A18</f>
        <v>0</v>
      </c>
      <c r="D655" s="15" t="str">
        <f>IF(minigame_completion!$A18="","","minigame_completion~"&amp;minigame_completion!$A18)</f>
        <v/>
      </c>
      <c r="E655" s="15">
        <f>minigame_completion!$C18</f>
        <v>0</v>
      </c>
      <c r="F655" s="15">
        <f>IF(minigame_completion!$D18="",1,minigame_completion!$D18)</f>
        <v>1</v>
      </c>
      <c r="G655" s="15">
        <f>minigame_completion!$F18</f>
        <v>1</v>
      </c>
      <c r="H655" s="16">
        <f t="shared" si="10"/>
        <v>0</v>
      </c>
      <c r="I655" s="15" t="str">
        <f>IF(minigame_completion!$A18="","",minigame_completion!$J18)</f>
        <v/>
      </c>
    </row>
    <row r="656" spans="1:9" x14ac:dyDescent="0.25">
      <c r="A656" s="15" t="str">
        <f>IF(minigame_completion!$A19="","","minigame_completion|"&amp;minigame_completion!$A19)</f>
        <v/>
      </c>
      <c r="B656" s="15" t="s">
        <v>62</v>
      </c>
      <c r="C656" s="15">
        <f>minigame_completion!$A19</f>
        <v>0</v>
      </c>
      <c r="D656" s="15" t="str">
        <f>IF(minigame_completion!$A19="","","minigame_completion~"&amp;minigame_completion!$A19)</f>
        <v/>
      </c>
      <c r="E656" s="15">
        <f>minigame_completion!$C19</f>
        <v>0</v>
      </c>
      <c r="F656" s="15">
        <f>IF(minigame_completion!$D19="",1,minigame_completion!$D19)</f>
        <v>1</v>
      </c>
      <c r="G656" s="15">
        <f>minigame_completion!$F19</f>
        <v>1</v>
      </c>
      <c r="H656" s="16">
        <f t="shared" si="10"/>
        <v>0</v>
      </c>
      <c r="I656" s="15" t="str">
        <f>IF(minigame_completion!$A19="","",minigame_completion!$J19)</f>
        <v/>
      </c>
    </row>
    <row r="657" spans="1:9" x14ac:dyDescent="0.25">
      <c r="A657" s="15" t="str">
        <f>IF(minigame_completion!$A20="","","minigame_completion|"&amp;minigame_completion!$A20)</f>
        <v/>
      </c>
      <c r="B657" s="15" t="s">
        <v>62</v>
      </c>
      <c r="C657" s="15">
        <f>minigame_completion!$A20</f>
        <v>0</v>
      </c>
      <c r="D657" s="15" t="str">
        <f>IF(minigame_completion!$A20="","","minigame_completion~"&amp;minigame_completion!$A20)</f>
        <v/>
      </c>
      <c r="E657" s="15">
        <f>minigame_completion!$C20</f>
        <v>0</v>
      </c>
      <c r="F657" s="15">
        <f>IF(minigame_completion!$D20="",1,minigame_completion!$D20)</f>
        <v>1</v>
      </c>
      <c r="G657" s="15">
        <f>minigame_completion!$F20</f>
        <v>1</v>
      </c>
      <c r="H657" s="16">
        <f t="shared" si="10"/>
        <v>0</v>
      </c>
      <c r="I657" s="15" t="str">
        <f>IF(minigame_completion!$A20="","",minigame_completion!$J20)</f>
        <v/>
      </c>
    </row>
    <row r="658" spans="1:9" x14ac:dyDescent="0.25">
      <c r="A658" s="15" t="str">
        <f>IF(minigame_completion!$A21="","","minigame_completion|"&amp;minigame_completion!$A21)</f>
        <v/>
      </c>
      <c r="B658" s="15" t="s">
        <v>62</v>
      </c>
      <c r="C658" s="15">
        <f>minigame_completion!$A21</f>
        <v>0</v>
      </c>
      <c r="D658" s="15" t="str">
        <f>IF(minigame_completion!$A21="","","minigame_completion~"&amp;minigame_completion!$A21)</f>
        <v/>
      </c>
      <c r="E658" s="15">
        <f>minigame_completion!$C21</f>
        <v>0</v>
      </c>
      <c r="F658" s="15">
        <f>IF(minigame_completion!$D21="",1,minigame_completion!$D21)</f>
        <v>1</v>
      </c>
      <c r="G658" s="15">
        <f>minigame_completion!$F21</f>
        <v>1</v>
      </c>
      <c r="H658" s="16">
        <f t="shared" si="10"/>
        <v>0</v>
      </c>
      <c r="I658" s="15" t="str">
        <f>IF(minigame_completion!$A21="","",minigame_completion!$J21)</f>
        <v/>
      </c>
    </row>
    <row r="659" spans="1:9" x14ac:dyDescent="0.25">
      <c r="A659" s="15" t="str">
        <f>IF(minigame_completion!$A22="","","minigame_completion|"&amp;minigame_completion!$A22)</f>
        <v/>
      </c>
      <c r="B659" s="15" t="s">
        <v>62</v>
      </c>
      <c r="C659" s="15">
        <f>minigame_completion!$A22</f>
        <v>0</v>
      </c>
      <c r="D659" s="15" t="str">
        <f>IF(minigame_completion!$A22="","","minigame_completion~"&amp;minigame_completion!$A22)</f>
        <v/>
      </c>
      <c r="E659" s="15">
        <f>minigame_completion!$C22</f>
        <v>0</v>
      </c>
      <c r="F659" s="15">
        <f>IF(minigame_completion!$D22="",1,minigame_completion!$D22)</f>
        <v>1</v>
      </c>
      <c r="G659" s="15">
        <f>minigame_completion!$F22</f>
        <v>1</v>
      </c>
      <c r="H659" s="16">
        <f t="shared" si="10"/>
        <v>0</v>
      </c>
      <c r="I659" s="15" t="str">
        <f>IF(minigame_completion!$A22="","",minigame_completion!$J22)</f>
        <v/>
      </c>
    </row>
    <row r="660" spans="1:9" x14ac:dyDescent="0.25">
      <c r="A660" s="15" t="str">
        <f>IF(minigame_completion!$A23="","","minigame_completion|"&amp;minigame_completion!$A23)</f>
        <v/>
      </c>
      <c r="B660" s="15" t="s">
        <v>62</v>
      </c>
      <c r="C660" s="15">
        <f>minigame_completion!$A23</f>
        <v>0</v>
      </c>
      <c r="D660" s="15" t="str">
        <f>IF(minigame_completion!$A23="","","minigame_completion~"&amp;minigame_completion!$A23)</f>
        <v/>
      </c>
      <c r="E660" s="15">
        <f>minigame_completion!$C23</f>
        <v>0</v>
      </c>
      <c r="F660" s="15">
        <f>IF(minigame_completion!$D23="",1,minigame_completion!$D23)</f>
        <v>1</v>
      </c>
      <c r="G660" s="15">
        <f>minigame_completion!$F23</f>
        <v>1</v>
      </c>
      <c r="H660" s="16">
        <f t="shared" si="10"/>
        <v>0</v>
      </c>
      <c r="I660" s="15" t="str">
        <f>IF(minigame_completion!$A23="","",minigame_completion!$J23)</f>
        <v/>
      </c>
    </row>
    <row r="661" spans="1:9" x14ac:dyDescent="0.25">
      <c r="A661" s="15" t="str">
        <f>IF(minigame_completion!$A24="","","minigame_completion|"&amp;minigame_completion!$A24)</f>
        <v/>
      </c>
      <c r="B661" s="15" t="s">
        <v>62</v>
      </c>
      <c r="C661" s="15">
        <f>minigame_completion!$A24</f>
        <v>0</v>
      </c>
      <c r="D661" s="15" t="str">
        <f>IF(minigame_completion!$A24="","","minigame_completion~"&amp;minigame_completion!$A24)</f>
        <v/>
      </c>
      <c r="E661" s="15">
        <f>minigame_completion!$C24</f>
        <v>0</v>
      </c>
      <c r="F661" s="15">
        <f>IF(minigame_completion!$D24="",1,minigame_completion!$D24)</f>
        <v>1</v>
      </c>
      <c r="G661" s="15">
        <f>minigame_completion!$F24</f>
        <v>1</v>
      </c>
      <c r="H661" s="16">
        <f t="shared" si="10"/>
        <v>0</v>
      </c>
      <c r="I661" s="15" t="str">
        <f>IF(minigame_completion!$A24="","",minigame_completion!$J24)</f>
        <v/>
      </c>
    </row>
    <row r="662" spans="1:9" x14ac:dyDescent="0.25">
      <c r="A662" s="15" t="str">
        <f>IF(minigame_completion!$A25="","","minigame_completion|"&amp;minigame_completion!$A25)</f>
        <v/>
      </c>
      <c r="B662" s="15" t="s">
        <v>62</v>
      </c>
      <c r="C662" s="15">
        <f>minigame_completion!$A25</f>
        <v>0</v>
      </c>
      <c r="D662" s="15" t="str">
        <f>IF(minigame_completion!$A25="","","minigame_completion~"&amp;minigame_completion!$A25)</f>
        <v/>
      </c>
      <c r="E662" s="15">
        <f>minigame_completion!$C25</f>
        <v>0</v>
      </c>
      <c r="F662" s="15">
        <f>IF(minigame_completion!$D25="",1,minigame_completion!$D25)</f>
        <v>1</v>
      </c>
      <c r="G662" s="15">
        <f>minigame_completion!$F25</f>
        <v>1</v>
      </c>
      <c r="H662" s="16">
        <f t="shared" si="10"/>
        <v>0</v>
      </c>
      <c r="I662" s="15" t="str">
        <f>IF(minigame_completion!$A25="","",minigame_completion!$J25)</f>
        <v/>
      </c>
    </row>
    <row r="663" spans="1:9" x14ac:dyDescent="0.25">
      <c r="A663" s="15" t="str">
        <f>IF(minigame_completion!$A26="","","minigame_completion|"&amp;minigame_completion!$A26)</f>
        <v/>
      </c>
      <c r="B663" s="15" t="s">
        <v>62</v>
      </c>
      <c r="C663" s="15">
        <f>minigame_completion!$A26</f>
        <v>0</v>
      </c>
      <c r="D663" s="15" t="str">
        <f>IF(minigame_completion!$A26="","","minigame_completion~"&amp;minigame_completion!$A26)</f>
        <v/>
      </c>
      <c r="E663" s="15">
        <f>minigame_completion!$C26</f>
        <v>0</v>
      </c>
      <c r="F663" s="15">
        <f>IF(minigame_completion!$D26="",1,minigame_completion!$D26)</f>
        <v>1</v>
      </c>
      <c r="G663" s="15">
        <f>minigame_completion!$F26</f>
        <v>1</v>
      </c>
      <c r="H663" s="16">
        <f t="shared" si="10"/>
        <v>0</v>
      </c>
      <c r="I663" s="15" t="str">
        <f>IF(minigame_completion!$A26="","",minigame_completion!$J26)</f>
        <v/>
      </c>
    </row>
    <row r="664" spans="1:9" x14ac:dyDescent="0.25">
      <c r="A664" s="15" t="str">
        <f>IF(minigame_completion!$A27="","","minigame_completion|"&amp;minigame_completion!$A27)</f>
        <v/>
      </c>
      <c r="B664" s="15" t="s">
        <v>62</v>
      </c>
      <c r="C664" s="15">
        <f>minigame_completion!$A27</f>
        <v>0</v>
      </c>
      <c r="D664" s="15" t="str">
        <f>IF(minigame_completion!$A27="","","minigame_completion~"&amp;minigame_completion!$A27)</f>
        <v/>
      </c>
      <c r="E664" s="15">
        <f>minigame_completion!$C27</f>
        <v>0</v>
      </c>
      <c r="F664" s="15">
        <f>IF(minigame_completion!$D27="",1,minigame_completion!$D27)</f>
        <v>1</v>
      </c>
      <c r="G664" s="15">
        <f>minigame_completion!$F27</f>
        <v>1</v>
      </c>
      <c r="H664" s="16">
        <f t="shared" si="10"/>
        <v>0</v>
      </c>
      <c r="I664" s="15" t="str">
        <f>IF(minigame_completion!$A27="","",minigame_completion!$J27)</f>
        <v/>
      </c>
    </row>
    <row r="665" spans="1:9" x14ac:dyDescent="0.25">
      <c r="A665" s="15" t="str">
        <f>IF(minigame_completion!$A28="","","minigame_completion|"&amp;minigame_completion!$A28)</f>
        <v/>
      </c>
      <c r="B665" s="15" t="s">
        <v>62</v>
      </c>
      <c r="C665" s="15">
        <f>minigame_completion!$A28</f>
        <v>0</v>
      </c>
      <c r="D665" s="15" t="str">
        <f>IF(minigame_completion!$A28="","","minigame_completion~"&amp;minigame_completion!$A28)</f>
        <v/>
      </c>
      <c r="E665" s="15">
        <f>minigame_completion!$C28</f>
        <v>0</v>
      </c>
      <c r="F665" s="15">
        <f>IF(minigame_completion!$D28="",1,minigame_completion!$D28)</f>
        <v>1</v>
      </c>
      <c r="G665" s="15">
        <f>minigame_completion!$F28</f>
        <v>1</v>
      </c>
      <c r="H665" s="16">
        <f t="shared" si="10"/>
        <v>0</v>
      </c>
      <c r="I665" s="15" t="str">
        <f>IF(minigame_completion!$A28="","",minigame_completion!$J28)</f>
        <v/>
      </c>
    </row>
    <row r="666" spans="1:9" x14ac:dyDescent="0.25">
      <c r="A666" s="15" t="str">
        <f>IF(minigame_completion!$A29="","","minigame_completion|"&amp;minigame_completion!$A29)</f>
        <v/>
      </c>
      <c r="B666" s="15" t="s">
        <v>62</v>
      </c>
      <c r="C666" s="15">
        <f>minigame_completion!$A29</f>
        <v>0</v>
      </c>
      <c r="D666" s="15" t="str">
        <f>IF(minigame_completion!$A29="","","minigame_completion~"&amp;minigame_completion!$A29)</f>
        <v/>
      </c>
      <c r="E666" s="15">
        <f>minigame_completion!$C29</f>
        <v>0</v>
      </c>
      <c r="F666" s="15">
        <f>IF(minigame_completion!$D29="",1,minigame_completion!$D29)</f>
        <v>1</v>
      </c>
      <c r="G666" s="15">
        <f>minigame_completion!$F29</f>
        <v>1</v>
      </c>
      <c r="H666" s="16">
        <f t="shared" si="10"/>
        <v>0</v>
      </c>
      <c r="I666" s="15" t="str">
        <f>IF(minigame_completion!$A29="","",minigame_completion!$J29)</f>
        <v/>
      </c>
    </row>
    <row r="667" spans="1:9" x14ac:dyDescent="0.25">
      <c r="A667" s="15" t="str">
        <f>IF(minigame_completion!$A30="","","minigame_completion|"&amp;minigame_completion!$A30)</f>
        <v/>
      </c>
      <c r="B667" s="15" t="s">
        <v>62</v>
      </c>
      <c r="C667" s="15">
        <f>minigame_completion!$A30</f>
        <v>0</v>
      </c>
      <c r="D667" s="15" t="str">
        <f>IF(minigame_completion!$A30="","","minigame_completion~"&amp;minigame_completion!$A30)</f>
        <v/>
      </c>
      <c r="E667" s="15">
        <f>minigame_completion!$C30</f>
        <v>0</v>
      </c>
      <c r="F667" s="15">
        <f>IF(minigame_completion!$D30="",1,minigame_completion!$D30)</f>
        <v>1</v>
      </c>
      <c r="G667" s="15">
        <f>minigame_completion!$F30</f>
        <v>1</v>
      </c>
      <c r="H667" s="16">
        <f t="shared" si="10"/>
        <v>0</v>
      </c>
      <c r="I667" s="15" t="str">
        <f>IF(minigame_completion!$A30="","",minigame_completion!$J30)</f>
        <v/>
      </c>
    </row>
    <row r="668" spans="1:9" x14ac:dyDescent="0.25">
      <c r="A668" s="15" t="str">
        <f>IF(minigame_completion!$A31="","","minigame_completion|"&amp;minigame_completion!$A31)</f>
        <v/>
      </c>
      <c r="B668" s="15" t="s">
        <v>62</v>
      </c>
      <c r="C668" s="15">
        <f>minigame_completion!$A31</f>
        <v>0</v>
      </c>
      <c r="D668" s="15" t="str">
        <f>IF(minigame_completion!$A31="","","minigame_completion~"&amp;minigame_completion!$A31)</f>
        <v/>
      </c>
      <c r="E668" s="15">
        <f>minigame_completion!$C31</f>
        <v>0</v>
      </c>
      <c r="F668" s="15">
        <f>IF(minigame_completion!$D31="",1,minigame_completion!$D31)</f>
        <v>1</v>
      </c>
      <c r="G668" s="15">
        <f>minigame_completion!$F31</f>
        <v>1</v>
      </c>
      <c r="H668" s="16">
        <f t="shared" si="10"/>
        <v>0</v>
      </c>
      <c r="I668" s="15" t="str">
        <f>IF(minigame_completion!$A31="","",minigame_completion!$J31)</f>
        <v/>
      </c>
    </row>
    <row r="669" spans="1:9" x14ac:dyDescent="0.25">
      <c r="A669" s="15" t="str">
        <f>IF(minigame_completion!$A32="","","minigame_completion|"&amp;minigame_completion!$A32)</f>
        <v/>
      </c>
      <c r="B669" s="15" t="s">
        <v>62</v>
      </c>
      <c r="C669" s="15">
        <f>minigame_completion!$A32</f>
        <v>0</v>
      </c>
      <c r="D669" s="15" t="str">
        <f>IF(minigame_completion!$A32="","","minigame_completion~"&amp;minigame_completion!$A32)</f>
        <v/>
      </c>
      <c r="E669" s="15">
        <f>minigame_completion!$C32</f>
        <v>0</v>
      </c>
      <c r="F669" s="15">
        <f>IF(minigame_completion!$D32="",1,minigame_completion!$D32)</f>
        <v>1</v>
      </c>
      <c r="G669" s="15">
        <f>minigame_completion!$F32</f>
        <v>1</v>
      </c>
      <c r="H669" s="16">
        <f t="shared" si="10"/>
        <v>0</v>
      </c>
      <c r="I669" s="15" t="str">
        <f>IF(minigame_completion!$A32="","",minigame_completion!$J32)</f>
        <v/>
      </c>
    </row>
    <row r="670" spans="1:9" x14ac:dyDescent="0.25">
      <c r="A670" s="15" t="str">
        <f>IF(minigame_completion!$A33="","","minigame_completion|"&amp;minigame_completion!$A33)</f>
        <v/>
      </c>
      <c r="B670" s="15" t="s">
        <v>62</v>
      </c>
      <c r="C670" s="15">
        <f>minigame_completion!$A33</f>
        <v>0</v>
      </c>
      <c r="D670" s="15" t="str">
        <f>IF(minigame_completion!$A33="","","minigame_completion~"&amp;minigame_completion!$A33)</f>
        <v/>
      </c>
      <c r="E670" s="15">
        <f>minigame_completion!$C33</f>
        <v>0</v>
      </c>
      <c r="F670" s="15">
        <f>IF(minigame_completion!$D33="",1,minigame_completion!$D33)</f>
        <v>1</v>
      </c>
      <c r="G670" s="15">
        <f>minigame_completion!$F33</f>
        <v>1</v>
      </c>
      <c r="H670" s="16">
        <f t="shared" si="10"/>
        <v>0</v>
      </c>
      <c r="I670" s="15" t="str">
        <f>IF(minigame_completion!$A33="","",minigame_completion!$J33)</f>
        <v/>
      </c>
    </row>
    <row r="671" spans="1:9" x14ac:dyDescent="0.25">
      <c r="A671" s="15" t="str">
        <f>IF(minigame_completion!$A34="","","minigame_completion|"&amp;minigame_completion!$A34)</f>
        <v/>
      </c>
      <c r="B671" s="15" t="s">
        <v>62</v>
      </c>
      <c r="C671" s="15">
        <f>minigame_completion!$A34</f>
        <v>0</v>
      </c>
      <c r="D671" s="15" t="str">
        <f>IF(minigame_completion!$A34="","","minigame_completion~"&amp;minigame_completion!$A34)</f>
        <v/>
      </c>
      <c r="E671" s="15">
        <f>minigame_completion!$C34</f>
        <v>0</v>
      </c>
      <c r="F671" s="15">
        <f>IF(minigame_completion!$D34="",1,minigame_completion!$D34)</f>
        <v>1</v>
      </c>
      <c r="G671" s="15">
        <f>minigame_completion!$F34</f>
        <v>1</v>
      </c>
      <c r="H671" s="16">
        <f t="shared" si="10"/>
        <v>0</v>
      </c>
      <c r="I671" s="15" t="str">
        <f>IF(minigame_completion!$A34="","",minigame_completion!$J34)</f>
        <v/>
      </c>
    </row>
    <row r="672" spans="1:9" x14ac:dyDescent="0.25">
      <c r="A672" s="15" t="str">
        <f>IF(minigame_completion!$A35="","","minigame_completion|"&amp;minigame_completion!$A35)</f>
        <v/>
      </c>
      <c r="B672" s="15" t="s">
        <v>62</v>
      </c>
      <c r="C672" s="15">
        <f>minigame_completion!$A35</f>
        <v>0</v>
      </c>
      <c r="D672" s="15" t="str">
        <f>IF(minigame_completion!$A35="","","minigame_completion~"&amp;minigame_completion!$A35)</f>
        <v/>
      </c>
      <c r="E672" s="15">
        <f>minigame_completion!$C35</f>
        <v>0</v>
      </c>
      <c r="F672" s="15">
        <f>IF(minigame_completion!$D35="",1,minigame_completion!$D35)</f>
        <v>1</v>
      </c>
      <c r="G672" s="15">
        <f>minigame_completion!$F35</f>
        <v>1</v>
      </c>
      <c r="H672" s="16">
        <f t="shared" si="10"/>
        <v>0</v>
      </c>
      <c r="I672" s="15" t="str">
        <f>IF(minigame_completion!$A35="","",minigame_completion!$J35)</f>
        <v/>
      </c>
    </row>
    <row r="673" spans="1:9" x14ac:dyDescent="0.25">
      <c r="A673" s="15" t="str">
        <f>IF(minigame_completion!$A36="","","minigame_completion|"&amp;minigame_completion!$A36)</f>
        <v/>
      </c>
      <c r="B673" s="15" t="s">
        <v>62</v>
      </c>
      <c r="C673" s="15">
        <f>minigame_completion!$A36</f>
        <v>0</v>
      </c>
      <c r="D673" s="15" t="str">
        <f>IF(minigame_completion!$A36="","","minigame_completion~"&amp;minigame_completion!$A36)</f>
        <v/>
      </c>
      <c r="E673" s="15">
        <f>minigame_completion!$C36</f>
        <v>0</v>
      </c>
      <c r="F673" s="15">
        <f>IF(minigame_completion!$D36="",1,minigame_completion!$D36)</f>
        <v>1</v>
      </c>
      <c r="G673" s="15">
        <f>minigame_completion!$F36</f>
        <v>1</v>
      </c>
      <c r="H673" s="16">
        <f t="shared" si="10"/>
        <v>0</v>
      </c>
      <c r="I673" s="15" t="str">
        <f>IF(minigame_completion!$A36="","",minigame_completion!$J36)</f>
        <v/>
      </c>
    </row>
    <row r="674" spans="1:9" x14ac:dyDescent="0.25">
      <c r="A674" s="15" t="str">
        <f>IF(minigame_completion!$A37="","","minigame_completion|"&amp;minigame_completion!$A37)</f>
        <v/>
      </c>
      <c r="B674" s="15" t="s">
        <v>62</v>
      </c>
      <c r="C674" s="15">
        <f>minigame_completion!$A37</f>
        <v>0</v>
      </c>
      <c r="D674" s="15" t="str">
        <f>IF(minigame_completion!$A37="","","minigame_completion~"&amp;minigame_completion!$A37)</f>
        <v/>
      </c>
      <c r="E674" s="15">
        <f>minigame_completion!$C37</f>
        <v>0</v>
      </c>
      <c r="F674" s="15">
        <f>IF(minigame_completion!$D37="",1,minigame_completion!$D37)</f>
        <v>1</v>
      </c>
      <c r="G674" s="15">
        <f>minigame_completion!$F37</f>
        <v>1</v>
      </c>
      <c r="H674" s="16">
        <f t="shared" si="10"/>
        <v>0</v>
      </c>
      <c r="I674" s="15" t="str">
        <f>IF(minigame_completion!$A37="","",minigame_completion!$J37)</f>
        <v/>
      </c>
    </row>
    <row r="675" spans="1:9" x14ac:dyDescent="0.25">
      <c r="A675" s="15" t="str">
        <f>IF(minigame_completion!$A38="","","minigame_completion|"&amp;minigame_completion!$A38)</f>
        <v/>
      </c>
      <c r="B675" s="15" t="s">
        <v>62</v>
      </c>
      <c r="C675" s="15">
        <f>minigame_completion!$A38</f>
        <v>0</v>
      </c>
      <c r="D675" s="15" t="str">
        <f>IF(minigame_completion!$A38="","","minigame_completion~"&amp;minigame_completion!$A38)</f>
        <v/>
      </c>
      <c r="E675" s="15">
        <f>minigame_completion!$C38</f>
        <v>0</v>
      </c>
      <c r="F675" s="15">
        <f>IF(minigame_completion!$D38="",1,minigame_completion!$D38)</f>
        <v>1</v>
      </c>
      <c r="G675" s="15">
        <f>minigame_completion!$F38</f>
        <v>1</v>
      </c>
      <c r="H675" s="16">
        <f t="shared" si="10"/>
        <v>0</v>
      </c>
      <c r="I675" s="15" t="str">
        <f>IF(minigame_completion!$A38="","",minigame_completion!$J38)</f>
        <v/>
      </c>
    </row>
    <row r="676" spans="1:9" x14ac:dyDescent="0.25">
      <c r="A676" s="15" t="str">
        <f>IF(minigame_completion!$A39="","","minigame_completion|"&amp;minigame_completion!$A39)</f>
        <v/>
      </c>
      <c r="B676" s="15" t="s">
        <v>62</v>
      </c>
      <c r="C676" s="15">
        <f>minigame_completion!$A39</f>
        <v>0</v>
      </c>
      <c r="D676" s="15" t="str">
        <f>IF(minigame_completion!$A39="","","minigame_completion~"&amp;minigame_completion!$A39)</f>
        <v/>
      </c>
      <c r="E676" s="15">
        <f>minigame_completion!$C39</f>
        <v>0</v>
      </c>
      <c r="F676" s="15">
        <f>IF(minigame_completion!$D39="",1,minigame_completion!$D39)</f>
        <v>1</v>
      </c>
      <c r="G676" s="15">
        <f>minigame_completion!$F39</f>
        <v>1</v>
      </c>
      <c r="H676" s="16">
        <f t="shared" si="10"/>
        <v>0</v>
      </c>
      <c r="I676" s="15" t="str">
        <f>IF(minigame_completion!$A39="","",minigame_completion!$J39)</f>
        <v/>
      </c>
    </row>
    <row r="677" spans="1:9" x14ac:dyDescent="0.25">
      <c r="A677" s="15" t="str">
        <f>IF(minigame_completion!$A40="","","minigame_completion|"&amp;minigame_completion!$A40)</f>
        <v/>
      </c>
      <c r="B677" s="15" t="s">
        <v>62</v>
      </c>
      <c r="C677" s="15">
        <f>minigame_completion!$A40</f>
        <v>0</v>
      </c>
      <c r="D677" s="15" t="str">
        <f>IF(minigame_completion!$A40="","","minigame_completion~"&amp;minigame_completion!$A40)</f>
        <v/>
      </c>
      <c r="E677" s="15">
        <f>minigame_completion!$C40</f>
        <v>0</v>
      </c>
      <c r="F677" s="15">
        <f>IF(minigame_completion!$D40="",1,minigame_completion!$D40)</f>
        <v>1</v>
      </c>
      <c r="G677" s="15">
        <f>minigame_completion!$F40</f>
        <v>1</v>
      </c>
      <c r="H677" s="16">
        <f t="shared" si="10"/>
        <v>0</v>
      </c>
      <c r="I677" s="15" t="str">
        <f>IF(minigame_completion!$A40="","",minigame_completion!$J40)</f>
        <v/>
      </c>
    </row>
    <row r="678" spans="1:9" x14ac:dyDescent="0.25">
      <c r="A678" s="15" t="str">
        <f>IF(minigame_completion!$A41="","","minigame_completion|"&amp;minigame_completion!$A41)</f>
        <v/>
      </c>
      <c r="B678" s="15" t="s">
        <v>62</v>
      </c>
      <c r="C678" s="15">
        <f>minigame_completion!$A41</f>
        <v>0</v>
      </c>
      <c r="D678" s="15" t="str">
        <f>IF(minigame_completion!$A41="","","minigame_completion~"&amp;minigame_completion!$A41)</f>
        <v/>
      </c>
      <c r="E678" s="15">
        <f>minigame_completion!$C41</f>
        <v>0</v>
      </c>
      <c r="F678" s="15">
        <f>IF(minigame_completion!$D41="",1,minigame_completion!$D41)</f>
        <v>1</v>
      </c>
      <c r="G678" s="15">
        <f>minigame_completion!$F41</f>
        <v>1</v>
      </c>
      <c r="H678" s="16">
        <f t="shared" si="10"/>
        <v>0</v>
      </c>
      <c r="I678" s="15" t="str">
        <f>IF(minigame_completion!$A41="","",minigame_completion!$J41)</f>
        <v/>
      </c>
    </row>
    <row r="679" spans="1:9" x14ac:dyDescent="0.25">
      <c r="A679" s="15" t="str">
        <f>IF(minigame_completion!$A42="","","minigame_completion|"&amp;minigame_completion!$A42)</f>
        <v/>
      </c>
      <c r="B679" s="15" t="s">
        <v>62</v>
      </c>
      <c r="C679" s="15">
        <f>minigame_completion!$A42</f>
        <v>0</v>
      </c>
      <c r="D679" s="15" t="str">
        <f>IF(minigame_completion!$A42="","","minigame_completion~"&amp;minigame_completion!$A42)</f>
        <v/>
      </c>
      <c r="E679" s="15">
        <f>minigame_completion!$C42</f>
        <v>0</v>
      </c>
      <c r="F679" s="15">
        <f>IF(minigame_completion!$D42="",1,minigame_completion!$D42)</f>
        <v>1</v>
      </c>
      <c r="G679" s="15">
        <f>minigame_completion!$F42</f>
        <v>1</v>
      </c>
      <c r="H679" s="16">
        <f t="shared" si="10"/>
        <v>0</v>
      </c>
      <c r="I679" s="15" t="str">
        <f>IF(minigame_completion!$A42="","",minigame_completion!$J42)</f>
        <v/>
      </c>
    </row>
    <row r="680" spans="1:9" x14ac:dyDescent="0.25">
      <c r="A680" s="15" t="str">
        <f>IF(minigame_completion!$A43="","","minigame_completion|"&amp;minigame_completion!$A43)</f>
        <v/>
      </c>
      <c r="B680" s="15" t="s">
        <v>62</v>
      </c>
      <c r="C680" s="15">
        <f>minigame_completion!$A43</f>
        <v>0</v>
      </c>
      <c r="D680" s="15" t="str">
        <f>IF(minigame_completion!$A43="","","minigame_completion~"&amp;minigame_completion!$A43)</f>
        <v/>
      </c>
      <c r="E680" s="15">
        <f>minigame_completion!$C43</f>
        <v>0</v>
      </c>
      <c r="F680" s="15">
        <f>IF(minigame_completion!$D43="",1,minigame_completion!$D43)</f>
        <v>1</v>
      </c>
      <c r="G680" s="15">
        <f>minigame_completion!$F43</f>
        <v>1</v>
      </c>
      <c r="H680" s="16">
        <f t="shared" si="10"/>
        <v>0</v>
      </c>
      <c r="I680" s="15" t="str">
        <f>IF(minigame_completion!$A43="","",minigame_completion!$J43)</f>
        <v/>
      </c>
    </row>
    <row r="681" spans="1:9" x14ac:dyDescent="0.25">
      <c r="A681" s="15" t="str">
        <f>IF(minigame_completion!$A44="","","minigame_completion|"&amp;minigame_completion!$A44)</f>
        <v/>
      </c>
      <c r="B681" s="15" t="s">
        <v>62</v>
      </c>
      <c r="C681" s="15">
        <f>minigame_completion!$A44</f>
        <v>0</v>
      </c>
      <c r="D681" s="15" t="str">
        <f>IF(minigame_completion!$A44="","","minigame_completion~"&amp;minigame_completion!$A44)</f>
        <v/>
      </c>
      <c r="E681" s="15">
        <f>minigame_completion!$C44</f>
        <v>0</v>
      </c>
      <c r="F681" s="15">
        <f>IF(minigame_completion!$D44="",1,minigame_completion!$D44)</f>
        <v>1</v>
      </c>
      <c r="G681" s="15">
        <f>minigame_completion!$F44</f>
        <v>1</v>
      </c>
      <c r="H681" s="16">
        <f t="shared" si="10"/>
        <v>0</v>
      </c>
      <c r="I681" s="15" t="str">
        <f>IF(minigame_completion!$A44="","",minigame_completion!$J44)</f>
        <v/>
      </c>
    </row>
    <row r="682" spans="1:9" x14ac:dyDescent="0.25">
      <c r="A682" s="15" t="str">
        <f>IF(minigame_completion!$A45="","","minigame_completion|"&amp;minigame_completion!$A45)</f>
        <v/>
      </c>
      <c r="B682" s="15" t="s">
        <v>62</v>
      </c>
      <c r="C682" s="15">
        <f>minigame_completion!$A45</f>
        <v>0</v>
      </c>
      <c r="D682" s="15" t="str">
        <f>IF(minigame_completion!$A45="","","minigame_completion~"&amp;minigame_completion!$A45)</f>
        <v/>
      </c>
      <c r="E682" s="15">
        <f>minigame_completion!$C45</f>
        <v>0</v>
      </c>
      <c r="F682" s="15">
        <f>IF(minigame_completion!$D45="",1,minigame_completion!$D45)</f>
        <v>1</v>
      </c>
      <c r="G682" s="15">
        <f>minigame_completion!$F45</f>
        <v>1</v>
      </c>
      <c r="H682" s="16">
        <f t="shared" si="10"/>
        <v>0</v>
      </c>
      <c r="I682" s="15" t="str">
        <f>IF(minigame_completion!$A45="","",minigame_completion!$J45)</f>
        <v/>
      </c>
    </row>
    <row r="683" spans="1:9" x14ac:dyDescent="0.25">
      <c r="A683" s="15" t="str">
        <f>IF(minigame_completion!$A46="","","minigame_completion|"&amp;minigame_completion!$A46)</f>
        <v/>
      </c>
      <c r="B683" s="15" t="s">
        <v>62</v>
      </c>
      <c r="C683" s="15">
        <f>minigame_completion!$A46</f>
        <v>0</v>
      </c>
      <c r="D683" s="15" t="str">
        <f>IF(minigame_completion!$A46="","","minigame_completion~"&amp;minigame_completion!$A46)</f>
        <v/>
      </c>
      <c r="E683" s="15">
        <f>minigame_completion!$C46</f>
        <v>0</v>
      </c>
      <c r="F683" s="15">
        <f>IF(minigame_completion!$D46="",1,minigame_completion!$D46)</f>
        <v>1</v>
      </c>
      <c r="G683" s="15">
        <f>minigame_completion!$F46</f>
        <v>1</v>
      </c>
      <c r="H683" s="16">
        <f t="shared" si="10"/>
        <v>0</v>
      </c>
      <c r="I683" s="15" t="str">
        <f>IF(minigame_completion!$A46="","",minigame_completion!$J46)</f>
        <v/>
      </c>
    </row>
    <row r="684" spans="1:9" x14ac:dyDescent="0.25">
      <c r="A684" s="15" t="str">
        <f>IF(minigame_completion!$A47="","","minigame_completion|"&amp;minigame_completion!$A47)</f>
        <v/>
      </c>
      <c r="B684" s="15" t="s">
        <v>62</v>
      </c>
      <c r="C684" s="15">
        <f>minigame_completion!$A47</f>
        <v>0</v>
      </c>
      <c r="D684" s="15" t="str">
        <f>IF(minigame_completion!$A47="","","minigame_completion~"&amp;minigame_completion!$A47)</f>
        <v/>
      </c>
      <c r="E684" s="15">
        <f>minigame_completion!$C47</f>
        <v>0</v>
      </c>
      <c r="F684" s="15">
        <f>IF(minigame_completion!$D47="",1,minigame_completion!$D47)</f>
        <v>1</v>
      </c>
      <c r="G684" s="15">
        <f>minigame_completion!$F47</f>
        <v>1</v>
      </c>
      <c r="H684" s="16">
        <f t="shared" si="10"/>
        <v>0</v>
      </c>
      <c r="I684" s="15" t="str">
        <f>IF(minigame_completion!$A47="","",minigame_completion!$J47)</f>
        <v/>
      </c>
    </row>
    <row r="685" spans="1:9" x14ac:dyDescent="0.25">
      <c r="A685" s="15" t="str">
        <f>IF(clue_completion!$A5="","","clue_completion|"&amp;clue_completion!$A5)</f>
        <v>clue_completion|beginner</v>
      </c>
      <c r="B685" s="15" t="s">
        <v>64</v>
      </c>
      <c r="C685" s="15" t="str">
        <f>clue_completion!$A5</f>
        <v>beginner</v>
      </c>
      <c r="D685" s="15" t="str">
        <f>IF(clue_completion!$A5="","","clue_completion~"&amp;clue_completion!$A5)</f>
        <v>clue_completion~beginner</v>
      </c>
      <c r="E685" s="15">
        <f>clue_completion!$C5</f>
        <v>20</v>
      </c>
      <c r="F685" s="15">
        <f>IF(clue_completion!$D5="",1,clue_completion!$D5)</f>
        <v>1</v>
      </c>
      <c r="G685" s="15">
        <f>clue_completion!$F5</f>
        <v>1</v>
      </c>
      <c r="H685" s="16">
        <f t="shared" si="10"/>
        <v>20</v>
      </c>
      <c r="I685" s="15"/>
    </row>
    <row r="686" spans="1:9" x14ac:dyDescent="0.25">
      <c r="A686" s="15" t="str">
        <f>IF(clue_completion!$A6="","","clue_completion|"&amp;clue_completion!$A6)</f>
        <v>clue_completion|easy</v>
      </c>
      <c r="B686" s="15" t="s">
        <v>64</v>
      </c>
      <c r="C686" s="15" t="str">
        <f>clue_completion!$A6</f>
        <v>easy</v>
      </c>
      <c r="D686" s="15" t="str">
        <f>IF(clue_completion!$A6="","","clue_completion~"&amp;clue_completion!$A6)</f>
        <v>clue_completion~easy</v>
      </c>
      <c r="E686" s="15">
        <f>clue_completion!$C6</f>
        <v>14</v>
      </c>
      <c r="F686" s="15">
        <f>IF(clue_completion!$D6="",1,clue_completion!$D6)</f>
        <v>1</v>
      </c>
      <c r="G686" s="15">
        <f>clue_completion!$F6</f>
        <v>1</v>
      </c>
      <c r="H686" s="16">
        <f t="shared" si="10"/>
        <v>14</v>
      </c>
      <c r="I686" s="15"/>
    </row>
    <row r="687" spans="1:9" x14ac:dyDescent="0.25">
      <c r="A687" s="15" t="str">
        <f>IF(clue_completion!$A7="","","clue_completion|"&amp;clue_completion!$A7)</f>
        <v>clue_completion|medium</v>
      </c>
      <c r="B687" s="15" t="s">
        <v>64</v>
      </c>
      <c r="C687" s="15" t="str">
        <f>clue_completion!$A7</f>
        <v>medium</v>
      </c>
      <c r="D687" s="15" t="str">
        <f>IF(clue_completion!$A7="","","clue_completion~"&amp;clue_completion!$A7)</f>
        <v>clue_completion~medium</v>
      </c>
      <c r="E687" s="15">
        <f>clue_completion!$C7</f>
        <v>9</v>
      </c>
      <c r="F687" s="15">
        <f>IF(clue_completion!$D7="",1,clue_completion!$D7)</f>
        <v>1</v>
      </c>
      <c r="G687" s="15">
        <f>clue_completion!$F7</f>
        <v>1</v>
      </c>
      <c r="H687" s="16">
        <f t="shared" si="10"/>
        <v>9</v>
      </c>
      <c r="I687" s="15"/>
    </row>
    <row r="688" spans="1:9" x14ac:dyDescent="0.25">
      <c r="A688" s="15" t="str">
        <f>IF(clue_completion!$A8="","","clue_completion|"&amp;clue_completion!$A8)</f>
        <v>clue_completion|hard</v>
      </c>
      <c r="B688" s="15" t="s">
        <v>64</v>
      </c>
      <c r="C688" s="15" t="str">
        <f>clue_completion!$A8</f>
        <v>hard</v>
      </c>
      <c r="D688" s="15" t="str">
        <f>IF(clue_completion!$A8="","","clue_completion~"&amp;clue_completion!$A8)</f>
        <v>clue_completion~hard</v>
      </c>
      <c r="E688" s="15">
        <f>clue_completion!$C8</f>
        <v>6</v>
      </c>
      <c r="F688" s="15">
        <f>IF(clue_completion!$D8="",1,clue_completion!$D8)</f>
        <v>1</v>
      </c>
      <c r="G688" s="15">
        <f>clue_completion!$F8</f>
        <v>1</v>
      </c>
      <c r="H688" s="16">
        <f t="shared" si="10"/>
        <v>6</v>
      </c>
      <c r="I688" s="15"/>
    </row>
    <row r="689" spans="1:9" x14ac:dyDescent="0.25">
      <c r="A689" s="15" t="str">
        <f>IF(clue_completion!$A9="","","clue_completion|"&amp;clue_completion!$A9)</f>
        <v>clue_completion|elite</v>
      </c>
      <c r="B689" s="15" t="s">
        <v>64</v>
      </c>
      <c r="C689" s="15" t="str">
        <f>clue_completion!$A9</f>
        <v>elite</v>
      </c>
      <c r="D689" s="15" t="str">
        <f>IF(clue_completion!$A9="","","clue_completion~"&amp;clue_completion!$A9)</f>
        <v>clue_completion~elite</v>
      </c>
      <c r="E689" s="15">
        <f>clue_completion!$C9</f>
        <v>4</v>
      </c>
      <c r="F689" s="15">
        <f>IF(clue_completion!$D9="",1,clue_completion!$D9)</f>
        <v>1</v>
      </c>
      <c r="G689" s="15">
        <f>clue_completion!$F9</f>
        <v>1</v>
      </c>
      <c r="H689" s="16">
        <f t="shared" si="10"/>
        <v>4</v>
      </c>
      <c r="I689" s="15"/>
    </row>
    <row r="690" spans="1:9" x14ac:dyDescent="0.25">
      <c r="A690" s="15" t="str">
        <f>IF(clue_completion!$A10="","","clue_completion|"&amp;clue_completion!$A10)</f>
        <v>clue_completion|master</v>
      </c>
      <c r="B690" s="15" t="s">
        <v>64</v>
      </c>
      <c r="C690" s="15" t="str">
        <f>clue_completion!$A10</f>
        <v>master</v>
      </c>
      <c r="D690" s="15" t="str">
        <f>IF(clue_completion!$A10="","","clue_completion~"&amp;clue_completion!$A10)</f>
        <v>clue_completion~master</v>
      </c>
      <c r="E690" s="15">
        <f>clue_completion!$C10</f>
        <v>2.5</v>
      </c>
      <c r="F690" s="15">
        <f>IF(clue_completion!$D10="",1,clue_completion!$D10)</f>
        <v>1</v>
      </c>
      <c r="G690" s="15">
        <f>clue_completion!$F10</f>
        <v>1</v>
      </c>
      <c r="H690" s="16">
        <f t="shared" si="10"/>
        <v>2.5</v>
      </c>
      <c r="I690" s="15"/>
    </row>
    <row r="691" spans="1:9" x14ac:dyDescent="0.25">
      <c r="A691" s="15" t="str">
        <f>IF(clue_completion!$A11="","","clue_completion|"&amp;clue_completion!$A11)</f>
        <v/>
      </c>
      <c r="B691" s="15" t="s">
        <v>64</v>
      </c>
      <c r="C691" s="15">
        <f>clue_completion!$A11</f>
        <v>0</v>
      </c>
      <c r="D691" s="15" t="str">
        <f>IF(clue_completion!$A11="","","clue_completion~"&amp;clue_completion!$A11)</f>
        <v/>
      </c>
      <c r="E691" s="15">
        <f>clue_completion!$C11</f>
        <v>0</v>
      </c>
      <c r="F691" s="15">
        <f>IF(clue_completion!$D11="",1,clue_completion!$D11)</f>
        <v>1</v>
      </c>
      <c r="G691" s="15">
        <f>clue_completion!$F11</f>
        <v>1</v>
      </c>
      <c r="H691" s="16">
        <f t="shared" si="10"/>
        <v>0</v>
      </c>
      <c r="I691" s="15"/>
    </row>
    <row r="692" spans="1:9" x14ac:dyDescent="0.25">
      <c r="A692" s="15" t="str">
        <f>IF(clue_completion!$A12="","","clue_completion|"&amp;clue_completion!$A12)</f>
        <v/>
      </c>
      <c r="B692" s="15" t="s">
        <v>64</v>
      </c>
      <c r="C692" s="15">
        <f>clue_completion!$A12</f>
        <v>0</v>
      </c>
      <c r="D692" s="15" t="str">
        <f>IF(clue_completion!$A12="","","clue_completion~"&amp;clue_completion!$A12)</f>
        <v/>
      </c>
      <c r="E692" s="15">
        <f>clue_completion!$C12</f>
        <v>0</v>
      </c>
      <c r="F692" s="15">
        <f>IF(clue_completion!$D12="",1,clue_completion!$D12)</f>
        <v>1</v>
      </c>
      <c r="G692" s="15">
        <f>clue_completion!$F12</f>
        <v>1</v>
      </c>
      <c r="H692" s="16">
        <f t="shared" si="10"/>
        <v>0</v>
      </c>
      <c r="I692" s="15"/>
    </row>
    <row r="693" spans="1:9" x14ac:dyDescent="0.25">
      <c r="A693" s="15" t="str">
        <f>IF(clue_completion!$A13="","","clue_completion|"&amp;clue_completion!$A13)</f>
        <v/>
      </c>
      <c r="B693" s="15" t="s">
        <v>64</v>
      </c>
      <c r="C693" s="15">
        <f>clue_completion!$A13</f>
        <v>0</v>
      </c>
      <c r="D693" s="15" t="str">
        <f>IF(clue_completion!$A13="","","clue_completion~"&amp;clue_completion!$A13)</f>
        <v/>
      </c>
      <c r="E693" s="15">
        <f>clue_completion!$C13</f>
        <v>0</v>
      </c>
      <c r="F693" s="15">
        <f>IF(clue_completion!$D13="",1,clue_completion!$D13)</f>
        <v>1</v>
      </c>
      <c r="G693" s="15">
        <f>clue_completion!$F13</f>
        <v>1</v>
      </c>
      <c r="H693" s="16">
        <f t="shared" si="10"/>
        <v>0</v>
      </c>
      <c r="I693" s="15"/>
    </row>
    <row r="694" spans="1:9" x14ac:dyDescent="0.25">
      <c r="A694" s="15" t="str">
        <f>IF(clue_completion!$A14="","","clue_completion|"&amp;clue_completion!$A14)</f>
        <v/>
      </c>
      <c r="B694" s="15" t="s">
        <v>64</v>
      </c>
      <c r="C694" s="15">
        <f>clue_completion!$A14</f>
        <v>0</v>
      </c>
      <c r="D694" s="15" t="str">
        <f>IF(clue_completion!$A14="","","clue_completion~"&amp;clue_completion!$A14)</f>
        <v/>
      </c>
      <c r="E694" s="15">
        <f>clue_completion!$C14</f>
        <v>0</v>
      </c>
      <c r="F694" s="15">
        <f>IF(clue_completion!$D14="",1,clue_completion!$D14)</f>
        <v>1</v>
      </c>
      <c r="G694" s="15">
        <f>clue_completion!$F14</f>
        <v>1</v>
      </c>
      <c r="H694" s="16">
        <f t="shared" si="10"/>
        <v>0</v>
      </c>
      <c r="I694" s="15"/>
    </row>
    <row r="695" spans="1:9" x14ac:dyDescent="0.25">
      <c r="A695" s="15" t="str">
        <f>IF(clue_completion!$A15="","","clue_completion|"&amp;clue_completion!$A15)</f>
        <v/>
      </c>
      <c r="B695" s="15" t="s">
        <v>64</v>
      </c>
      <c r="C695" s="15">
        <f>clue_completion!$A15</f>
        <v>0</v>
      </c>
      <c r="D695" s="15" t="str">
        <f>IF(clue_completion!$A15="","","clue_completion~"&amp;clue_completion!$A15)</f>
        <v/>
      </c>
      <c r="E695" s="15">
        <f>clue_completion!$C15</f>
        <v>0</v>
      </c>
      <c r="F695" s="15">
        <f>IF(clue_completion!$D15="",1,clue_completion!$D15)</f>
        <v>1</v>
      </c>
      <c r="G695" s="15">
        <f>clue_completion!$F15</f>
        <v>1</v>
      </c>
      <c r="H695" s="16">
        <f t="shared" si="10"/>
        <v>0</v>
      </c>
      <c r="I695" s="15"/>
    </row>
    <row r="696" spans="1:9" x14ac:dyDescent="0.25">
      <c r="A696" s="15" t="str">
        <f>IF(clue_completion!$A16="","","clue_completion|"&amp;clue_completion!$A16)</f>
        <v/>
      </c>
      <c r="B696" s="15" t="s">
        <v>64</v>
      </c>
      <c r="C696" s="15">
        <f>clue_completion!$A16</f>
        <v>0</v>
      </c>
      <c r="D696" s="15" t="str">
        <f>IF(clue_completion!$A16="","","clue_completion~"&amp;clue_completion!$A16)</f>
        <v/>
      </c>
      <c r="E696" s="15">
        <f>clue_completion!$C16</f>
        <v>0</v>
      </c>
      <c r="F696" s="15">
        <f>IF(clue_completion!$D16="",1,clue_completion!$D16)</f>
        <v>1</v>
      </c>
      <c r="G696" s="15">
        <f>clue_completion!$F16</f>
        <v>1</v>
      </c>
      <c r="H696" s="16">
        <f t="shared" si="10"/>
        <v>0</v>
      </c>
      <c r="I696" s="15"/>
    </row>
    <row r="697" spans="1:9" x14ac:dyDescent="0.25">
      <c r="A697" s="15" t="str">
        <f>IF(clue_completion!$A17="","","clue_completion|"&amp;clue_completion!$A17)</f>
        <v/>
      </c>
      <c r="B697" s="15" t="s">
        <v>64</v>
      </c>
      <c r="C697" s="15">
        <f>clue_completion!$A17</f>
        <v>0</v>
      </c>
      <c r="D697" s="15" t="str">
        <f>IF(clue_completion!$A17="","","clue_completion~"&amp;clue_completion!$A17)</f>
        <v/>
      </c>
      <c r="E697" s="15">
        <f>clue_completion!$C17</f>
        <v>0</v>
      </c>
      <c r="F697" s="15">
        <f>IF(clue_completion!$D17="",1,clue_completion!$D17)</f>
        <v>1</v>
      </c>
      <c r="G697" s="15">
        <f>clue_completion!$F17</f>
        <v>1</v>
      </c>
      <c r="H697" s="16">
        <f t="shared" si="10"/>
        <v>0</v>
      </c>
      <c r="I697" s="15"/>
    </row>
    <row r="698" spans="1:9" x14ac:dyDescent="0.25">
      <c r="A698" s="15" t="str">
        <f>IF(clue_completion!$A18="","","clue_completion|"&amp;clue_completion!$A18)</f>
        <v/>
      </c>
      <c r="B698" s="15" t="s">
        <v>64</v>
      </c>
      <c r="C698" s="15">
        <f>clue_completion!$A18</f>
        <v>0</v>
      </c>
      <c r="D698" s="15" t="str">
        <f>IF(clue_completion!$A18="","","clue_completion~"&amp;clue_completion!$A18)</f>
        <v/>
      </c>
      <c r="E698" s="15">
        <f>clue_completion!$C18</f>
        <v>0</v>
      </c>
      <c r="F698" s="15">
        <f>IF(clue_completion!$D18="",1,clue_completion!$D18)</f>
        <v>1</v>
      </c>
      <c r="G698" s="15">
        <f>clue_completion!$F18</f>
        <v>1</v>
      </c>
      <c r="H698" s="16">
        <f t="shared" si="10"/>
        <v>0</v>
      </c>
      <c r="I698" s="15"/>
    </row>
    <row r="699" spans="1:9" x14ac:dyDescent="0.25">
      <c r="A699" s="15" t="str">
        <f>IF(clue_completion!$A19="","","clue_completion|"&amp;clue_completion!$A19)</f>
        <v/>
      </c>
      <c r="B699" s="15" t="s">
        <v>64</v>
      </c>
      <c r="C699" s="15">
        <f>clue_completion!$A19</f>
        <v>0</v>
      </c>
      <c r="D699" s="15" t="str">
        <f>IF(clue_completion!$A19="","","clue_completion~"&amp;clue_completion!$A19)</f>
        <v/>
      </c>
      <c r="E699" s="15">
        <f>clue_completion!$C19</f>
        <v>0</v>
      </c>
      <c r="F699" s="15">
        <f>IF(clue_completion!$D19="",1,clue_completion!$D19)</f>
        <v>1</v>
      </c>
      <c r="G699" s="15">
        <f>clue_completion!$F19</f>
        <v>1</v>
      </c>
      <c r="H699" s="16">
        <f t="shared" si="10"/>
        <v>0</v>
      </c>
      <c r="I699" s="15"/>
    </row>
    <row r="700" spans="1:9" x14ac:dyDescent="0.25">
      <c r="A700" s="15" t="str">
        <f>IF(clue_completion!$A20="","","clue_completion|"&amp;clue_completion!$A20)</f>
        <v/>
      </c>
      <c r="B700" s="15" t="s">
        <v>64</v>
      </c>
      <c r="C700" s="15">
        <f>clue_completion!$A20</f>
        <v>0</v>
      </c>
      <c r="D700" s="15" t="str">
        <f>IF(clue_completion!$A20="","","clue_completion~"&amp;clue_completion!$A20)</f>
        <v/>
      </c>
      <c r="E700" s="15">
        <f>clue_completion!$C20</f>
        <v>0</v>
      </c>
      <c r="F700" s="15">
        <f>IF(clue_completion!$D20="",1,clue_completion!$D20)</f>
        <v>1</v>
      </c>
      <c r="G700" s="15">
        <f>clue_completion!$F20</f>
        <v>1</v>
      </c>
      <c r="H700" s="16">
        <f t="shared" si="10"/>
        <v>0</v>
      </c>
      <c r="I700" s="15"/>
    </row>
    <row r="701" spans="1:9" x14ac:dyDescent="0.25">
      <c r="A701" s="15" t="str">
        <f>IF(clue_completion!$A21="","","clue_completion|"&amp;clue_completion!$A21)</f>
        <v/>
      </c>
      <c r="B701" s="15" t="s">
        <v>64</v>
      </c>
      <c r="C701" s="15">
        <f>clue_completion!$A21</f>
        <v>0</v>
      </c>
      <c r="D701" s="15" t="str">
        <f>IF(clue_completion!$A21="","","clue_completion~"&amp;clue_completion!$A21)</f>
        <v/>
      </c>
      <c r="E701" s="15">
        <f>clue_completion!$C21</f>
        <v>0</v>
      </c>
      <c r="F701" s="15">
        <f>IF(clue_completion!$D21="",1,clue_completion!$D21)</f>
        <v>1</v>
      </c>
      <c r="G701" s="15">
        <f>clue_completion!$F21</f>
        <v>1</v>
      </c>
      <c r="H701" s="16">
        <f t="shared" si="10"/>
        <v>0</v>
      </c>
      <c r="I701" s="15"/>
    </row>
    <row r="702" spans="1:9" x14ac:dyDescent="0.25">
      <c r="A702" s="15" t="str">
        <f>IF(clue_completion!$A22="","","clue_completion|"&amp;clue_completion!$A22)</f>
        <v/>
      </c>
      <c r="B702" s="15" t="s">
        <v>64</v>
      </c>
      <c r="C702" s="15">
        <f>clue_completion!$A22</f>
        <v>0</v>
      </c>
      <c r="D702" s="15" t="str">
        <f>IF(clue_completion!$A22="","","clue_completion~"&amp;clue_completion!$A22)</f>
        <v/>
      </c>
      <c r="E702" s="15">
        <f>clue_completion!$C22</f>
        <v>0</v>
      </c>
      <c r="F702" s="15">
        <f>IF(clue_completion!$D22="",1,clue_completion!$D22)</f>
        <v>1</v>
      </c>
      <c r="G702" s="15">
        <f>clue_completion!$F22</f>
        <v>1</v>
      </c>
      <c r="H702" s="16">
        <f t="shared" si="10"/>
        <v>0</v>
      </c>
      <c r="I702" s="15"/>
    </row>
    <row r="703" spans="1:9" x14ac:dyDescent="0.25">
      <c r="A703" s="15" t="str">
        <f>IF(clue_completion!$A23="","","clue_completion|"&amp;clue_completion!$A23)</f>
        <v/>
      </c>
      <c r="B703" s="15" t="s">
        <v>64</v>
      </c>
      <c r="C703" s="15">
        <f>clue_completion!$A23</f>
        <v>0</v>
      </c>
      <c r="D703" s="15" t="str">
        <f>IF(clue_completion!$A23="","","clue_completion~"&amp;clue_completion!$A23)</f>
        <v/>
      </c>
      <c r="E703" s="15">
        <f>clue_completion!$C23</f>
        <v>0</v>
      </c>
      <c r="F703" s="15">
        <f>IF(clue_completion!$D23="",1,clue_completion!$D23)</f>
        <v>1</v>
      </c>
      <c r="G703" s="15">
        <f>clue_completion!$F23</f>
        <v>1</v>
      </c>
      <c r="H703" s="16">
        <f t="shared" si="10"/>
        <v>0</v>
      </c>
      <c r="I703" s="15"/>
    </row>
    <row r="704" spans="1:9" x14ac:dyDescent="0.25">
      <c r="A704" s="15" t="str">
        <f>IF(clue_completion!$A24="","","clue_completion|"&amp;clue_completion!$A24)</f>
        <v/>
      </c>
      <c r="B704" s="15" t="s">
        <v>64</v>
      </c>
      <c r="C704" s="15">
        <f>clue_completion!$A24</f>
        <v>0</v>
      </c>
      <c r="D704" s="15" t="str">
        <f>IF(clue_completion!$A24="","","clue_completion~"&amp;clue_completion!$A24)</f>
        <v/>
      </c>
      <c r="E704" s="15">
        <f>clue_completion!$C24</f>
        <v>0</v>
      </c>
      <c r="F704" s="15">
        <f>IF(clue_completion!$D24="",1,clue_completion!$D24)</f>
        <v>1</v>
      </c>
      <c r="G704" s="15">
        <f>clue_completion!$F24</f>
        <v>1</v>
      </c>
      <c r="H704" s="16">
        <f t="shared" si="10"/>
        <v>0</v>
      </c>
      <c r="I704" s="15"/>
    </row>
    <row r="705" spans="1:9" x14ac:dyDescent="0.25">
      <c r="A705" s="15" t="str">
        <f>IF(clue_completion!$A25="","","clue_completion|"&amp;clue_completion!$A25)</f>
        <v/>
      </c>
      <c r="B705" s="15" t="s">
        <v>64</v>
      </c>
      <c r="C705" s="15">
        <f>clue_completion!$A25</f>
        <v>0</v>
      </c>
      <c r="D705" s="15" t="str">
        <f>IF(clue_completion!$A25="","","clue_completion~"&amp;clue_completion!$A25)</f>
        <v/>
      </c>
      <c r="E705" s="15">
        <f>clue_completion!$C25</f>
        <v>0</v>
      </c>
      <c r="F705" s="15">
        <f>IF(clue_completion!$D25="",1,clue_completion!$D25)</f>
        <v>1</v>
      </c>
      <c r="G705" s="15">
        <f>clue_completion!$F25</f>
        <v>1</v>
      </c>
      <c r="H705" s="16">
        <f t="shared" si="10"/>
        <v>0</v>
      </c>
      <c r="I705" s="15"/>
    </row>
    <row r="706" spans="1:9" x14ac:dyDescent="0.25">
      <c r="A706" s="15" t="str">
        <f>IF(clue_completion!$A26="","","clue_completion|"&amp;clue_completion!$A26)</f>
        <v/>
      </c>
      <c r="B706" s="15" t="s">
        <v>64</v>
      </c>
      <c r="C706" s="15">
        <f>clue_completion!$A26</f>
        <v>0</v>
      </c>
      <c r="D706" s="15" t="str">
        <f>IF(clue_completion!$A26="","","clue_completion~"&amp;clue_completion!$A26)</f>
        <v/>
      </c>
      <c r="E706" s="15">
        <f>clue_completion!$C26</f>
        <v>0</v>
      </c>
      <c r="F706" s="15">
        <f>IF(clue_completion!$D26="",1,clue_completion!$D26)</f>
        <v>1</v>
      </c>
      <c r="G706" s="15">
        <f>clue_completion!$F26</f>
        <v>1</v>
      </c>
      <c r="H706" s="16">
        <f t="shared" si="10"/>
        <v>0</v>
      </c>
      <c r="I706" s="15"/>
    </row>
    <row r="707" spans="1:9" x14ac:dyDescent="0.25">
      <c r="A707" s="15" t="str">
        <f>IF(clue_completion!$A27="","","clue_completion|"&amp;clue_completion!$A27)</f>
        <v/>
      </c>
      <c r="B707" s="15" t="s">
        <v>64</v>
      </c>
      <c r="C707" s="15">
        <f>clue_completion!$A27</f>
        <v>0</v>
      </c>
      <c r="D707" s="15" t="str">
        <f>IF(clue_completion!$A27="","","clue_completion~"&amp;clue_completion!$A27)</f>
        <v/>
      </c>
      <c r="E707" s="15">
        <f>clue_completion!$C27</f>
        <v>0</v>
      </c>
      <c r="F707" s="15">
        <f>IF(clue_completion!$D27="",1,clue_completion!$D27)</f>
        <v>1</v>
      </c>
      <c r="G707" s="15">
        <f>clue_completion!$F27</f>
        <v>1</v>
      </c>
      <c r="H707" s="16">
        <f t="shared" si="10"/>
        <v>0</v>
      </c>
      <c r="I707" s="15"/>
    </row>
    <row r="708" spans="1:9" x14ac:dyDescent="0.25">
      <c r="A708" s="15" t="str">
        <f>IF(clue_completion!$A28="","","clue_completion|"&amp;clue_completion!$A28)</f>
        <v/>
      </c>
      <c r="B708" s="15" t="s">
        <v>64</v>
      </c>
      <c r="C708" s="15">
        <f>clue_completion!$A28</f>
        <v>0</v>
      </c>
      <c r="D708" s="15" t="str">
        <f>IF(clue_completion!$A28="","","clue_completion~"&amp;clue_completion!$A28)</f>
        <v/>
      </c>
      <c r="E708" s="15">
        <f>clue_completion!$C28</f>
        <v>0</v>
      </c>
      <c r="F708" s="15">
        <f>IF(clue_completion!$D28="",1,clue_completion!$D28)</f>
        <v>1</v>
      </c>
      <c r="G708" s="15">
        <f>clue_completion!$F28</f>
        <v>1</v>
      </c>
      <c r="H708" s="16">
        <f t="shared" si="10"/>
        <v>0</v>
      </c>
      <c r="I708" s="15"/>
    </row>
    <row r="709" spans="1:9" x14ac:dyDescent="0.25">
      <c r="A709" s="15" t="str">
        <f>IF(clue_completion!$A29="","","clue_completion|"&amp;clue_completion!$A29)</f>
        <v/>
      </c>
      <c r="B709" s="15" t="s">
        <v>64</v>
      </c>
      <c r="C709" s="15">
        <f>clue_completion!$A29</f>
        <v>0</v>
      </c>
      <c r="D709" s="15" t="str">
        <f>IF(clue_completion!$A29="","","clue_completion~"&amp;clue_completion!$A29)</f>
        <v/>
      </c>
      <c r="E709" s="15">
        <f>clue_completion!$C29</f>
        <v>0</v>
      </c>
      <c r="F709" s="15">
        <f>IF(clue_completion!$D29="",1,clue_completion!$D29)</f>
        <v>1</v>
      </c>
      <c r="G709" s="15">
        <f>clue_completion!$F29</f>
        <v>1</v>
      </c>
      <c r="H709" s="16">
        <f t="shared" si="10"/>
        <v>0</v>
      </c>
      <c r="I709" s="15"/>
    </row>
    <row r="710" spans="1:9" x14ac:dyDescent="0.25">
      <c r="A710" s="15" t="str">
        <f>IF(clue_completion!$A30="","","clue_completion|"&amp;clue_completion!$A30)</f>
        <v/>
      </c>
      <c r="B710" s="15" t="s">
        <v>64</v>
      </c>
      <c r="C710" s="15">
        <f>clue_completion!$A30</f>
        <v>0</v>
      </c>
      <c r="D710" s="15" t="str">
        <f>IF(clue_completion!$A30="","","clue_completion~"&amp;clue_completion!$A30)</f>
        <v/>
      </c>
      <c r="E710" s="15">
        <f>clue_completion!$C30</f>
        <v>0</v>
      </c>
      <c r="F710" s="15">
        <f>IF(clue_completion!$D30="",1,clue_completion!$D30)</f>
        <v>1</v>
      </c>
      <c r="G710" s="15">
        <f>clue_completion!$F30</f>
        <v>1</v>
      </c>
      <c r="H710" s="16">
        <f t="shared" si="10"/>
        <v>0</v>
      </c>
      <c r="I710" s="15"/>
    </row>
    <row r="711" spans="1:9" x14ac:dyDescent="0.25">
      <c r="A711" s="15" t="str">
        <f>IF(clue_completion!$A31="","","clue_completion|"&amp;clue_completion!$A31)</f>
        <v/>
      </c>
      <c r="B711" s="15" t="s">
        <v>64</v>
      </c>
      <c r="C711" s="15">
        <f>clue_completion!$A31</f>
        <v>0</v>
      </c>
      <c r="D711" s="15" t="str">
        <f>IF(clue_completion!$A31="","","clue_completion~"&amp;clue_completion!$A31)</f>
        <v/>
      </c>
      <c r="E711" s="15">
        <f>clue_completion!$C31</f>
        <v>0</v>
      </c>
      <c r="F711" s="15">
        <f>IF(clue_completion!$D31="",1,clue_completion!$D31)</f>
        <v>1</v>
      </c>
      <c r="G711" s="15">
        <f>clue_completion!$F31</f>
        <v>1</v>
      </c>
      <c r="H711" s="16">
        <f t="shared" ref="H711:H774" si="11">IF(OR($E711="",$E711=0,$F711=0),0,$G711*$E711/$F711)</f>
        <v>0</v>
      </c>
      <c r="I711" s="15"/>
    </row>
    <row r="712" spans="1:9" x14ac:dyDescent="0.25">
      <c r="A712" s="15" t="str">
        <f>IF(clue_completion!$A32="","","clue_completion|"&amp;clue_completion!$A32)</f>
        <v/>
      </c>
      <c r="B712" s="15" t="s">
        <v>64</v>
      </c>
      <c r="C712" s="15">
        <f>clue_completion!$A32</f>
        <v>0</v>
      </c>
      <c r="D712" s="15" t="str">
        <f>IF(clue_completion!$A32="","","clue_completion~"&amp;clue_completion!$A32)</f>
        <v/>
      </c>
      <c r="E712" s="15">
        <f>clue_completion!$C32</f>
        <v>0</v>
      </c>
      <c r="F712" s="15">
        <f>IF(clue_completion!$D32="",1,clue_completion!$D32)</f>
        <v>1</v>
      </c>
      <c r="G712" s="15">
        <f>clue_completion!$F32</f>
        <v>1</v>
      </c>
      <c r="H712" s="16">
        <f t="shared" si="11"/>
        <v>0</v>
      </c>
      <c r="I712" s="15"/>
    </row>
    <row r="713" spans="1:9" x14ac:dyDescent="0.25">
      <c r="A713" s="15" t="str">
        <f>IF(clue_completion!$A33="","","clue_completion|"&amp;clue_completion!$A33)</f>
        <v/>
      </c>
      <c r="B713" s="15" t="s">
        <v>64</v>
      </c>
      <c r="C713" s="15">
        <f>clue_completion!$A33</f>
        <v>0</v>
      </c>
      <c r="D713" s="15" t="str">
        <f>IF(clue_completion!$A33="","","clue_completion~"&amp;clue_completion!$A33)</f>
        <v/>
      </c>
      <c r="E713" s="15">
        <f>clue_completion!$C33</f>
        <v>0</v>
      </c>
      <c r="F713" s="15">
        <f>IF(clue_completion!$D33="",1,clue_completion!$D33)</f>
        <v>1</v>
      </c>
      <c r="G713" s="15">
        <f>clue_completion!$F33</f>
        <v>1</v>
      </c>
      <c r="H713" s="16">
        <f t="shared" si="11"/>
        <v>0</v>
      </c>
      <c r="I713" s="15"/>
    </row>
    <row r="714" spans="1:9" x14ac:dyDescent="0.25">
      <c r="A714" s="15" t="str">
        <f>IF(clue_completion!$A34="","","clue_completion|"&amp;clue_completion!$A34)</f>
        <v/>
      </c>
      <c r="B714" s="15" t="s">
        <v>64</v>
      </c>
      <c r="C714" s="15">
        <f>clue_completion!$A34</f>
        <v>0</v>
      </c>
      <c r="D714" s="15" t="str">
        <f>IF(clue_completion!$A34="","","clue_completion~"&amp;clue_completion!$A34)</f>
        <v/>
      </c>
      <c r="E714" s="15">
        <f>clue_completion!$C34</f>
        <v>0</v>
      </c>
      <c r="F714" s="15">
        <f>IF(clue_completion!$D34="",1,clue_completion!$D34)</f>
        <v>1</v>
      </c>
      <c r="G714" s="15">
        <f>clue_completion!$F34</f>
        <v>1</v>
      </c>
      <c r="H714" s="16">
        <f t="shared" si="11"/>
        <v>0</v>
      </c>
      <c r="I714" s="15"/>
    </row>
    <row r="715" spans="1:9" x14ac:dyDescent="0.25">
      <c r="A715" s="15" t="str">
        <f>IF(clue_completion!$A35="","","clue_completion|"&amp;clue_completion!$A35)</f>
        <v/>
      </c>
      <c r="B715" s="15" t="s">
        <v>64</v>
      </c>
      <c r="C715" s="15">
        <f>clue_completion!$A35</f>
        <v>0</v>
      </c>
      <c r="D715" s="15" t="str">
        <f>IF(clue_completion!$A35="","","clue_completion~"&amp;clue_completion!$A35)</f>
        <v/>
      </c>
      <c r="E715" s="15">
        <f>clue_completion!$C35</f>
        <v>0</v>
      </c>
      <c r="F715" s="15">
        <f>IF(clue_completion!$D35="",1,clue_completion!$D35)</f>
        <v>1</v>
      </c>
      <c r="G715" s="15">
        <f>clue_completion!$F35</f>
        <v>1</v>
      </c>
      <c r="H715" s="16">
        <f t="shared" si="11"/>
        <v>0</v>
      </c>
      <c r="I715" s="15"/>
    </row>
    <row r="716" spans="1:9" x14ac:dyDescent="0.25">
      <c r="A716" s="15" t="str">
        <f>IF(clue_completion!$A36="","","clue_completion|"&amp;clue_completion!$A36)</f>
        <v/>
      </c>
      <c r="B716" s="15" t="s">
        <v>64</v>
      </c>
      <c r="C716" s="15">
        <f>clue_completion!$A36</f>
        <v>0</v>
      </c>
      <c r="D716" s="15" t="str">
        <f>IF(clue_completion!$A36="","","clue_completion~"&amp;clue_completion!$A36)</f>
        <v/>
      </c>
      <c r="E716" s="15">
        <f>clue_completion!$C36</f>
        <v>0</v>
      </c>
      <c r="F716" s="15">
        <f>IF(clue_completion!$D36="",1,clue_completion!$D36)</f>
        <v>1</v>
      </c>
      <c r="G716" s="15">
        <f>clue_completion!$F36</f>
        <v>1</v>
      </c>
      <c r="H716" s="16">
        <f t="shared" si="11"/>
        <v>0</v>
      </c>
      <c r="I716" s="15"/>
    </row>
    <row r="717" spans="1:9" x14ac:dyDescent="0.25">
      <c r="A717" s="15" t="str">
        <f>IF(clue_completion!$A37="","","clue_completion|"&amp;clue_completion!$A37)</f>
        <v/>
      </c>
      <c r="B717" s="15" t="s">
        <v>64</v>
      </c>
      <c r="C717" s="15">
        <f>clue_completion!$A37</f>
        <v>0</v>
      </c>
      <c r="D717" s="15" t="str">
        <f>IF(clue_completion!$A37="","","clue_completion~"&amp;clue_completion!$A37)</f>
        <v/>
      </c>
      <c r="E717" s="15">
        <f>clue_completion!$C37</f>
        <v>0</v>
      </c>
      <c r="F717" s="15">
        <f>IF(clue_completion!$D37="",1,clue_completion!$D37)</f>
        <v>1</v>
      </c>
      <c r="G717" s="15">
        <f>clue_completion!$F37</f>
        <v>1</v>
      </c>
      <c r="H717" s="16">
        <f t="shared" si="11"/>
        <v>0</v>
      </c>
      <c r="I717" s="15"/>
    </row>
    <row r="718" spans="1:9" x14ac:dyDescent="0.25">
      <c r="A718" s="15" t="str">
        <f>IF(clue_completion!$A38="","","clue_completion|"&amp;clue_completion!$A38)</f>
        <v/>
      </c>
      <c r="B718" s="15" t="s">
        <v>64</v>
      </c>
      <c r="C718" s="15">
        <f>clue_completion!$A38</f>
        <v>0</v>
      </c>
      <c r="D718" s="15" t="str">
        <f>IF(clue_completion!$A38="","","clue_completion~"&amp;clue_completion!$A38)</f>
        <v/>
      </c>
      <c r="E718" s="15">
        <f>clue_completion!$C38</f>
        <v>0</v>
      </c>
      <c r="F718" s="15">
        <f>IF(clue_completion!$D38="",1,clue_completion!$D38)</f>
        <v>1</v>
      </c>
      <c r="G718" s="15">
        <f>clue_completion!$F38</f>
        <v>1</v>
      </c>
      <c r="H718" s="16">
        <f t="shared" si="11"/>
        <v>0</v>
      </c>
      <c r="I718" s="15"/>
    </row>
    <row r="719" spans="1:9" x14ac:dyDescent="0.25">
      <c r="A719" s="15" t="str">
        <f>IF(clue_completion!$A39="","","clue_completion|"&amp;clue_completion!$A39)</f>
        <v/>
      </c>
      <c r="B719" s="15" t="s">
        <v>64</v>
      </c>
      <c r="C719" s="15">
        <f>clue_completion!$A39</f>
        <v>0</v>
      </c>
      <c r="D719" s="15" t="str">
        <f>IF(clue_completion!$A39="","","clue_completion~"&amp;clue_completion!$A39)</f>
        <v/>
      </c>
      <c r="E719" s="15">
        <f>clue_completion!$C39</f>
        <v>0</v>
      </c>
      <c r="F719" s="15">
        <f>IF(clue_completion!$D39="",1,clue_completion!$D39)</f>
        <v>1</v>
      </c>
      <c r="G719" s="15">
        <f>clue_completion!$F39</f>
        <v>1</v>
      </c>
      <c r="H719" s="16">
        <f t="shared" si="11"/>
        <v>0</v>
      </c>
      <c r="I719" s="15"/>
    </row>
    <row r="720" spans="1:9" x14ac:dyDescent="0.25">
      <c r="A720" s="15" t="str">
        <f>IF(clue_completion!$A40="","","clue_completion|"&amp;clue_completion!$A40)</f>
        <v/>
      </c>
      <c r="B720" s="15" t="s">
        <v>64</v>
      </c>
      <c r="C720" s="15">
        <f>clue_completion!$A40</f>
        <v>0</v>
      </c>
      <c r="D720" s="15" t="str">
        <f>IF(clue_completion!$A40="","","clue_completion~"&amp;clue_completion!$A40)</f>
        <v/>
      </c>
      <c r="E720" s="15">
        <f>clue_completion!$C40</f>
        <v>0</v>
      </c>
      <c r="F720" s="15">
        <f>IF(clue_completion!$D40="",1,clue_completion!$D40)</f>
        <v>1</v>
      </c>
      <c r="G720" s="15">
        <f>clue_completion!$F40</f>
        <v>1</v>
      </c>
      <c r="H720" s="16">
        <f t="shared" si="11"/>
        <v>0</v>
      </c>
      <c r="I720" s="15"/>
    </row>
    <row r="721" spans="1:9" x14ac:dyDescent="0.25">
      <c r="A721" s="15" t="str">
        <f>IF(gp_value!$A5="","","gp_value|"&amp;gp_value!$A5)</f>
        <v>gp_value|Doom of Mokhaiotl (Delve 1-16)</v>
      </c>
      <c r="B721" s="15" t="s">
        <v>66</v>
      </c>
      <c r="C721" s="15" t="str">
        <f>gp_value!$A5</f>
        <v>Doom of Mokhaiotl (Delve 1-16)</v>
      </c>
      <c r="D721" s="15" t="str">
        <f>IF(gp_value!$A5="","","gp_value~"&amp;gp_value!$A5)</f>
        <v>gp_value~Doom of Mokhaiotl (Delve 1-16)</v>
      </c>
      <c r="E721" s="15">
        <f>gp_value!$C5</f>
        <v>14904000</v>
      </c>
      <c r="F721" s="15">
        <f>IF(gp_value!$D5="",1,gp_value!$D5)</f>
        <v>1</v>
      </c>
      <c r="G721" s="15">
        <f>gp_value!$F5</f>
        <v>1</v>
      </c>
      <c r="H721" s="16">
        <f t="shared" si="11"/>
        <v>14904000</v>
      </c>
      <c r="I721" s="15"/>
    </row>
    <row r="722" spans="1:9" x14ac:dyDescent="0.25">
      <c r="A722" s="15" t="str">
        <f>IF(gp_value!$A6="","","gp_value|"&amp;gp_value!$A6)</f>
        <v>gp_value|Maggot King</v>
      </c>
      <c r="B722" s="15" t="s">
        <v>66</v>
      </c>
      <c r="C722" s="15" t="str">
        <f>gp_value!$A6</f>
        <v>Maggot King</v>
      </c>
      <c r="D722" s="15" t="str">
        <f>IF(gp_value!$A6="","","gp_value~"&amp;gp_value!$A6)</f>
        <v>gp_value~Maggot King</v>
      </c>
      <c r="E722" s="15">
        <f>gp_value!$C6</f>
        <v>11699000</v>
      </c>
      <c r="F722" s="15">
        <f>IF(gp_value!$D6="",1,gp_value!$D6)</f>
        <v>1</v>
      </c>
      <c r="G722" s="15">
        <f>gp_value!$F6</f>
        <v>1</v>
      </c>
      <c r="H722" s="16">
        <f t="shared" si="11"/>
        <v>11699000</v>
      </c>
      <c r="I722" s="15"/>
    </row>
    <row r="723" spans="1:9" x14ac:dyDescent="0.25">
      <c r="A723" s="15" t="str">
        <f>IF(gp_value!$A7="","","gp_value|"&amp;gp_value!$A7)</f>
        <v>gp_value|Phosani's Nightmare</v>
      </c>
      <c r="B723" s="15" t="s">
        <v>66</v>
      </c>
      <c r="C723" s="15" t="str">
        <f>gp_value!$A7</f>
        <v>Phosani's Nightmare</v>
      </c>
      <c r="D723" s="15" t="str">
        <f>IF(gp_value!$A7="","","gp_value~"&amp;gp_value!$A7)</f>
        <v>gp_value~Phosani's Nightmare</v>
      </c>
      <c r="E723" s="15">
        <f>gp_value!$C7</f>
        <v>11498000</v>
      </c>
      <c r="F723" s="15">
        <f>IF(gp_value!$D7="",1,gp_value!$D7)</f>
        <v>1</v>
      </c>
      <c r="G723" s="15">
        <f>gp_value!$F7</f>
        <v>1</v>
      </c>
      <c r="H723" s="16">
        <f t="shared" si="11"/>
        <v>11498000</v>
      </c>
      <c r="I723" s="15"/>
    </row>
    <row r="724" spans="1:9" x14ac:dyDescent="0.25">
      <c r="A724" s="15" t="str">
        <f>IF(gp_value!$A8="","","gp_value|"&amp;gp_value!$A8)</f>
        <v>gp_value|Nex (Duo)</v>
      </c>
      <c r="B724" s="15" t="s">
        <v>66</v>
      </c>
      <c r="C724" s="15" t="str">
        <f>gp_value!$A8</f>
        <v>Nex (Duo)</v>
      </c>
      <c r="D724" s="15" t="str">
        <f>IF(gp_value!$A8="","","gp_value~"&amp;gp_value!$A8)</f>
        <v>gp_value~Nex (Duo)</v>
      </c>
      <c r="E724" s="15">
        <f>gp_value!$C8</f>
        <v>11130000</v>
      </c>
      <c r="F724" s="15">
        <f>IF(gp_value!$D8="",1,gp_value!$D8)</f>
        <v>2</v>
      </c>
      <c r="G724" s="15">
        <f>gp_value!$F8</f>
        <v>1</v>
      </c>
      <c r="H724" s="16">
        <f t="shared" si="11"/>
        <v>5565000</v>
      </c>
      <c r="I724" s="15"/>
    </row>
    <row r="725" spans="1:9" x14ac:dyDescent="0.25">
      <c r="A725" s="15" t="str">
        <f>IF(gp_value!$A9="","","gp_value|"&amp;gp_value!$A9)</f>
        <v>gp_value|Fortis Colosseum (Wave 12)</v>
      </c>
      <c r="B725" s="15" t="s">
        <v>66</v>
      </c>
      <c r="C725" s="15" t="str">
        <f>gp_value!$A9</f>
        <v>Fortis Colosseum (Wave 12)</v>
      </c>
      <c r="D725" s="15" t="str">
        <f>IF(gp_value!$A9="","","gp_value~"&amp;gp_value!$A9)</f>
        <v>gp_value~Fortis Colosseum (Wave 12)</v>
      </c>
      <c r="E725" s="15">
        <f>gp_value!$C9</f>
        <v>11123000</v>
      </c>
      <c r="F725" s="15">
        <f>IF(gp_value!$D9="",1,gp_value!$D9)</f>
        <v>1</v>
      </c>
      <c r="G725" s="15">
        <f>gp_value!$F9</f>
        <v>1</v>
      </c>
      <c r="H725" s="16">
        <f t="shared" si="11"/>
        <v>11123000</v>
      </c>
      <c r="I725" s="15"/>
    </row>
    <row r="726" spans="1:9" x14ac:dyDescent="0.25">
      <c r="A726" s="15" t="str">
        <f>IF(gp_value!$A10="","","gp_value|"&amp;gp_value!$A10)</f>
        <v>gp_value|Doom of Mokhaiotl (Delve 1-8)</v>
      </c>
      <c r="B726" s="15" t="s">
        <v>66</v>
      </c>
      <c r="C726" s="15" t="str">
        <f>gp_value!$A10</f>
        <v>Doom of Mokhaiotl (Delve 1-8)</v>
      </c>
      <c r="D726" s="15" t="str">
        <f>IF(gp_value!$A10="","","gp_value~"&amp;gp_value!$A10)</f>
        <v>gp_value~Doom of Mokhaiotl (Delve 1-8)</v>
      </c>
      <c r="E726" s="15">
        <f>gp_value!$C10</f>
        <v>11086000</v>
      </c>
      <c r="F726" s="15">
        <f>IF(gp_value!$D10="",1,gp_value!$D10)</f>
        <v>1</v>
      </c>
      <c r="G726" s="15">
        <f>gp_value!$F10</f>
        <v>1</v>
      </c>
      <c r="H726" s="16">
        <f t="shared" si="11"/>
        <v>11086000</v>
      </c>
      <c r="I726" s="15"/>
    </row>
    <row r="727" spans="1:9" x14ac:dyDescent="0.25">
      <c r="A727" s="15" t="str">
        <f>IF(gp_value!$A11="","","gp_value|"&amp;gp_value!$A11)</f>
        <v>gp_value|Yama (shard contract, duo)</v>
      </c>
      <c r="B727" s="15" t="s">
        <v>66</v>
      </c>
      <c r="C727" s="15" t="str">
        <f>gp_value!$A11</f>
        <v>Yama (shard contract, duo)</v>
      </c>
      <c r="D727" s="15" t="str">
        <f>IF(gp_value!$A11="","","gp_value~"&amp;gp_value!$A11)</f>
        <v>gp_value~Yama (shard contract, duo)</v>
      </c>
      <c r="E727" s="15">
        <f>gp_value!$C11</f>
        <v>10841000</v>
      </c>
      <c r="F727" s="15">
        <f>IF(gp_value!$D11="",1,gp_value!$D11)</f>
        <v>2</v>
      </c>
      <c r="G727" s="15">
        <f>gp_value!$F11</f>
        <v>1</v>
      </c>
      <c r="H727" s="16">
        <f t="shared" si="11"/>
        <v>5420500</v>
      </c>
      <c r="I727" s="15"/>
    </row>
    <row r="728" spans="1:9" x14ac:dyDescent="0.25">
      <c r="A728" s="15" t="str">
        <f>IF(gp_value!$A12="","","gp_value|"&amp;gp_value!$A12)</f>
        <v>gp_value|Chambers of Xeric (CM)</v>
      </c>
      <c r="B728" s="15" t="s">
        <v>66</v>
      </c>
      <c r="C728" s="15" t="str">
        <f>gp_value!$A12</f>
        <v>Chambers of Xeric (CM)</v>
      </c>
      <c r="D728" s="15" t="str">
        <f>IF(gp_value!$A12="","","gp_value~"&amp;gp_value!$A12)</f>
        <v>gp_value~Chambers of Xeric (CM)</v>
      </c>
      <c r="E728" s="15">
        <f>gp_value!$C12</f>
        <v>9858000</v>
      </c>
      <c r="F728" s="15">
        <f>IF(gp_value!$D12="",1,gp_value!$D12)</f>
        <v>5</v>
      </c>
      <c r="G728" s="15">
        <f>gp_value!$F12</f>
        <v>1</v>
      </c>
      <c r="H728" s="16">
        <f t="shared" si="11"/>
        <v>1971600</v>
      </c>
      <c r="I728" s="15"/>
    </row>
    <row r="729" spans="1:9" x14ac:dyDescent="0.25">
      <c r="A729" s="15" t="str">
        <f>IF(gp_value!$A13="","","gp_value|"&amp;gp_value!$A13)</f>
        <v>gp_value|Theatre of Blood</v>
      </c>
      <c r="B729" s="15" t="s">
        <v>66</v>
      </c>
      <c r="C729" s="15" t="str">
        <f>gp_value!$A13</f>
        <v>Theatre of Blood</v>
      </c>
      <c r="D729" s="15" t="str">
        <f>IF(gp_value!$A13="","","gp_value~"&amp;gp_value!$A13)</f>
        <v>gp_value~Theatre of Blood</v>
      </c>
      <c r="E729" s="15">
        <f>gp_value!$C13</f>
        <v>8946000</v>
      </c>
      <c r="F729" s="15">
        <f>IF(gp_value!$D13="",1,gp_value!$D13)</f>
        <v>5</v>
      </c>
      <c r="G729" s="15">
        <f>gp_value!$F13</f>
        <v>1</v>
      </c>
      <c r="H729" s="16">
        <f t="shared" si="11"/>
        <v>1789200</v>
      </c>
      <c r="I729" s="15"/>
    </row>
    <row r="730" spans="1:9" x14ac:dyDescent="0.25">
      <c r="A730" s="15" t="str">
        <f>IF(gp_value!$A14="","","gp_value|"&amp;gp_value!$A14)</f>
        <v>gp_value|Duke Sucellus</v>
      </c>
      <c r="B730" s="15" t="s">
        <v>66</v>
      </c>
      <c r="C730" s="15" t="str">
        <f>gp_value!$A14</f>
        <v>Duke Sucellus</v>
      </c>
      <c r="D730" s="15" t="str">
        <f>IF(gp_value!$A14="","","gp_value~"&amp;gp_value!$A14)</f>
        <v>gp_value~Duke Sucellus</v>
      </c>
      <c r="E730" s="15">
        <f>gp_value!$C14</f>
        <v>8577000</v>
      </c>
      <c r="F730" s="15">
        <f>IF(gp_value!$D14="",1,gp_value!$D14)</f>
        <v>1</v>
      </c>
      <c r="G730" s="15">
        <f>gp_value!$F14</f>
        <v>1</v>
      </c>
      <c r="H730" s="16">
        <f t="shared" si="11"/>
        <v>8577000</v>
      </c>
      <c r="I730" s="15"/>
    </row>
    <row r="731" spans="1:9" x14ac:dyDescent="0.25">
      <c r="A731" s="15" t="str">
        <f>IF(gp_value!$A15="","","gp_value|"&amp;gp_value!$A15)</f>
        <v>gp_value|Tombs of Amascut (solo 545)</v>
      </c>
      <c r="B731" s="15" t="s">
        <v>66</v>
      </c>
      <c r="C731" s="15" t="str">
        <f>gp_value!$A15</f>
        <v>Tombs of Amascut (solo 545)</v>
      </c>
      <c r="D731" s="15" t="str">
        <f>IF(gp_value!$A15="","","gp_value~"&amp;gp_value!$A15)</f>
        <v>gp_value~Tombs of Amascut (solo 545)</v>
      </c>
      <c r="E731" s="15">
        <f>gp_value!$C15</f>
        <v>8277000</v>
      </c>
      <c r="F731" s="15">
        <f>IF(gp_value!$D15="",1,gp_value!$D15)</f>
        <v>1</v>
      </c>
      <c r="G731" s="15">
        <f>gp_value!$F15</f>
        <v>1</v>
      </c>
      <c r="H731" s="16">
        <f t="shared" si="11"/>
        <v>8277000</v>
      </c>
      <c r="I731" s="15"/>
    </row>
    <row r="732" spans="1:9" x14ac:dyDescent="0.25">
      <c r="A732" s="15" t="str">
        <f>IF(gp_value!$A16="","","gp_value|"&amp;gp_value!$A16)</f>
        <v>gp_value|Chambers of Xeric (NM)</v>
      </c>
      <c r="B732" s="15" t="s">
        <v>66</v>
      </c>
      <c r="C732" s="15" t="str">
        <f>gp_value!$A16</f>
        <v>Chambers of Xeric (NM)</v>
      </c>
      <c r="D732" s="15" t="str">
        <f>IF(gp_value!$A16="","","gp_value~"&amp;gp_value!$A16)</f>
        <v>gp_value~Chambers of Xeric (NM)</v>
      </c>
      <c r="E732" s="15">
        <f>gp_value!$C16</f>
        <v>8264000</v>
      </c>
      <c r="F732" s="15">
        <f>IF(gp_value!$D16="",1,gp_value!$D16)</f>
        <v>5</v>
      </c>
      <c r="G732" s="15">
        <f>gp_value!$F16</f>
        <v>1</v>
      </c>
      <c r="H732" s="16">
        <f t="shared" si="11"/>
        <v>1652800</v>
      </c>
      <c r="I732" s="15"/>
    </row>
    <row r="733" spans="1:9" x14ac:dyDescent="0.25">
      <c r="A733" s="15" t="str">
        <f>IF(gp_value!$A17="","","gp_value|"&amp;gp_value!$A17)</f>
        <v>gp_value|Vardorvis</v>
      </c>
      <c r="B733" s="15" t="s">
        <v>66</v>
      </c>
      <c r="C733" s="15" t="str">
        <f>gp_value!$A17</f>
        <v>Vardorvis</v>
      </c>
      <c r="D733" s="15" t="str">
        <f>IF(gp_value!$A17="","","gp_value~"&amp;gp_value!$A17)</f>
        <v>gp_value~Vardorvis</v>
      </c>
      <c r="E733" s="15">
        <f>gp_value!$C17</f>
        <v>7918000</v>
      </c>
      <c r="F733" s="15">
        <f>IF(gp_value!$D17="",1,gp_value!$D17)</f>
        <v>1</v>
      </c>
      <c r="G733" s="15">
        <f>gp_value!$F17</f>
        <v>1</v>
      </c>
      <c r="H733" s="16">
        <f t="shared" si="11"/>
        <v>7918000</v>
      </c>
      <c r="I733" s="15"/>
    </row>
    <row r="734" spans="1:9" x14ac:dyDescent="0.25">
      <c r="A734" s="15" t="str">
        <f>IF(gp_value!$A18="","","gp_value|"&amp;gp_value!$A18)</f>
        <v>gp_value|Nex (Team)</v>
      </c>
      <c r="B734" s="15" t="s">
        <v>66</v>
      </c>
      <c r="C734" s="15" t="str">
        <f>gp_value!$A18</f>
        <v>Nex (Team)</v>
      </c>
      <c r="D734" s="15" t="str">
        <f>IF(gp_value!$A18="","","gp_value~"&amp;gp_value!$A18)</f>
        <v>gp_value~Nex (Team)</v>
      </c>
      <c r="E734" s="15">
        <f>gp_value!$C18</f>
        <v>6501000</v>
      </c>
      <c r="F734" s="15">
        <f>IF(gp_value!$D18="",1,gp_value!$D18)</f>
        <v>5</v>
      </c>
      <c r="G734" s="15">
        <f>gp_value!$F18</f>
        <v>1</v>
      </c>
      <c r="H734" s="16">
        <f t="shared" si="11"/>
        <v>1300200</v>
      </c>
      <c r="I734" s="15"/>
    </row>
    <row r="735" spans="1:9" x14ac:dyDescent="0.25">
      <c r="A735" s="15" t="str">
        <f>IF(gp_value!$A19="","","gp_value|"&amp;gp_value!$A19)</f>
        <v>gp_value|The Leviathan</v>
      </c>
      <c r="B735" s="15" t="s">
        <v>66</v>
      </c>
      <c r="C735" s="15" t="str">
        <f>gp_value!$A19</f>
        <v>The Leviathan</v>
      </c>
      <c r="D735" s="15" t="str">
        <f>IF(gp_value!$A19="","","gp_value~"&amp;gp_value!$A19)</f>
        <v>gp_value~The Leviathan</v>
      </c>
      <c r="E735" s="15">
        <f>gp_value!$C19</f>
        <v>6497000</v>
      </c>
      <c r="F735" s="15">
        <f>IF(gp_value!$D19="",1,gp_value!$D19)</f>
        <v>1</v>
      </c>
      <c r="G735" s="15">
        <f>gp_value!$F19</f>
        <v>1</v>
      </c>
      <c r="H735" s="16">
        <f t="shared" si="11"/>
        <v>6497000</v>
      </c>
      <c r="I735" s="15"/>
    </row>
    <row r="736" spans="1:9" x14ac:dyDescent="0.25">
      <c r="A736" s="15" t="str">
        <f>IF(gp_value!$A20="","","gp_value|"&amp;gp_value!$A20)</f>
        <v>gp_value|The Whisperer</v>
      </c>
      <c r="B736" s="15" t="s">
        <v>66</v>
      </c>
      <c r="C736" s="15" t="str">
        <f>gp_value!$A20</f>
        <v>The Whisperer</v>
      </c>
      <c r="D736" s="15" t="str">
        <f>IF(gp_value!$A20="","","gp_value~"&amp;gp_value!$A20)</f>
        <v>gp_value~The Whisperer</v>
      </c>
      <c r="E736" s="15">
        <f>gp_value!$C20</f>
        <v>6263000</v>
      </c>
      <c r="F736" s="15">
        <f>IF(gp_value!$D20="",1,gp_value!$D20)</f>
        <v>1</v>
      </c>
      <c r="G736" s="15">
        <f>gp_value!$F20</f>
        <v>1</v>
      </c>
      <c r="H736" s="16">
        <f t="shared" si="11"/>
        <v>6263000</v>
      </c>
      <c r="I736" s="15"/>
    </row>
    <row r="737" spans="1:9" x14ac:dyDescent="0.25">
      <c r="A737" s="15" t="str">
        <f>IF(gp_value!$A21="","","gp_value|"&amp;gp_value!$A21)</f>
        <v>gp_value|Yama (solo)</v>
      </c>
      <c r="B737" s="15" t="s">
        <v>66</v>
      </c>
      <c r="C737" s="15" t="str">
        <f>gp_value!$A21</f>
        <v>Yama (solo)</v>
      </c>
      <c r="D737" s="15" t="str">
        <f>IF(gp_value!$A21="","","gp_value~"&amp;gp_value!$A21)</f>
        <v>gp_value~Yama (solo)</v>
      </c>
      <c r="E737" s="15">
        <f>gp_value!$C21</f>
        <v>6201000</v>
      </c>
      <c r="F737" s="15">
        <f>IF(gp_value!$D21="",1,gp_value!$D21)</f>
        <v>1</v>
      </c>
      <c r="G737" s="15">
        <f>gp_value!$F21</f>
        <v>1</v>
      </c>
      <c r="H737" s="16">
        <f t="shared" si="11"/>
        <v>6201000</v>
      </c>
      <c r="I737" s="15"/>
    </row>
    <row r="738" spans="1:9" x14ac:dyDescent="0.25">
      <c r="A738" s="15" t="str">
        <f>IF(gp_value!$A22="","","gp_value|"&amp;gp_value!$A22)</f>
        <v>gp_value|Venenatis</v>
      </c>
      <c r="B738" s="15" t="s">
        <v>66</v>
      </c>
      <c r="C738" s="15" t="str">
        <f>gp_value!$A22</f>
        <v>Venenatis</v>
      </c>
      <c r="D738" s="15" t="str">
        <f>IF(gp_value!$A22="","","gp_value~"&amp;gp_value!$A22)</f>
        <v>gp_value~Venenatis</v>
      </c>
      <c r="E738" s="15">
        <f>gp_value!$C22</f>
        <v>5982000</v>
      </c>
      <c r="F738" s="15">
        <f>IF(gp_value!$D22="",1,gp_value!$D22)</f>
        <v>1</v>
      </c>
      <c r="G738" s="15">
        <f>gp_value!$F22</f>
        <v>1</v>
      </c>
      <c r="H738" s="16">
        <f t="shared" si="11"/>
        <v>5982000</v>
      </c>
      <c r="I738" s="15"/>
    </row>
    <row r="739" spans="1:9" x14ac:dyDescent="0.25">
      <c r="A739" s="15" t="str">
        <f>IF(gp_value!$A23="","","gp_value|"&amp;gp_value!$A23)</f>
        <v>gp_value|Tombs of Amascut (solo 450)</v>
      </c>
      <c r="B739" s="15" t="s">
        <v>66</v>
      </c>
      <c r="C739" s="15" t="str">
        <f>gp_value!$A23</f>
        <v>Tombs of Amascut (solo 450)</v>
      </c>
      <c r="D739" s="15" t="str">
        <f>IF(gp_value!$A23="","","gp_value~"&amp;gp_value!$A23)</f>
        <v>gp_value~Tombs of Amascut (solo 450)</v>
      </c>
      <c r="E739" s="15">
        <f>gp_value!$C23</f>
        <v>5933000</v>
      </c>
      <c r="F739" s="15">
        <f>IF(gp_value!$D23="",1,gp_value!$D23)</f>
        <v>1</v>
      </c>
      <c r="G739" s="15">
        <f>gp_value!$F23</f>
        <v>1</v>
      </c>
      <c r="H739" s="16">
        <f t="shared" si="11"/>
        <v>5933000</v>
      </c>
      <c r="I739" s="15"/>
    </row>
    <row r="740" spans="1:9" x14ac:dyDescent="0.25">
      <c r="A740" s="15" t="str">
        <f>IF(gp_value!$A24="","","gp_value|"&amp;gp_value!$A24)</f>
        <v>gp_value|Phantom Muspah (Twisted bow)</v>
      </c>
      <c r="B740" s="15" t="s">
        <v>66</v>
      </c>
      <c r="C740" s="15" t="str">
        <f>gp_value!$A24</f>
        <v>Phantom Muspah (Twisted bow)</v>
      </c>
      <c r="D740" s="15" t="str">
        <f>IF(gp_value!$A24="","","gp_value~"&amp;gp_value!$A24)</f>
        <v>gp_value~Phantom Muspah (Twisted bow)</v>
      </c>
      <c r="E740" s="15">
        <f>gp_value!$C24</f>
        <v>5873000</v>
      </c>
      <c r="F740" s="15">
        <f>IF(gp_value!$D24="",1,gp_value!$D24)</f>
        <v>1</v>
      </c>
      <c r="G740" s="15">
        <f>gp_value!$F24</f>
        <v>1</v>
      </c>
      <c r="H740" s="16">
        <f t="shared" si="11"/>
        <v>5873000</v>
      </c>
      <c r="I740" s="15"/>
    </row>
    <row r="741" spans="1:9" x14ac:dyDescent="0.25">
      <c r="A741" s="15" t="str">
        <f>IF(gp_value!$A25="","","gp_value|"&amp;gp_value!$A25)</f>
        <v>gp_value|Araxxor</v>
      </c>
      <c r="B741" s="15" t="s">
        <v>66</v>
      </c>
      <c r="C741" s="15" t="str">
        <f>gp_value!$A25</f>
        <v>Araxxor</v>
      </c>
      <c r="D741" s="15" t="str">
        <f>IF(gp_value!$A25="","","gp_value~"&amp;gp_value!$A25)</f>
        <v>gp_value~Araxxor</v>
      </c>
      <c r="E741" s="15">
        <f>gp_value!$C25</f>
        <v>5146000</v>
      </c>
      <c r="F741" s="15">
        <f>IF(gp_value!$D25="",1,gp_value!$D25)</f>
        <v>1</v>
      </c>
      <c r="G741" s="15">
        <f>gp_value!$F25</f>
        <v>1</v>
      </c>
      <c r="H741" s="16">
        <f t="shared" si="11"/>
        <v>5146000</v>
      </c>
      <c r="I741" s="15"/>
    </row>
    <row r="742" spans="1:9" x14ac:dyDescent="0.25">
      <c r="A742" s="15" t="str">
        <f>IF(gp_value!$A26="","","gp_value|"&amp;gp_value!$A26)</f>
        <v>gp_value|Zombie pirates (max eff.)</v>
      </c>
      <c r="B742" s="15" t="s">
        <v>66</v>
      </c>
      <c r="C742" s="15" t="str">
        <f>gp_value!$A26</f>
        <v>Zombie pirates (max eff.)</v>
      </c>
      <c r="D742" s="15" t="str">
        <f>IF(gp_value!$A26="","","gp_value~"&amp;gp_value!$A26)</f>
        <v>gp_value~Zombie pirates (max eff.)</v>
      </c>
      <c r="E742" s="15">
        <f>gp_value!$C26</f>
        <v>5022000</v>
      </c>
      <c r="F742" s="15">
        <f>IF(gp_value!$D26="",1,gp_value!$D26)</f>
        <v>1</v>
      </c>
      <c r="G742" s="15">
        <f>gp_value!$F26</f>
        <v>1</v>
      </c>
      <c r="H742" s="16">
        <f t="shared" si="11"/>
        <v>5022000</v>
      </c>
      <c r="I742" s="15"/>
    </row>
    <row r="743" spans="1:9" x14ac:dyDescent="0.25">
      <c r="A743" s="15" t="str">
        <f>IF(gp_value!$A27="","","gp_value|"&amp;gp_value!$A27)</f>
        <v>gp_value|Demonic gorillas</v>
      </c>
      <c r="B743" s="15" t="s">
        <v>66</v>
      </c>
      <c r="C743" s="15" t="str">
        <f>gp_value!$A27</f>
        <v>Demonic gorillas</v>
      </c>
      <c r="D743" s="15" t="str">
        <f>IF(gp_value!$A27="","","gp_value~"&amp;gp_value!$A27)</f>
        <v>gp_value~Demonic gorillas</v>
      </c>
      <c r="E743" s="15">
        <f>gp_value!$C27</f>
        <v>4802000</v>
      </c>
      <c r="F743" s="15">
        <f>IF(gp_value!$D27="",1,gp_value!$D27)</f>
        <v>1</v>
      </c>
      <c r="G743" s="15">
        <f>gp_value!$F27</f>
        <v>1</v>
      </c>
      <c r="H743" s="16">
        <f t="shared" si="11"/>
        <v>4802000</v>
      </c>
      <c r="I743" s="15"/>
    </row>
    <row r="744" spans="1:9" x14ac:dyDescent="0.25">
      <c r="A744" s="15" t="str">
        <f>IF(gp_value!$A28="","","gp_value|"&amp;gp_value!$A28)</f>
        <v>gp_value|The Nightmare</v>
      </c>
      <c r="B744" s="15" t="s">
        <v>66</v>
      </c>
      <c r="C744" s="15" t="str">
        <f>gp_value!$A28</f>
        <v>The Nightmare</v>
      </c>
      <c r="D744" s="15" t="str">
        <f>IF(gp_value!$A28="","","gp_value~"&amp;gp_value!$A28)</f>
        <v>gp_value~The Nightmare</v>
      </c>
      <c r="E744" s="15">
        <f>gp_value!$C28</f>
        <v>4746000</v>
      </c>
      <c r="F744" s="15">
        <f>IF(gp_value!$D28="",1,gp_value!$D28)</f>
        <v>5</v>
      </c>
      <c r="G744" s="15">
        <f>gp_value!$F28</f>
        <v>1</v>
      </c>
      <c r="H744" s="16">
        <f t="shared" si="11"/>
        <v>949200</v>
      </c>
      <c r="I744" s="15"/>
    </row>
    <row r="745" spans="1:9" x14ac:dyDescent="0.25">
      <c r="A745" s="15" t="str">
        <f>IF(gp_value!$A29="","","gp_value|"&amp;gp_value!$A29)</f>
        <v>gp_value|Vet'ion</v>
      </c>
      <c r="B745" s="15" t="s">
        <v>66</v>
      </c>
      <c r="C745" s="15" t="str">
        <f>gp_value!$A29</f>
        <v>Vet'ion</v>
      </c>
      <c r="D745" s="15" t="str">
        <f>IF(gp_value!$A29="","","gp_value~"&amp;gp_value!$A29)</f>
        <v>gp_value~Vet'ion</v>
      </c>
      <c r="E745" s="15">
        <f>gp_value!$C29</f>
        <v>4544000</v>
      </c>
      <c r="F745" s="15">
        <f>IF(gp_value!$D29="",1,gp_value!$D29)</f>
        <v>1</v>
      </c>
      <c r="G745" s="15">
        <f>gp_value!$F29</f>
        <v>1</v>
      </c>
      <c r="H745" s="16">
        <f t="shared" si="11"/>
        <v>4544000</v>
      </c>
      <c r="I745" s="15"/>
    </row>
    <row r="746" spans="1:9" x14ac:dyDescent="0.25">
      <c r="A746" s="15" t="str">
        <f>IF(gp_value!$A30="","","gp_value|"&amp;gp_value!$A30)</f>
        <v>gp_value|Corrupted Gauntlet</v>
      </c>
      <c r="B746" s="15" t="s">
        <v>66</v>
      </c>
      <c r="C746" s="15" t="str">
        <f>gp_value!$A30</f>
        <v>Corrupted Gauntlet</v>
      </c>
      <c r="D746" s="15" t="str">
        <f>IF(gp_value!$A30="","","gp_value~"&amp;gp_value!$A30)</f>
        <v>gp_value~Corrupted Gauntlet</v>
      </c>
      <c r="E746" s="15">
        <f>gp_value!$C30</f>
        <v>4332000</v>
      </c>
      <c r="F746" s="15">
        <f>IF(gp_value!$D30="",1,gp_value!$D30)</f>
        <v>1</v>
      </c>
      <c r="G746" s="15">
        <f>gp_value!$F30</f>
        <v>1</v>
      </c>
      <c r="H746" s="16">
        <f t="shared" si="11"/>
        <v>4332000</v>
      </c>
      <c r="I746" s="15"/>
    </row>
    <row r="747" spans="1:9" x14ac:dyDescent="0.25">
      <c r="A747" s="15" t="str">
        <f>IF(gp_value!$A31="","","gp_value|"&amp;gp_value!$A31)</f>
        <v>gp_value|Spindel</v>
      </c>
      <c r="B747" s="15" t="s">
        <v>66</v>
      </c>
      <c r="C747" s="15" t="str">
        <f>gp_value!$A31</f>
        <v>Spindel</v>
      </c>
      <c r="D747" s="15" t="str">
        <f>IF(gp_value!$A31="","","gp_value~"&amp;gp_value!$A31)</f>
        <v>gp_value~Spindel</v>
      </c>
      <c r="E747" s="15">
        <f>gp_value!$C31</f>
        <v>4329000</v>
      </c>
      <c r="F747" s="15">
        <f>IF(gp_value!$D31="",1,gp_value!$D31)</f>
        <v>1</v>
      </c>
      <c r="G747" s="15">
        <f>gp_value!$F31</f>
        <v>1</v>
      </c>
      <c r="H747" s="16">
        <f t="shared" si="11"/>
        <v>4329000</v>
      </c>
      <c r="I747" s="15"/>
    </row>
    <row r="748" spans="1:9" x14ac:dyDescent="0.25">
      <c r="A748" s="15" t="str">
        <f>IF(gp_value!$A32="","","gp_value|"&amp;gp_value!$A32)</f>
        <v>gp_value|Tormented Demons</v>
      </c>
      <c r="B748" s="15" t="s">
        <v>66</v>
      </c>
      <c r="C748" s="15" t="str">
        <f>gp_value!$A32</f>
        <v>Tormented Demons</v>
      </c>
      <c r="D748" s="15" t="str">
        <f>IF(gp_value!$A32="","","gp_value~"&amp;gp_value!$A32)</f>
        <v>gp_value~Tormented Demons</v>
      </c>
      <c r="E748" s="15">
        <f>gp_value!$C32</f>
        <v>4290000</v>
      </c>
      <c r="F748" s="15">
        <f>IF(gp_value!$D32="",1,gp_value!$D32)</f>
        <v>1</v>
      </c>
      <c r="G748" s="15">
        <f>gp_value!$F32</f>
        <v>1</v>
      </c>
      <c r="H748" s="16">
        <f t="shared" si="11"/>
        <v>4290000</v>
      </c>
      <c r="I748" s="15"/>
    </row>
    <row r="749" spans="1:9" x14ac:dyDescent="0.25">
      <c r="A749" s="15" t="str">
        <f>IF(gp_value!$A33="","","gp_value|"&amp;gp_value!$A33)</f>
        <v>gp_value|General Graardor</v>
      </c>
      <c r="B749" s="15" t="s">
        <v>66</v>
      </c>
      <c r="C749" s="15" t="str">
        <f>gp_value!$A33</f>
        <v>General Graardor</v>
      </c>
      <c r="D749" s="15" t="str">
        <f>IF(gp_value!$A33="","","gp_value~"&amp;gp_value!$A33)</f>
        <v>gp_value~General Graardor</v>
      </c>
      <c r="E749" s="15">
        <f>gp_value!$C33</f>
        <v>4181000</v>
      </c>
      <c r="F749" s="15">
        <f>IF(gp_value!$D33="",1,gp_value!$D33)</f>
        <v>1</v>
      </c>
      <c r="G749" s="15">
        <f>gp_value!$F33</f>
        <v>1</v>
      </c>
      <c r="H749" s="16">
        <f t="shared" si="11"/>
        <v>4181000</v>
      </c>
      <c r="I749" s="15"/>
    </row>
    <row r="750" spans="1:9" x14ac:dyDescent="0.25">
      <c r="A750" s="15" t="str">
        <f>IF(gp_value!$A34="","","gp_value|"&amp;gp_value!$A34)</f>
        <v>gp_value|Vorkath (DH lance)</v>
      </c>
      <c r="B750" s="15" t="s">
        <v>66</v>
      </c>
      <c r="C750" s="15" t="str">
        <f>gp_value!$A34</f>
        <v>Vorkath (DH lance)</v>
      </c>
      <c r="D750" s="15" t="str">
        <f>IF(gp_value!$A34="","","gp_value~"&amp;gp_value!$A34)</f>
        <v>gp_value~Vorkath (DH lance)</v>
      </c>
      <c r="E750" s="15">
        <f>gp_value!$C34</f>
        <v>4062000</v>
      </c>
      <c r="F750" s="15">
        <f>IF(gp_value!$D34="",1,gp_value!$D34)</f>
        <v>1</v>
      </c>
      <c r="G750" s="15">
        <f>gp_value!$F34</f>
        <v>1</v>
      </c>
      <c r="H750" s="16">
        <f t="shared" si="11"/>
        <v>4062000</v>
      </c>
      <c r="I750" s="15"/>
    </row>
    <row r="751" spans="1:9" x14ac:dyDescent="0.25">
      <c r="A751" s="15" t="str">
        <f>IF(gp_value!$A35="","","gp_value|"&amp;gp_value!$A35)</f>
        <v>gp_value|Revenants (Craw's bow)</v>
      </c>
      <c r="B751" s="15" t="s">
        <v>66</v>
      </c>
      <c r="C751" s="15" t="str">
        <f>gp_value!$A35</f>
        <v>Revenants (Craw's bow)</v>
      </c>
      <c r="D751" s="15" t="str">
        <f>IF(gp_value!$A35="","","gp_value~"&amp;gp_value!$A35)</f>
        <v>gp_value~Revenants (Craw's bow)</v>
      </c>
      <c r="E751" s="15">
        <f>gp_value!$C35</f>
        <v>3966000</v>
      </c>
      <c r="F751" s="15">
        <f>IF(gp_value!$D35="",1,gp_value!$D35)</f>
        <v>1</v>
      </c>
      <c r="G751" s="15">
        <f>gp_value!$F35</f>
        <v>1</v>
      </c>
      <c r="H751" s="16">
        <f t="shared" si="11"/>
        <v>3966000</v>
      </c>
      <c r="I751" s="15"/>
    </row>
    <row r="752" spans="1:9" x14ac:dyDescent="0.25">
      <c r="A752" s="15" t="str">
        <f>IF(gp_value!$A36="","","gp_value|"&amp;gp_value!$A36)</f>
        <v>gp_value|Alchemical Hydra</v>
      </c>
      <c r="B752" s="15" t="s">
        <v>66</v>
      </c>
      <c r="C752" s="15" t="str">
        <f>gp_value!$A36</f>
        <v>Alchemical Hydra</v>
      </c>
      <c r="D752" s="15" t="str">
        <f>IF(gp_value!$A36="","","gp_value~"&amp;gp_value!$A36)</f>
        <v>gp_value~Alchemical Hydra</v>
      </c>
      <c r="E752" s="15">
        <f>gp_value!$C36</f>
        <v>3905000</v>
      </c>
      <c r="F752" s="15">
        <f>IF(gp_value!$D36="",1,gp_value!$D36)</f>
        <v>1</v>
      </c>
      <c r="G752" s="15">
        <f>gp_value!$F36</f>
        <v>1</v>
      </c>
      <c r="H752" s="16">
        <f t="shared" si="11"/>
        <v>3905000</v>
      </c>
      <c r="I752" s="15"/>
    </row>
    <row r="753" spans="1:9" x14ac:dyDescent="0.25">
      <c r="A753" s="15" t="str">
        <f>IF(gp_value!$A37="","","gp_value|"&amp;gp_value!$A37)</f>
        <v>gp_value|Kree'arra</v>
      </c>
      <c r="B753" s="15" t="s">
        <v>66</v>
      </c>
      <c r="C753" s="15" t="str">
        <f>gp_value!$A37</f>
        <v>Kree'arra</v>
      </c>
      <c r="D753" s="15" t="str">
        <f>IF(gp_value!$A37="","","gp_value~"&amp;gp_value!$A37)</f>
        <v>gp_value~Kree'arra</v>
      </c>
      <c r="E753" s="15">
        <f>gp_value!$C37</f>
        <v>3800000</v>
      </c>
      <c r="F753" s="15">
        <f>IF(gp_value!$D37="",1,gp_value!$D37)</f>
        <v>1</v>
      </c>
      <c r="G753" s="15">
        <f>gp_value!$F37</f>
        <v>1</v>
      </c>
      <c r="H753" s="16">
        <f t="shared" si="11"/>
        <v>3800000</v>
      </c>
      <c r="I753" s="15"/>
    </row>
    <row r="754" spans="1:9" x14ac:dyDescent="0.25">
      <c r="A754" s="15" t="str">
        <f>IF(gp_value!$A38="","","gp_value|"&amp;gp_value!$A38)</f>
        <v>gp_value|Vorkath (DHCB)</v>
      </c>
      <c r="B754" s="15" t="s">
        <v>66</v>
      </c>
      <c r="C754" s="15" t="str">
        <f>gp_value!$A38</f>
        <v>Vorkath (DHCB)</v>
      </c>
      <c r="D754" s="15" t="str">
        <f>IF(gp_value!$A38="","","gp_value~"&amp;gp_value!$A38)</f>
        <v>gp_value~Vorkath (DHCB)</v>
      </c>
      <c r="E754" s="15">
        <f>gp_value!$C38</f>
        <v>3638000</v>
      </c>
      <c r="F754" s="15">
        <f>IF(gp_value!$D38="",1,gp_value!$D38)</f>
        <v>1</v>
      </c>
      <c r="G754" s="15">
        <f>gp_value!$F38</f>
        <v>1</v>
      </c>
      <c r="H754" s="16">
        <f t="shared" si="11"/>
        <v>3638000</v>
      </c>
      <c r="I754" s="15"/>
    </row>
    <row r="755" spans="1:9" x14ac:dyDescent="0.25">
      <c r="A755" s="15" t="str">
        <f>IF(gp_value!$A39="","","gp_value|"&amp;gp_value!$A39)</f>
        <v>gp_value|Corporeal Beast</v>
      </c>
      <c r="B755" s="15" t="s">
        <v>66</v>
      </c>
      <c r="C755" s="15" t="str">
        <f>gp_value!$A39</f>
        <v>Corporeal Beast</v>
      </c>
      <c r="D755" s="15" t="str">
        <f>IF(gp_value!$A39="","","gp_value~"&amp;gp_value!$A39)</f>
        <v>gp_value~Corporeal Beast</v>
      </c>
      <c r="E755" s="15">
        <f>gp_value!$C39</f>
        <v>3615000</v>
      </c>
      <c r="F755" s="15">
        <f>IF(gp_value!$D39="",1,gp_value!$D39)</f>
        <v>1</v>
      </c>
      <c r="G755" s="15">
        <f>gp_value!$F39</f>
        <v>1</v>
      </c>
      <c r="H755" s="16">
        <f t="shared" si="11"/>
        <v>3615000</v>
      </c>
      <c r="I755" s="15"/>
    </row>
    <row r="756" spans="1:9" x14ac:dyDescent="0.25">
      <c r="A756" s="15" t="str">
        <f>IF(gp_value!$A40="","","gp_value|"&amp;gp_value!$A40)</f>
        <v>gp_value|Tombs of Amascut (Expert)</v>
      </c>
      <c r="B756" s="15" t="s">
        <v>66</v>
      </c>
      <c r="C756" s="15" t="str">
        <f>gp_value!$A40</f>
        <v>Tombs of Amascut (Expert)</v>
      </c>
      <c r="D756" s="15" t="str">
        <f>IF(gp_value!$A40="","","gp_value~"&amp;gp_value!$A40)</f>
        <v>gp_value~Tombs of Amascut (Expert)</v>
      </c>
      <c r="E756" s="15">
        <f>gp_value!$C40</f>
        <v>3532000</v>
      </c>
      <c r="F756" s="15">
        <f>IF(gp_value!$D40="",1,gp_value!$D40)</f>
        <v>5</v>
      </c>
      <c r="G756" s="15">
        <f>gp_value!$F40</f>
        <v>1</v>
      </c>
      <c r="H756" s="16">
        <f t="shared" si="11"/>
        <v>706400</v>
      </c>
      <c r="I756" s="15"/>
    </row>
    <row r="757" spans="1:9" x14ac:dyDescent="0.25">
      <c r="A757" s="15" t="str">
        <f>IF(gp_value!$A41="","","gp_value|"&amp;gp_value!$A41)</f>
        <v>gp_value|Commander Zilyana</v>
      </c>
      <c r="B757" s="15" t="s">
        <v>66</v>
      </c>
      <c r="C757" s="15" t="str">
        <f>gp_value!$A41</f>
        <v>Commander Zilyana</v>
      </c>
      <c r="D757" s="15" t="str">
        <f>IF(gp_value!$A41="","","gp_value~"&amp;gp_value!$A41)</f>
        <v>gp_value~Commander Zilyana</v>
      </c>
      <c r="E757" s="15">
        <f>gp_value!$C41</f>
        <v>3474000</v>
      </c>
      <c r="F757" s="15">
        <f>IF(gp_value!$D41="",1,gp_value!$D41)</f>
        <v>1</v>
      </c>
      <c r="G757" s="15">
        <f>gp_value!$F41</f>
        <v>1</v>
      </c>
      <c r="H757" s="16">
        <f t="shared" si="11"/>
        <v>3474000</v>
      </c>
      <c r="I757" s="15"/>
    </row>
    <row r="758" spans="1:9" x14ac:dyDescent="0.25">
      <c r="A758" s="15" t="str">
        <f>IF(gp_value!$A42="","","gp_value|"&amp;gp_value!$A42)</f>
        <v>gp_value|Zulrah (max efficiency)</v>
      </c>
      <c r="B758" s="15" t="s">
        <v>66</v>
      </c>
      <c r="C758" s="15" t="str">
        <f>gp_value!$A42</f>
        <v>Zulrah (max efficiency)</v>
      </c>
      <c r="D758" s="15" t="str">
        <f>IF(gp_value!$A42="","","gp_value~"&amp;gp_value!$A42)</f>
        <v>gp_value~Zulrah (max efficiency)</v>
      </c>
      <c r="E758" s="15">
        <f>gp_value!$C42</f>
        <v>3339000</v>
      </c>
      <c r="F758" s="15">
        <f>IF(gp_value!$D42="",1,gp_value!$D42)</f>
        <v>1</v>
      </c>
      <c r="G758" s="15">
        <f>gp_value!$F42</f>
        <v>1</v>
      </c>
      <c r="H758" s="16">
        <f t="shared" si="11"/>
        <v>3339000</v>
      </c>
      <c r="I758" s="15"/>
    </row>
    <row r="759" spans="1:9" x14ac:dyDescent="0.25">
      <c r="A759" s="15" t="str">
        <f>IF(gp_value!$A43="","","gp_value|"&amp;gp_value!$A43)</f>
        <v>gp_value|Callisto</v>
      </c>
      <c r="B759" s="15" t="s">
        <v>66</v>
      </c>
      <c r="C759" s="15" t="str">
        <f>gp_value!$A43</f>
        <v>Callisto</v>
      </c>
      <c r="D759" s="15" t="str">
        <f>IF(gp_value!$A43="","","gp_value~"&amp;gp_value!$A43)</f>
        <v>gp_value~Callisto</v>
      </c>
      <c r="E759" s="15">
        <f>gp_value!$C43</f>
        <v>3162000</v>
      </c>
      <c r="F759" s="15">
        <f>IF(gp_value!$D43="",1,gp_value!$D43)</f>
        <v>1</v>
      </c>
      <c r="G759" s="15">
        <f>gp_value!$F43</f>
        <v>1</v>
      </c>
      <c r="H759" s="16">
        <f t="shared" si="11"/>
        <v>3162000</v>
      </c>
      <c r="I759" s="15"/>
    </row>
    <row r="760" spans="1:9" x14ac:dyDescent="0.25">
      <c r="A760" s="15" t="str">
        <f>IF(gp_value!$A44="","","gp_value|"&amp;gp_value!$A44)</f>
        <v>gp_value|Cerberus</v>
      </c>
      <c r="B760" s="15" t="s">
        <v>66</v>
      </c>
      <c r="C760" s="15" t="str">
        <f>gp_value!$A44</f>
        <v>Cerberus</v>
      </c>
      <c r="D760" s="15" t="str">
        <f>IF(gp_value!$A44="","","gp_value~"&amp;gp_value!$A44)</f>
        <v>gp_value~Cerberus</v>
      </c>
      <c r="E760" s="15">
        <f>gp_value!$C44</f>
        <v>3129000</v>
      </c>
      <c r="F760" s="15">
        <f>IF(gp_value!$D44="",1,gp_value!$D44)</f>
        <v>1</v>
      </c>
      <c r="G760" s="15">
        <f>gp_value!$F44</f>
        <v>1</v>
      </c>
      <c r="H760" s="16">
        <f t="shared" si="11"/>
        <v>3129000</v>
      </c>
      <c r="I760" s="15"/>
    </row>
    <row r="761" spans="1:9" x14ac:dyDescent="0.25">
      <c r="A761" s="15" t="str">
        <f>IF(gp_value!$A45="","","gp_value|"&amp;gp_value!$A45)</f>
        <v>gp_value|Abyssal Sire</v>
      </c>
      <c r="B761" s="15" t="s">
        <v>66</v>
      </c>
      <c r="C761" s="15" t="str">
        <f>gp_value!$A45</f>
        <v>Abyssal Sire</v>
      </c>
      <c r="D761" s="15" t="str">
        <f>IF(gp_value!$A45="","","gp_value~"&amp;gp_value!$A45)</f>
        <v>gp_value~Abyssal Sire</v>
      </c>
      <c r="E761" s="15">
        <f>gp_value!$C45</f>
        <v>2851000</v>
      </c>
      <c r="F761" s="15">
        <f>IF(gp_value!$D45="",1,gp_value!$D45)</f>
        <v>1</v>
      </c>
      <c r="G761" s="15">
        <f>gp_value!$F45</f>
        <v>1</v>
      </c>
      <c r="H761" s="16">
        <f t="shared" si="11"/>
        <v>2851000</v>
      </c>
      <c r="I761" s="15"/>
    </row>
    <row r="762" spans="1:9" x14ac:dyDescent="0.25">
      <c r="A762" s="15" t="str">
        <f>IF(gp_value!$A46="","","gp_value|"&amp;gp_value!$A46)</f>
        <v>gp_value|Frost dragons (on-task)</v>
      </c>
      <c r="B762" s="15" t="s">
        <v>66</v>
      </c>
      <c r="C762" s="15" t="str">
        <f>gp_value!$A46</f>
        <v>Frost dragons (on-task)</v>
      </c>
      <c r="D762" s="15" t="str">
        <f>IF(gp_value!$A46="","","gp_value~"&amp;gp_value!$A46)</f>
        <v>gp_value~Frost dragons (on-task)</v>
      </c>
      <c r="E762" s="15">
        <f>gp_value!$C46</f>
        <v>2527000</v>
      </c>
      <c r="F762" s="15">
        <f>IF(gp_value!$D46="",1,gp_value!$D46)</f>
        <v>1</v>
      </c>
      <c r="G762" s="15">
        <f>gp_value!$F46</f>
        <v>1</v>
      </c>
      <c r="H762" s="16">
        <f t="shared" si="11"/>
        <v>2527000</v>
      </c>
      <c r="I762" s="15"/>
    </row>
    <row r="763" spans="1:9" x14ac:dyDescent="0.25">
      <c r="A763" s="15" t="str">
        <f>IF(gp_value!$A47="","","gp_value|"&amp;gp_value!$A47)</f>
        <v>gp_value|Dagannoth Kings (tribrid)</v>
      </c>
      <c r="B763" s="15" t="s">
        <v>66</v>
      </c>
      <c r="C763" s="15" t="str">
        <f>gp_value!$A47</f>
        <v>Dagannoth Kings (tribrid)</v>
      </c>
      <c r="D763" s="15" t="str">
        <f>IF(gp_value!$A47="","","gp_value~"&amp;gp_value!$A47)</f>
        <v>gp_value~Dagannoth Kings (tribrid)</v>
      </c>
      <c r="E763" s="15">
        <f>gp_value!$C47</f>
        <v>2366000</v>
      </c>
      <c r="F763" s="15">
        <f>IF(gp_value!$D47="",1,gp_value!$D47)</f>
        <v>1</v>
      </c>
      <c r="G763" s="15">
        <f>gp_value!$F47</f>
        <v>1</v>
      </c>
      <c r="H763" s="16">
        <f t="shared" si="11"/>
        <v>2366000</v>
      </c>
      <c r="I763" s="15"/>
    </row>
    <row r="764" spans="1:9" x14ac:dyDescent="0.25">
      <c r="A764" s="15" t="str">
        <f>IF(gp_value!$A48="","","gp_value|"&amp;gp_value!$A48)</f>
        <v>gp_value|The Gauntlet</v>
      </c>
      <c r="B764" s="15" t="s">
        <v>66</v>
      </c>
      <c r="C764" s="15" t="str">
        <f>gp_value!$A48</f>
        <v>The Gauntlet</v>
      </c>
      <c r="D764" s="15" t="str">
        <f>IF(gp_value!$A48="","","gp_value~"&amp;gp_value!$A48)</f>
        <v>gp_value~The Gauntlet</v>
      </c>
      <c r="E764" s="15">
        <f>gp_value!$C48</f>
        <v>2073000</v>
      </c>
      <c r="F764" s="15">
        <f>IF(gp_value!$D48="",1,gp_value!$D48)</f>
        <v>1</v>
      </c>
      <c r="G764" s="15">
        <f>gp_value!$F48</f>
        <v>1</v>
      </c>
      <c r="H764" s="16">
        <f t="shared" si="11"/>
        <v>2073000</v>
      </c>
      <c r="I764" s="15"/>
    </row>
    <row r="765" spans="1:9" x14ac:dyDescent="0.25">
      <c r="A765" s="15" t="str">
        <f>IF(gp_value!$A49="","","gp_value|"&amp;gp_value!$A49)</f>
        <v>gp_value|Calvar'ion</v>
      </c>
      <c r="B765" s="15" t="s">
        <v>66</v>
      </c>
      <c r="C765" s="15" t="str">
        <f>gp_value!$A49</f>
        <v>Calvar'ion</v>
      </c>
      <c r="D765" s="15" t="str">
        <f>IF(gp_value!$A49="","","gp_value~"&amp;gp_value!$A49)</f>
        <v>gp_value~Calvar'ion</v>
      </c>
      <c r="E765" s="15">
        <f>gp_value!$C49</f>
        <v>2021000</v>
      </c>
      <c r="F765" s="15">
        <f>IF(gp_value!$D49="",1,gp_value!$D49)</f>
        <v>1</v>
      </c>
      <c r="G765" s="15">
        <f>gp_value!$F49</f>
        <v>1</v>
      </c>
      <c r="H765" s="16">
        <f t="shared" si="11"/>
        <v>2021000</v>
      </c>
      <c r="I765" s="15"/>
    </row>
    <row r="766" spans="1:9" x14ac:dyDescent="0.25">
      <c r="A766" s="15" t="str">
        <f>IF(gp_value!$A50="","","gp_value|"&amp;gp_value!$A50)</f>
        <v>gp_value|Slaying Venators</v>
      </c>
      <c r="B766" s="15" t="s">
        <v>66</v>
      </c>
      <c r="C766" s="15" t="str">
        <f>gp_value!$A50</f>
        <v>Slaying Venators</v>
      </c>
      <c r="D766" s="15" t="str">
        <f>IF(gp_value!$A50="","","gp_value~"&amp;gp_value!$A50)</f>
        <v>gp_value~Slaying Venators</v>
      </c>
      <c r="E766" s="15">
        <f>gp_value!$C50</f>
        <v>2040000</v>
      </c>
      <c r="F766" s="15">
        <f>IF(gp_value!$D50="",1,gp_value!$D50)</f>
        <v>1</v>
      </c>
      <c r="G766" s="15">
        <f>gp_value!$F50</f>
        <v>1</v>
      </c>
      <c r="H766" s="16">
        <f t="shared" si="11"/>
        <v>2040000</v>
      </c>
      <c r="I766" s="15"/>
    </row>
    <row r="767" spans="1:9" x14ac:dyDescent="0.25">
      <c r="A767" s="15" t="str">
        <f>IF(gp_value!$A51="","","gp_value|"&amp;gp_value!$A51)</f>
        <v>gp_value|Scorpia</v>
      </c>
      <c r="B767" s="15" t="s">
        <v>66</v>
      </c>
      <c r="C767" s="15" t="str">
        <f>gp_value!$A51</f>
        <v>Scorpia</v>
      </c>
      <c r="D767" s="15" t="str">
        <f>IF(gp_value!$A51="","","gp_value~"&amp;gp_value!$A51)</f>
        <v>gp_value~Scorpia</v>
      </c>
      <c r="E767" s="15">
        <f>gp_value!$C51</f>
        <v>1913000</v>
      </c>
      <c r="F767" s="15">
        <f>IF(gp_value!$D51="",1,gp_value!$D51)</f>
        <v>1</v>
      </c>
      <c r="G767" s="15">
        <f>gp_value!$F51</f>
        <v>1</v>
      </c>
      <c r="H767" s="16">
        <f t="shared" si="11"/>
        <v>1913000</v>
      </c>
      <c r="I767" s="15"/>
    </row>
    <row r="768" spans="1:9" x14ac:dyDescent="0.25">
      <c r="A768" s="15" t="str">
        <f>IF(gp_value!$A52="","","gp_value|"&amp;gp_value!$A52)</f>
        <v>gp_value|Zulrah</v>
      </c>
      <c r="B768" s="15" t="s">
        <v>66</v>
      </c>
      <c r="C768" s="15" t="str">
        <f>gp_value!$A52</f>
        <v>Zulrah</v>
      </c>
      <c r="D768" s="15" t="str">
        <f>IF(gp_value!$A52="","","gp_value~"&amp;gp_value!$A52)</f>
        <v>gp_value~Zulrah</v>
      </c>
      <c r="E768" s="15">
        <f>gp_value!$C52</f>
        <v>1884000</v>
      </c>
      <c r="F768" s="15">
        <f>IF(gp_value!$D52="",1,gp_value!$D52)</f>
        <v>1</v>
      </c>
      <c r="G768" s="15">
        <f>gp_value!$F52</f>
        <v>1</v>
      </c>
      <c r="H768" s="16">
        <f t="shared" si="11"/>
        <v>1884000</v>
      </c>
      <c r="I768" s="15"/>
    </row>
    <row r="769" spans="1:9" x14ac:dyDescent="0.25">
      <c r="A769" s="15" t="str">
        <f>IF(gp_value!$A53="","","gp_value|"&amp;gp_value!$A53)</f>
        <v>gp_value|Moons of Peril</v>
      </c>
      <c r="B769" s="15" t="s">
        <v>66</v>
      </c>
      <c r="C769" s="15" t="str">
        <f>gp_value!$A53</f>
        <v>Moons of Peril</v>
      </c>
      <c r="D769" s="15" t="str">
        <f>IF(gp_value!$A53="","","gp_value~"&amp;gp_value!$A53)</f>
        <v>gp_value~Moons of Peril</v>
      </c>
      <c r="E769" s="15">
        <f>gp_value!$C53</f>
        <v>1820000</v>
      </c>
      <c r="F769" s="15">
        <f>IF(gp_value!$D53="",1,gp_value!$D53)</f>
        <v>1</v>
      </c>
      <c r="G769" s="15">
        <f>gp_value!$F53</f>
        <v>1</v>
      </c>
      <c r="H769" s="16">
        <f t="shared" si="11"/>
        <v>1820000</v>
      </c>
      <c r="I769" s="15"/>
    </row>
    <row r="770" spans="1:9" x14ac:dyDescent="0.25">
      <c r="A770" s="15" t="str">
        <f>IF(gp_value!$A54="","","gp_value|"&amp;gp_value!$A54)</f>
        <v>gp_value|Hueycoatl (Solo)</v>
      </c>
      <c r="B770" s="15" t="s">
        <v>66</v>
      </c>
      <c r="C770" s="15" t="str">
        <f>gp_value!$A54</f>
        <v>Hueycoatl (Solo)</v>
      </c>
      <c r="D770" s="15" t="str">
        <f>IF(gp_value!$A54="","","gp_value~"&amp;gp_value!$A54)</f>
        <v>gp_value~Hueycoatl (Solo)</v>
      </c>
      <c r="E770" s="15">
        <f>gp_value!$C54</f>
        <v>1781000</v>
      </c>
      <c r="F770" s="15">
        <f>IF(gp_value!$D54="",1,gp_value!$D54)</f>
        <v>1</v>
      </c>
      <c r="G770" s="15">
        <f>gp_value!$F54</f>
        <v>1</v>
      </c>
      <c r="H770" s="16">
        <f t="shared" si="11"/>
        <v>1781000</v>
      </c>
      <c r="I770" s="15"/>
    </row>
    <row r="771" spans="1:9" x14ac:dyDescent="0.25">
      <c r="A771" s="15" t="str">
        <f>IF(gp_value!$A55="","","gp_value|"&amp;gp_value!$A55)</f>
        <v>gp_value|Thermonuclear smoke devil</v>
      </c>
      <c r="B771" s="15" t="s">
        <v>66</v>
      </c>
      <c r="C771" s="15" t="str">
        <f>gp_value!$A55</f>
        <v>Thermonuclear smoke devil</v>
      </c>
      <c r="D771" s="15" t="str">
        <f>IF(gp_value!$A55="","","gp_value~"&amp;gp_value!$A55)</f>
        <v>gp_value~Thermonuclear smoke devil</v>
      </c>
      <c r="E771" s="15">
        <f>gp_value!$C55</f>
        <v>1731000</v>
      </c>
      <c r="F771" s="15">
        <f>IF(gp_value!$D55="",1,gp_value!$D55)</f>
        <v>1</v>
      </c>
      <c r="G771" s="15">
        <f>gp_value!$F55</f>
        <v>1</v>
      </c>
      <c r="H771" s="16">
        <f t="shared" si="11"/>
        <v>1731000</v>
      </c>
      <c r="I771" s="15"/>
    </row>
    <row r="772" spans="1:9" x14ac:dyDescent="0.25">
      <c r="A772" s="15" t="str">
        <f>IF(gp_value!$A56="","","gp_value|"&amp;gp_value!$A56)</f>
        <v>gp_value|K'ril Tsutsaroth</v>
      </c>
      <c r="B772" s="15" t="s">
        <v>66</v>
      </c>
      <c r="C772" s="15" t="str">
        <f>gp_value!$A56</f>
        <v>K'ril Tsutsaroth</v>
      </c>
      <c r="D772" s="15" t="str">
        <f>IF(gp_value!$A56="","","gp_value~"&amp;gp_value!$A56)</f>
        <v>gp_value~K'ril Tsutsaroth</v>
      </c>
      <c r="E772" s="15">
        <f>gp_value!$C56</f>
        <v>1631000</v>
      </c>
      <c r="F772" s="15">
        <f>IF(gp_value!$D56="",1,gp_value!$D56)</f>
        <v>1</v>
      </c>
      <c r="G772" s="15">
        <f>gp_value!$F56</f>
        <v>1</v>
      </c>
      <c r="H772" s="16">
        <f t="shared" si="11"/>
        <v>1631000</v>
      </c>
      <c r="I772" s="15"/>
    </row>
    <row r="773" spans="1:9" x14ac:dyDescent="0.25">
      <c r="A773" s="15" t="str">
        <f>IF(gp_value!$A57="","","gp_value|"&amp;gp_value!$A57)</f>
        <v>gp_value|Artio</v>
      </c>
      <c r="B773" s="15" t="s">
        <v>66</v>
      </c>
      <c r="C773" s="15" t="str">
        <f>gp_value!$A57</f>
        <v>Artio</v>
      </c>
      <c r="D773" s="15" t="str">
        <f>IF(gp_value!$A57="","","gp_value~"&amp;gp_value!$A57)</f>
        <v>gp_value~Artio</v>
      </c>
      <c r="E773" s="15">
        <f>gp_value!$C57</f>
        <v>1629000</v>
      </c>
      <c r="F773" s="15">
        <f>IF(gp_value!$D57="",1,gp_value!$D57)</f>
        <v>1</v>
      </c>
      <c r="G773" s="15">
        <f>gp_value!$F57</f>
        <v>1</v>
      </c>
      <c r="H773" s="16">
        <f t="shared" si="11"/>
        <v>1629000</v>
      </c>
      <c r="I773" s="15"/>
    </row>
    <row r="774" spans="1:9" x14ac:dyDescent="0.25">
      <c r="A774" s="15" t="str">
        <f>IF(gp_value!$A58="","","gp_value|"&amp;gp_value!$A58)</f>
        <v>gp_value|Grotesque Guardians</v>
      </c>
      <c r="B774" s="15" t="s">
        <v>66</v>
      </c>
      <c r="C774" s="15" t="str">
        <f>gp_value!$A58</f>
        <v>Grotesque Guardians</v>
      </c>
      <c r="D774" s="15" t="str">
        <f>IF(gp_value!$A58="","","gp_value~"&amp;gp_value!$A58)</f>
        <v>gp_value~Grotesque Guardians</v>
      </c>
      <c r="E774" s="15">
        <f>gp_value!$C58</f>
        <v>1344000</v>
      </c>
      <c r="F774" s="15">
        <f>IF(gp_value!$D58="",1,gp_value!$D58)</f>
        <v>1</v>
      </c>
      <c r="G774" s="15">
        <f>gp_value!$F58</f>
        <v>1</v>
      </c>
      <c r="H774" s="16">
        <f t="shared" si="11"/>
        <v>1344000</v>
      </c>
      <c r="I774" s="15"/>
    </row>
    <row r="775" spans="1:9" x14ac:dyDescent="0.25">
      <c r="A775" s="15" t="str">
        <f>IF(gp_value!$A59="","","gp_value|"&amp;gp_value!$A59)</f>
        <v>gp_value|Gargoyles</v>
      </c>
      <c r="B775" s="15" t="s">
        <v>66</v>
      </c>
      <c r="C775" s="15" t="str">
        <f>gp_value!$A59</f>
        <v>Gargoyles</v>
      </c>
      <c r="D775" s="15" t="str">
        <f>IF(gp_value!$A59="","","gp_value~"&amp;gp_value!$A59)</f>
        <v>gp_value~Gargoyles</v>
      </c>
      <c r="E775" s="15">
        <f>gp_value!$C59</f>
        <v>922000</v>
      </c>
      <c r="F775" s="15">
        <f>IF(gp_value!$D59="",1,gp_value!$D59)</f>
        <v>1</v>
      </c>
      <c r="G775" s="15">
        <f>gp_value!$F59</f>
        <v>1</v>
      </c>
      <c r="H775" s="16">
        <f t="shared" ref="H775:H808" si="12">IF(OR($E775="",$E775=0,$F775=0),0,$G775*$E775/$F775)</f>
        <v>922000</v>
      </c>
      <c r="I775" s="15"/>
    </row>
    <row r="776" spans="1:9" x14ac:dyDescent="0.25">
      <c r="A776" s="15" t="str">
        <f>IF(gp_value!$A60="","","gp_value|"&amp;gp_value!$A60)</f>
        <v>gp_value|Kraken</v>
      </c>
      <c r="B776" s="15" t="s">
        <v>66</v>
      </c>
      <c r="C776" s="15" t="str">
        <f>gp_value!$A60</f>
        <v>Kraken</v>
      </c>
      <c r="D776" s="15" t="str">
        <f>IF(gp_value!$A60="","","gp_value~"&amp;gp_value!$A60)</f>
        <v>gp_value~Kraken</v>
      </c>
      <c r="E776" s="15">
        <f>gp_value!$C60</f>
        <v>895000</v>
      </c>
      <c r="F776" s="15">
        <f>IF(gp_value!$D60="",1,gp_value!$D60)</f>
        <v>1</v>
      </c>
      <c r="G776" s="15">
        <f>gp_value!$F60</f>
        <v>1</v>
      </c>
      <c r="H776" s="16">
        <f t="shared" si="12"/>
        <v>895000</v>
      </c>
      <c r="I776" s="15"/>
    </row>
    <row r="777" spans="1:9" x14ac:dyDescent="0.25">
      <c r="A777" s="15" t="str">
        <f>IF(gp_value!$A61="","","gp_value|"&amp;gp_value!$A61)</f>
        <v>gp_value|Barrows</v>
      </c>
      <c r="B777" s="15" t="s">
        <v>66</v>
      </c>
      <c r="C777" s="15" t="str">
        <f>gp_value!$A61</f>
        <v>Barrows</v>
      </c>
      <c r="D777" s="15" t="str">
        <f>IF(gp_value!$A61="","","gp_value~"&amp;gp_value!$A61)</f>
        <v>gp_value~Barrows</v>
      </c>
      <c r="E777" s="15">
        <f>gp_value!$C61</f>
        <v>768000</v>
      </c>
      <c r="F777" s="15">
        <f>IF(gp_value!$D61="",1,gp_value!$D61)</f>
        <v>1</v>
      </c>
      <c r="G777" s="15">
        <f>gp_value!$F61</f>
        <v>1</v>
      </c>
      <c r="H777" s="16">
        <f t="shared" si="12"/>
        <v>768000</v>
      </c>
      <c r="I777" s="15"/>
    </row>
    <row r="778" spans="1:9" x14ac:dyDescent="0.25">
      <c r="A778" s="15" t="str">
        <f>IF(gp_value!$A62="","","gp_value|"&amp;gp_value!$A62)</f>
        <v>gp_value|Motherlode Mine</v>
      </c>
      <c r="B778" s="15" t="s">
        <v>66</v>
      </c>
      <c r="C778" s="15" t="str">
        <f>gp_value!$A62</f>
        <v>Motherlode Mine</v>
      </c>
      <c r="D778" s="15" t="str">
        <f>IF(gp_value!$A62="","","gp_value~"&amp;gp_value!$A62)</f>
        <v>gp_value~Motherlode Mine</v>
      </c>
      <c r="E778" s="15">
        <f>gp_value!$C62</f>
        <v>200000</v>
      </c>
      <c r="F778" s="15">
        <f>IF(gp_value!$D62="",1,gp_value!$D62)</f>
        <v>1</v>
      </c>
      <c r="G778" s="15">
        <f>gp_value!$F62</f>
        <v>1</v>
      </c>
      <c r="H778" s="16">
        <f t="shared" si="12"/>
        <v>200000</v>
      </c>
      <c r="I778" s="15"/>
    </row>
    <row r="779" spans="1:9" x14ac:dyDescent="0.25">
      <c r="A779" s="15" t="str">
        <f>IF(gp_value!$A63="","","gp_value|"&amp;gp_value!$A63)</f>
        <v/>
      </c>
      <c r="B779" s="15" t="s">
        <v>66</v>
      </c>
      <c r="C779" s="15">
        <f>gp_value!$A63</f>
        <v>0</v>
      </c>
      <c r="D779" s="15" t="str">
        <f>IF(gp_value!$A63="","","gp_value~"&amp;gp_value!$A63)</f>
        <v/>
      </c>
      <c r="E779" s="15">
        <f>gp_value!$C63</f>
        <v>0</v>
      </c>
      <c r="F779" s="15">
        <f>IF(gp_value!$D63="",1,gp_value!$D63)</f>
        <v>1</v>
      </c>
      <c r="G779" s="15">
        <f>gp_value!$F63</f>
        <v>1</v>
      </c>
      <c r="H779" s="16">
        <f t="shared" si="12"/>
        <v>0</v>
      </c>
      <c r="I779" s="15"/>
    </row>
    <row r="780" spans="1:9" x14ac:dyDescent="0.25">
      <c r="A780" s="15" t="str">
        <f>IF(gp_value!$A64="","","gp_value|"&amp;gp_value!$A64)</f>
        <v/>
      </c>
      <c r="B780" s="15" t="s">
        <v>66</v>
      </c>
      <c r="C780" s="15">
        <f>gp_value!$A64</f>
        <v>0</v>
      </c>
      <c r="D780" s="15" t="str">
        <f>IF(gp_value!$A64="","","gp_value~"&amp;gp_value!$A64)</f>
        <v/>
      </c>
      <c r="E780" s="15">
        <f>gp_value!$C64</f>
        <v>0</v>
      </c>
      <c r="F780" s="15">
        <f>IF(gp_value!$D64="",1,gp_value!$D64)</f>
        <v>1</v>
      </c>
      <c r="G780" s="15">
        <f>gp_value!$F64</f>
        <v>1</v>
      </c>
      <c r="H780" s="16">
        <f t="shared" si="12"/>
        <v>0</v>
      </c>
      <c r="I780" s="15"/>
    </row>
    <row r="781" spans="1:9" x14ac:dyDescent="0.25">
      <c r="A781" s="15" t="str">
        <f>IF(gp_value!$A65="","","gp_value|"&amp;gp_value!$A65)</f>
        <v/>
      </c>
      <c r="B781" s="15" t="s">
        <v>66</v>
      </c>
      <c r="C781" s="15">
        <f>gp_value!$A65</f>
        <v>0</v>
      </c>
      <c r="D781" s="15" t="str">
        <f>IF(gp_value!$A65="","","gp_value~"&amp;gp_value!$A65)</f>
        <v/>
      </c>
      <c r="E781" s="15">
        <f>gp_value!$C65</f>
        <v>0</v>
      </c>
      <c r="F781" s="15">
        <f>IF(gp_value!$D65="",1,gp_value!$D65)</f>
        <v>1</v>
      </c>
      <c r="G781" s="15">
        <f>gp_value!$F65</f>
        <v>1</v>
      </c>
      <c r="H781" s="16">
        <f t="shared" si="12"/>
        <v>0</v>
      </c>
      <c r="I781" s="15"/>
    </row>
    <row r="782" spans="1:9" x14ac:dyDescent="0.25">
      <c r="A782" s="15" t="str">
        <f>IF(gp_value!$A66="","","gp_value|"&amp;gp_value!$A66)</f>
        <v/>
      </c>
      <c r="B782" s="15" t="s">
        <v>66</v>
      </c>
      <c r="C782" s="15">
        <f>gp_value!$A66</f>
        <v>0</v>
      </c>
      <c r="D782" s="15" t="str">
        <f>IF(gp_value!$A66="","","gp_value~"&amp;gp_value!$A66)</f>
        <v/>
      </c>
      <c r="E782" s="15">
        <f>gp_value!$C66</f>
        <v>0</v>
      </c>
      <c r="F782" s="15">
        <f>IF(gp_value!$D66="",1,gp_value!$D66)</f>
        <v>1</v>
      </c>
      <c r="G782" s="15">
        <f>gp_value!$F66</f>
        <v>1</v>
      </c>
      <c r="H782" s="16">
        <f t="shared" si="12"/>
        <v>0</v>
      </c>
      <c r="I782" s="15"/>
    </row>
    <row r="783" spans="1:9" x14ac:dyDescent="0.25">
      <c r="A783" s="15" t="str">
        <f>IF(gp_value!$A67="","","gp_value|"&amp;gp_value!$A67)</f>
        <v/>
      </c>
      <c r="B783" s="15" t="s">
        <v>66</v>
      </c>
      <c r="C783" s="15">
        <f>gp_value!$A67</f>
        <v>0</v>
      </c>
      <c r="D783" s="15" t="str">
        <f>IF(gp_value!$A67="","","gp_value~"&amp;gp_value!$A67)</f>
        <v/>
      </c>
      <c r="E783" s="15">
        <f>gp_value!$C67</f>
        <v>0</v>
      </c>
      <c r="F783" s="15">
        <f>IF(gp_value!$D67="",1,gp_value!$D67)</f>
        <v>1</v>
      </c>
      <c r="G783" s="15">
        <f>gp_value!$F67</f>
        <v>1</v>
      </c>
      <c r="H783" s="16">
        <f t="shared" si="12"/>
        <v>0</v>
      </c>
      <c r="I783" s="15"/>
    </row>
    <row r="784" spans="1:9" x14ac:dyDescent="0.25">
      <c r="A784" s="15" t="str">
        <f>IF(gp_value!$A68="","","gp_value|"&amp;gp_value!$A68)</f>
        <v/>
      </c>
      <c r="B784" s="15" t="s">
        <v>66</v>
      </c>
      <c r="C784" s="15">
        <f>gp_value!$A68</f>
        <v>0</v>
      </c>
      <c r="D784" s="15" t="str">
        <f>IF(gp_value!$A68="","","gp_value~"&amp;gp_value!$A68)</f>
        <v/>
      </c>
      <c r="E784" s="15">
        <f>gp_value!$C68</f>
        <v>0</v>
      </c>
      <c r="F784" s="15">
        <f>IF(gp_value!$D68="",1,gp_value!$D68)</f>
        <v>1</v>
      </c>
      <c r="G784" s="15">
        <f>gp_value!$F68</f>
        <v>1</v>
      </c>
      <c r="H784" s="16">
        <f t="shared" si="12"/>
        <v>0</v>
      </c>
      <c r="I784" s="15"/>
    </row>
    <row r="785" spans="1:9" x14ac:dyDescent="0.25">
      <c r="A785" s="15" t="str">
        <f>IF(gp_value!$A69="","","gp_value|"&amp;gp_value!$A69)</f>
        <v/>
      </c>
      <c r="B785" s="15" t="s">
        <v>66</v>
      </c>
      <c r="C785" s="15">
        <f>gp_value!$A69</f>
        <v>0</v>
      </c>
      <c r="D785" s="15" t="str">
        <f>IF(gp_value!$A69="","","gp_value~"&amp;gp_value!$A69)</f>
        <v/>
      </c>
      <c r="E785" s="15">
        <f>gp_value!$C69</f>
        <v>0</v>
      </c>
      <c r="F785" s="15">
        <f>IF(gp_value!$D69="",1,gp_value!$D69)</f>
        <v>1</v>
      </c>
      <c r="G785" s="15">
        <f>gp_value!$F69</f>
        <v>1</v>
      </c>
      <c r="H785" s="16">
        <f t="shared" si="12"/>
        <v>0</v>
      </c>
      <c r="I785" s="15"/>
    </row>
    <row r="786" spans="1:9" x14ac:dyDescent="0.25">
      <c r="A786" s="15" t="str">
        <f>IF(gp_value!$A70="","","gp_value|"&amp;gp_value!$A70)</f>
        <v/>
      </c>
      <c r="B786" s="15" t="s">
        <v>66</v>
      </c>
      <c r="C786" s="15">
        <f>gp_value!$A70</f>
        <v>0</v>
      </c>
      <c r="D786" s="15" t="str">
        <f>IF(gp_value!$A70="","","gp_value~"&amp;gp_value!$A70)</f>
        <v/>
      </c>
      <c r="E786" s="15">
        <f>gp_value!$C70</f>
        <v>0</v>
      </c>
      <c r="F786" s="15">
        <f>IF(gp_value!$D70="",1,gp_value!$D70)</f>
        <v>1</v>
      </c>
      <c r="G786" s="15">
        <f>gp_value!$F70</f>
        <v>1</v>
      </c>
      <c r="H786" s="16">
        <f t="shared" si="12"/>
        <v>0</v>
      </c>
      <c r="I786" s="15"/>
    </row>
    <row r="787" spans="1:9" x14ac:dyDescent="0.25">
      <c r="A787" s="15" t="str">
        <f>IF(gp_value!$A71="","","gp_value|"&amp;gp_value!$A71)</f>
        <v/>
      </c>
      <c r="B787" s="15" t="s">
        <v>66</v>
      </c>
      <c r="C787" s="15">
        <f>gp_value!$A71</f>
        <v>0</v>
      </c>
      <c r="D787" s="15" t="str">
        <f>IF(gp_value!$A71="","","gp_value~"&amp;gp_value!$A71)</f>
        <v/>
      </c>
      <c r="E787" s="15">
        <f>gp_value!$C71</f>
        <v>0</v>
      </c>
      <c r="F787" s="15">
        <f>IF(gp_value!$D71="",1,gp_value!$D71)</f>
        <v>1</v>
      </c>
      <c r="G787" s="15">
        <f>gp_value!$F71</f>
        <v>1</v>
      </c>
      <c r="H787" s="16">
        <f t="shared" si="12"/>
        <v>0</v>
      </c>
      <c r="I787" s="15"/>
    </row>
    <row r="788" spans="1:9" x14ac:dyDescent="0.25">
      <c r="A788" s="15" t="str">
        <f>IF(gp_value!$A72="","","gp_value|"&amp;gp_value!$A72)</f>
        <v/>
      </c>
      <c r="B788" s="15" t="s">
        <v>66</v>
      </c>
      <c r="C788" s="15">
        <f>gp_value!$A72</f>
        <v>0</v>
      </c>
      <c r="D788" s="15" t="str">
        <f>IF(gp_value!$A72="","","gp_value~"&amp;gp_value!$A72)</f>
        <v/>
      </c>
      <c r="E788" s="15">
        <f>gp_value!$C72</f>
        <v>0</v>
      </c>
      <c r="F788" s="15">
        <f>IF(gp_value!$D72="",1,gp_value!$D72)</f>
        <v>1</v>
      </c>
      <c r="G788" s="15">
        <f>gp_value!$F72</f>
        <v>1</v>
      </c>
      <c r="H788" s="16">
        <f t="shared" si="12"/>
        <v>0</v>
      </c>
      <c r="I788" s="15"/>
    </row>
    <row r="789" spans="1:9" x14ac:dyDescent="0.25">
      <c r="A789" s="15" t="str">
        <f>IF(gp_value!$A73="","","gp_value|"&amp;gp_value!$A73)</f>
        <v/>
      </c>
      <c r="B789" s="15" t="s">
        <v>66</v>
      </c>
      <c r="C789" s="15">
        <f>gp_value!$A73</f>
        <v>0</v>
      </c>
      <c r="D789" s="15" t="str">
        <f>IF(gp_value!$A73="","","gp_value~"&amp;gp_value!$A73)</f>
        <v/>
      </c>
      <c r="E789" s="15">
        <f>gp_value!$C73</f>
        <v>0</v>
      </c>
      <c r="F789" s="15">
        <f>IF(gp_value!$D73="",1,gp_value!$D73)</f>
        <v>1</v>
      </c>
      <c r="G789" s="15">
        <f>gp_value!$F73</f>
        <v>1</v>
      </c>
      <c r="H789" s="16">
        <f t="shared" si="12"/>
        <v>0</v>
      </c>
      <c r="I789" s="15"/>
    </row>
    <row r="790" spans="1:9" x14ac:dyDescent="0.25">
      <c r="A790" s="15" t="str">
        <f>IF(gp_value!$A74="","","gp_value|"&amp;gp_value!$A74)</f>
        <v/>
      </c>
      <c r="B790" s="15" t="s">
        <v>66</v>
      </c>
      <c r="C790" s="15">
        <f>gp_value!$A74</f>
        <v>0</v>
      </c>
      <c r="D790" s="15" t="str">
        <f>IF(gp_value!$A74="","","gp_value~"&amp;gp_value!$A74)</f>
        <v/>
      </c>
      <c r="E790" s="15">
        <f>gp_value!$C74</f>
        <v>0</v>
      </c>
      <c r="F790" s="15">
        <f>IF(gp_value!$D74="",1,gp_value!$D74)</f>
        <v>1</v>
      </c>
      <c r="G790" s="15">
        <f>gp_value!$F74</f>
        <v>1</v>
      </c>
      <c r="H790" s="16">
        <f t="shared" si="12"/>
        <v>0</v>
      </c>
      <c r="I790" s="15"/>
    </row>
    <row r="791" spans="1:9" x14ac:dyDescent="0.25">
      <c r="A791" s="15" t="str">
        <f>IF(gp_value!$A75="","","gp_value|"&amp;gp_value!$A75)</f>
        <v/>
      </c>
      <c r="B791" s="15" t="s">
        <v>66</v>
      </c>
      <c r="C791" s="15">
        <f>gp_value!$A75</f>
        <v>0</v>
      </c>
      <c r="D791" s="15" t="str">
        <f>IF(gp_value!$A75="","","gp_value~"&amp;gp_value!$A75)</f>
        <v/>
      </c>
      <c r="E791" s="15">
        <f>gp_value!$C75</f>
        <v>0</v>
      </c>
      <c r="F791" s="15">
        <f>IF(gp_value!$D75="",1,gp_value!$D75)</f>
        <v>1</v>
      </c>
      <c r="G791" s="15">
        <f>gp_value!$F75</f>
        <v>1</v>
      </c>
      <c r="H791" s="16">
        <f t="shared" si="12"/>
        <v>0</v>
      </c>
      <c r="I791" s="15"/>
    </row>
    <row r="792" spans="1:9" x14ac:dyDescent="0.25">
      <c r="A792" s="15" t="str">
        <f>IF(gp_value!$A76="","","gp_value|"&amp;gp_value!$A76)</f>
        <v/>
      </c>
      <c r="B792" s="15" t="s">
        <v>66</v>
      </c>
      <c r="C792" s="15">
        <f>gp_value!$A76</f>
        <v>0</v>
      </c>
      <c r="D792" s="15" t="str">
        <f>IF(gp_value!$A76="","","gp_value~"&amp;gp_value!$A76)</f>
        <v/>
      </c>
      <c r="E792" s="15">
        <f>gp_value!$C76</f>
        <v>0</v>
      </c>
      <c r="F792" s="15">
        <f>IF(gp_value!$D76="",1,gp_value!$D76)</f>
        <v>1</v>
      </c>
      <c r="G792" s="15">
        <f>gp_value!$F76</f>
        <v>1</v>
      </c>
      <c r="H792" s="16">
        <f t="shared" si="12"/>
        <v>0</v>
      </c>
      <c r="I792" s="15"/>
    </row>
    <row r="793" spans="1:9" x14ac:dyDescent="0.25">
      <c r="A793" s="15" t="str">
        <f>IF(gp_value!$A77="","","gp_value|"&amp;gp_value!$A77)</f>
        <v/>
      </c>
      <c r="B793" s="15" t="s">
        <v>66</v>
      </c>
      <c r="C793" s="15">
        <f>gp_value!$A77</f>
        <v>0</v>
      </c>
      <c r="D793" s="15" t="str">
        <f>IF(gp_value!$A77="","","gp_value~"&amp;gp_value!$A77)</f>
        <v/>
      </c>
      <c r="E793" s="15">
        <f>gp_value!$C77</f>
        <v>0</v>
      </c>
      <c r="F793" s="15">
        <f>IF(gp_value!$D77="",1,gp_value!$D77)</f>
        <v>1</v>
      </c>
      <c r="G793" s="15">
        <f>gp_value!$F77</f>
        <v>1</v>
      </c>
      <c r="H793" s="16">
        <f t="shared" si="12"/>
        <v>0</v>
      </c>
      <c r="I793" s="15"/>
    </row>
    <row r="794" spans="1:9" x14ac:dyDescent="0.25">
      <c r="A794" s="15" t="str">
        <f>IF(gp_value!$A78="","","gp_value|"&amp;gp_value!$A78)</f>
        <v/>
      </c>
      <c r="B794" s="15" t="s">
        <v>66</v>
      </c>
      <c r="C794" s="15">
        <f>gp_value!$A78</f>
        <v>0</v>
      </c>
      <c r="D794" s="15" t="str">
        <f>IF(gp_value!$A78="","","gp_value~"&amp;gp_value!$A78)</f>
        <v/>
      </c>
      <c r="E794" s="15">
        <f>gp_value!$C78</f>
        <v>0</v>
      </c>
      <c r="F794" s="15">
        <f>IF(gp_value!$D78="",1,gp_value!$D78)</f>
        <v>1</v>
      </c>
      <c r="G794" s="15">
        <f>gp_value!$F78</f>
        <v>1</v>
      </c>
      <c r="H794" s="16">
        <f t="shared" si="12"/>
        <v>0</v>
      </c>
      <c r="I794" s="15"/>
    </row>
    <row r="795" spans="1:9" x14ac:dyDescent="0.25">
      <c r="A795" s="15" t="str">
        <f>IF(gp_value!$A79="","","gp_value|"&amp;gp_value!$A79)</f>
        <v/>
      </c>
      <c r="B795" s="15" t="s">
        <v>66</v>
      </c>
      <c r="C795" s="15">
        <f>gp_value!$A79</f>
        <v>0</v>
      </c>
      <c r="D795" s="15" t="str">
        <f>IF(gp_value!$A79="","","gp_value~"&amp;gp_value!$A79)</f>
        <v/>
      </c>
      <c r="E795" s="15">
        <f>gp_value!$C79</f>
        <v>0</v>
      </c>
      <c r="F795" s="15">
        <f>IF(gp_value!$D79="",1,gp_value!$D79)</f>
        <v>1</v>
      </c>
      <c r="G795" s="15">
        <f>gp_value!$F79</f>
        <v>1</v>
      </c>
      <c r="H795" s="16">
        <f t="shared" si="12"/>
        <v>0</v>
      </c>
      <c r="I795" s="15"/>
    </row>
    <row r="796" spans="1:9" x14ac:dyDescent="0.25">
      <c r="A796" s="15" t="str">
        <f>IF(gp_value!$A80="","","gp_value|"&amp;gp_value!$A80)</f>
        <v/>
      </c>
      <c r="B796" s="15" t="s">
        <v>66</v>
      </c>
      <c r="C796" s="15">
        <f>gp_value!$A80</f>
        <v>0</v>
      </c>
      <c r="D796" s="15" t="str">
        <f>IF(gp_value!$A80="","","gp_value~"&amp;gp_value!$A80)</f>
        <v/>
      </c>
      <c r="E796" s="15">
        <f>gp_value!$C80</f>
        <v>0</v>
      </c>
      <c r="F796" s="15">
        <f>IF(gp_value!$D80="",1,gp_value!$D80)</f>
        <v>1</v>
      </c>
      <c r="G796" s="15">
        <f>gp_value!$F80</f>
        <v>1</v>
      </c>
      <c r="H796" s="16">
        <f t="shared" si="12"/>
        <v>0</v>
      </c>
      <c r="I796" s="15"/>
    </row>
    <row r="797" spans="1:9" x14ac:dyDescent="0.25">
      <c r="A797" s="15" t="str">
        <f>IF(gp_value!$A81="","","gp_value|"&amp;gp_value!$A81)</f>
        <v/>
      </c>
      <c r="B797" s="15" t="s">
        <v>66</v>
      </c>
      <c r="C797" s="15">
        <f>gp_value!$A81</f>
        <v>0</v>
      </c>
      <c r="D797" s="15" t="str">
        <f>IF(gp_value!$A81="","","gp_value~"&amp;gp_value!$A81)</f>
        <v/>
      </c>
      <c r="E797" s="15">
        <f>gp_value!$C81</f>
        <v>0</v>
      </c>
      <c r="F797" s="15">
        <f>IF(gp_value!$D81="",1,gp_value!$D81)</f>
        <v>1</v>
      </c>
      <c r="G797" s="15">
        <f>gp_value!$F81</f>
        <v>1</v>
      </c>
      <c r="H797" s="16">
        <f t="shared" si="12"/>
        <v>0</v>
      </c>
      <c r="I797" s="15"/>
    </row>
    <row r="798" spans="1:9" x14ac:dyDescent="0.25">
      <c r="A798" s="15" t="str">
        <f>IF(gp_value!$A82="","","gp_value|"&amp;gp_value!$A82)</f>
        <v/>
      </c>
      <c r="B798" s="15" t="s">
        <v>66</v>
      </c>
      <c r="C798" s="15">
        <f>gp_value!$A82</f>
        <v>0</v>
      </c>
      <c r="D798" s="15" t="str">
        <f>IF(gp_value!$A82="","","gp_value~"&amp;gp_value!$A82)</f>
        <v/>
      </c>
      <c r="E798" s="15">
        <f>gp_value!$C82</f>
        <v>0</v>
      </c>
      <c r="F798" s="15">
        <f>IF(gp_value!$D82="",1,gp_value!$D82)</f>
        <v>1</v>
      </c>
      <c r="G798" s="15">
        <f>gp_value!$F82</f>
        <v>1</v>
      </c>
      <c r="H798" s="16">
        <f t="shared" si="12"/>
        <v>0</v>
      </c>
      <c r="I798" s="15"/>
    </row>
    <row r="799" spans="1:9" x14ac:dyDescent="0.25">
      <c r="A799" s="15" t="str">
        <f>IF(gp_value!$A83="","","gp_value|"&amp;gp_value!$A83)</f>
        <v/>
      </c>
      <c r="B799" s="15" t="s">
        <v>66</v>
      </c>
      <c r="C799" s="15">
        <f>gp_value!$A83</f>
        <v>0</v>
      </c>
      <c r="D799" s="15" t="str">
        <f>IF(gp_value!$A83="","","gp_value~"&amp;gp_value!$A83)</f>
        <v/>
      </c>
      <c r="E799" s="15">
        <f>gp_value!$C83</f>
        <v>0</v>
      </c>
      <c r="F799" s="15">
        <f>IF(gp_value!$D83="",1,gp_value!$D83)</f>
        <v>1</v>
      </c>
      <c r="G799" s="15">
        <f>gp_value!$F83</f>
        <v>1</v>
      </c>
      <c r="H799" s="16">
        <f t="shared" si="12"/>
        <v>0</v>
      </c>
      <c r="I799" s="15"/>
    </row>
    <row r="800" spans="1:9" x14ac:dyDescent="0.25">
      <c r="A800" s="15" t="str">
        <f>IF(gp_value!$A84="","","gp_value|"&amp;gp_value!$A84)</f>
        <v/>
      </c>
      <c r="B800" s="15" t="s">
        <v>66</v>
      </c>
      <c r="C800" s="15">
        <f>gp_value!$A84</f>
        <v>0</v>
      </c>
      <c r="D800" s="15" t="str">
        <f>IF(gp_value!$A84="","","gp_value~"&amp;gp_value!$A84)</f>
        <v/>
      </c>
      <c r="E800" s="15">
        <f>gp_value!$C84</f>
        <v>0</v>
      </c>
      <c r="F800" s="15">
        <f>IF(gp_value!$D84="",1,gp_value!$D84)</f>
        <v>1</v>
      </c>
      <c r="G800" s="15">
        <f>gp_value!$F84</f>
        <v>1</v>
      </c>
      <c r="H800" s="16">
        <f t="shared" si="12"/>
        <v>0</v>
      </c>
      <c r="I800" s="15"/>
    </row>
    <row r="801" spans="1:9" x14ac:dyDescent="0.25">
      <c r="A801" s="15" t="str">
        <f>IF(gp_value!$A85="","","gp_value|"&amp;gp_value!$A85)</f>
        <v/>
      </c>
      <c r="B801" s="15" t="s">
        <v>66</v>
      </c>
      <c r="C801" s="15">
        <f>gp_value!$A85</f>
        <v>0</v>
      </c>
      <c r="D801" s="15" t="str">
        <f>IF(gp_value!$A85="","","gp_value~"&amp;gp_value!$A85)</f>
        <v/>
      </c>
      <c r="E801" s="15">
        <f>gp_value!$C85</f>
        <v>0</v>
      </c>
      <c r="F801" s="15">
        <f>IF(gp_value!$D85="",1,gp_value!$D85)</f>
        <v>1</v>
      </c>
      <c r="G801" s="15">
        <f>gp_value!$F85</f>
        <v>1</v>
      </c>
      <c r="H801" s="16">
        <f t="shared" si="12"/>
        <v>0</v>
      </c>
      <c r="I801" s="15"/>
    </row>
    <row r="802" spans="1:9" x14ac:dyDescent="0.25">
      <c r="A802" s="15" t="str">
        <f>IF(gp_value!$A86="","","gp_value|"&amp;gp_value!$A86)</f>
        <v/>
      </c>
      <c r="B802" s="15" t="s">
        <v>66</v>
      </c>
      <c r="C802" s="15">
        <f>gp_value!$A86</f>
        <v>0</v>
      </c>
      <c r="D802" s="15" t="str">
        <f>IF(gp_value!$A86="","","gp_value~"&amp;gp_value!$A86)</f>
        <v/>
      </c>
      <c r="E802" s="15">
        <f>gp_value!$C86</f>
        <v>0</v>
      </c>
      <c r="F802" s="15">
        <f>IF(gp_value!$D86="",1,gp_value!$D86)</f>
        <v>1</v>
      </c>
      <c r="G802" s="15">
        <f>gp_value!$F86</f>
        <v>1</v>
      </c>
      <c r="H802" s="16">
        <f t="shared" si="12"/>
        <v>0</v>
      </c>
      <c r="I802" s="15"/>
    </row>
    <row r="803" spans="1:9" x14ac:dyDescent="0.25">
      <c r="A803" s="15" t="str">
        <f>IF(gp_value!$A87="","","gp_value|"&amp;gp_value!$A87)</f>
        <v/>
      </c>
      <c r="B803" s="15" t="s">
        <v>66</v>
      </c>
      <c r="C803" s="15">
        <f>gp_value!$A87</f>
        <v>0</v>
      </c>
      <c r="D803" s="15" t="str">
        <f>IF(gp_value!$A87="","","gp_value~"&amp;gp_value!$A87)</f>
        <v/>
      </c>
      <c r="E803" s="15">
        <f>gp_value!$C87</f>
        <v>0</v>
      </c>
      <c r="F803" s="15">
        <f>IF(gp_value!$D87="",1,gp_value!$D87)</f>
        <v>1</v>
      </c>
      <c r="G803" s="15">
        <f>gp_value!$F87</f>
        <v>1</v>
      </c>
      <c r="H803" s="16">
        <f t="shared" si="12"/>
        <v>0</v>
      </c>
      <c r="I803" s="15"/>
    </row>
    <row r="804" spans="1:9" x14ac:dyDescent="0.25">
      <c r="A804" s="15" t="str">
        <f>IF(gp_value!$A88="","","gp_value|"&amp;gp_value!$A88)</f>
        <v/>
      </c>
      <c r="B804" s="15" t="s">
        <v>66</v>
      </c>
      <c r="C804" s="15">
        <f>gp_value!$A88</f>
        <v>0</v>
      </c>
      <c r="D804" s="15" t="str">
        <f>IF(gp_value!$A88="","","gp_value~"&amp;gp_value!$A88)</f>
        <v/>
      </c>
      <c r="E804" s="15">
        <f>gp_value!$C88</f>
        <v>0</v>
      </c>
      <c r="F804" s="15">
        <f>IF(gp_value!$D88="",1,gp_value!$D88)</f>
        <v>1</v>
      </c>
      <c r="G804" s="15">
        <f>gp_value!$F88</f>
        <v>1</v>
      </c>
      <c r="H804" s="16">
        <f t="shared" si="12"/>
        <v>0</v>
      </c>
      <c r="I804" s="15"/>
    </row>
    <row r="805" spans="1:9" x14ac:dyDescent="0.25">
      <c r="A805" s="15" t="str">
        <f>IF(gp_value!$A89="","","gp_value|"&amp;gp_value!$A89)</f>
        <v/>
      </c>
      <c r="B805" s="15" t="s">
        <v>66</v>
      </c>
      <c r="C805" s="15">
        <f>gp_value!$A89</f>
        <v>0</v>
      </c>
      <c r="D805" s="15" t="str">
        <f>IF(gp_value!$A89="","","gp_value~"&amp;gp_value!$A89)</f>
        <v/>
      </c>
      <c r="E805" s="15">
        <f>gp_value!$C89</f>
        <v>0</v>
      </c>
      <c r="F805" s="15">
        <f>IF(gp_value!$D89="",1,gp_value!$D89)</f>
        <v>1</v>
      </c>
      <c r="G805" s="15">
        <f>gp_value!$F89</f>
        <v>1</v>
      </c>
      <c r="H805" s="16">
        <f t="shared" si="12"/>
        <v>0</v>
      </c>
      <c r="I805" s="15"/>
    </row>
    <row r="806" spans="1:9" x14ac:dyDescent="0.25">
      <c r="A806" s="15" t="str">
        <f>IF(gp_value!$A90="","","gp_value|"&amp;gp_value!$A90)</f>
        <v/>
      </c>
      <c r="B806" s="15" t="s">
        <v>66</v>
      </c>
      <c r="C806" s="15">
        <f>gp_value!$A90</f>
        <v>0</v>
      </c>
      <c r="D806" s="15" t="str">
        <f>IF(gp_value!$A90="","","gp_value~"&amp;gp_value!$A90)</f>
        <v/>
      </c>
      <c r="E806" s="15">
        <f>gp_value!$C90</f>
        <v>0</v>
      </c>
      <c r="F806" s="15">
        <f>IF(gp_value!$D90="",1,gp_value!$D90)</f>
        <v>1</v>
      </c>
      <c r="G806" s="15">
        <f>gp_value!$F90</f>
        <v>1</v>
      </c>
      <c r="H806" s="16">
        <f t="shared" si="12"/>
        <v>0</v>
      </c>
      <c r="I806" s="15"/>
    </row>
    <row r="807" spans="1:9" x14ac:dyDescent="0.25">
      <c r="A807" s="15" t="str">
        <f>IF(gp_value!$A91="","","gp_value|"&amp;gp_value!$A91)</f>
        <v/>
      </c>
      <c r="B807" s="15" t="s">
        <v>66</v>
      </c>
      <c r="C807" s="15">
        <f>gp_value!$A91</f>
        <v>0</v>
      </c>
      <c r="D807" s="15" t="str">
        <f>IF(gp_value!$A91="","","gp_value~"&amp;gp_value!$A91)</f>
        <v/>
      </c>
      <c r="E807" s="15">
        <f>gp_value!$C91</f>
        <v>0</v>
      </c>
      <c r="F807" s="15">
        <f>IF(gp_value!$D91="",1,gp_value!$D91)</f>
        <v>1</v>
      </c>
      <c r="G807" s="15">
        <f>gp_value!$F91</f>
        <v>1</v>
      </c>
      <c r="H807" s="16">
        <f t="shared" si="12"/>
        <v>0</v>
      </c>
      <c r="I807" s="15"/>
    </row>
    <row r="808" spans="1:9" x14ac:dyDescent="0.25">
      <c r="A808" s="15" t="str">
        <f>IF(gp_value!$A92="","","gp_value|"&amp;gp_value!$A92)</f>
        <v/>
      </c>
      <c r="B808" s="15" t="s">
        <v>66</v>
      </c>
      <c r="C808" s="15">
        <f>gp_value!$A92</f>
        <v>0</v>
      </c>
      <c r="D808" s="15" t="str">
        <f>IF(gp_value!$A92="","","gp_value~"&amp;gp_value!$A92)</f>
        <v/>
      </c>
      <c r="E808" s="15">
        <f>gp_value!$C92</f>
        <v>0</v>
      </c>
      <c r="F808" s="15">
        <f>IF(gp_value!$D92="",1,gp_value!$D92)</f>
        <v>1</v>
      </c>
      <c r="G808" s="15">
        <f>gp_value!$F92</f>
        <v>1</v>
      </c>
      <c r="H808" s="16">
        <f t="shared" si="12"/>
        <v>0</v>
      </c>
      <c r="I808" s="15"/>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808080"/>
  </sheetPr>
  <dimension ref="A1:FT85"/>
  <sheetViews>
    <sheetView workbookViewId="0">
      <pane xSplit="2" ySplit="4" topLeftCell="C11" activePane="bottomRight" state="frozen"/>
      <selection pane="topRight"/>
      <selection pane="bottomLeft"/>
      <selection pane="bottomRight" activeCell="C44" sqref="C44"/>
    </sheetView>
  </sheetViews>
  <sheetFormatPr defaultRowHeight="15" x14ac:dyDescent="0.25"/>
  <cols>
    <col min="3" max="26" width="9" customWidth="1"/>
    <col min="28" max="51" width="9" customWidth="1"/>
    <col min="53" max="76" width="9" customWidth="1"/>
    <col min="78" max="101" width="9" customWidth="1"/>
    <col min="103" max="126" width="9" customWidth="1"/>
    <col min="128" max="151" width="9" customWidth="1"/>
    <col min="153" max="176" width="9" customWidth="1"/>
  </cols>
  <sheetData>
    <row r="1" spans="1:176" ht="19.5" x14ac:dyDescent="0.3">
      <c r="A1" s="1" t="s">
        <v>1239</v>
      </c>
    </row>
    <row r="2" spans="1:176" x14ac:dyDescent="0.25">
      <c r="A2" s="2" t="s">
        <v>1240</v>
      </c>
    </row>
    <row r="4" spans="1:176" x14ac:dyDescent="0.25">
      <c r="A4" s="21" t="s">
        <v>168</v>
      </c>
      <c r="C4" s="21" t="s">
        <v>1241</v>
      </c>
      <c r="D4" s="22"/>
      <c r="E4" s="22"/>
      <c r="F4" s="22"/>
      <c r="G4" s="22"/>
      <c r="H4" s="22"/>
      <c r="I4" s="22"/>
      <c r="J4" s="22"/>
      <c r="K4" s="22"/>
      <c r="L4" s="22"/>
      <c r="M4" s="22"/>
      <c r="N4" s="22"/>
      <c r="O4" s="22"/>
      <c r="P4" s="22"/>
      <c r="Q4" s="22"/>
      <c r="R4" s="22"/>
      <c r="S4" s="22"/>
      <c r="T4" s="22"/>
      <c r="U4" s="22"/>
      <c r="V4" s="22"/>
      <c r="W4" s="22"/>
      <c r="X4" s="22"/>
      <c r="Y4" s="22"/>
      <c r="Z4" s="22"/>
      <c r="AB4" s="21" t="s">
        <v>1242</v>
      </c>
      <c r="AC4" s="22"/>
      <c r="AD4" s="22"/>
      <c r="AE4" s="22"/>
      <c r="AF4" s="22"/>
      <c r="AG4" s="22"/>
      <c r="AH4" s="22"/>
      <c r="AI4" s="22"/>
      <c r="AJ4" s="22"/>
      <c r="AK4" s="22"/>
      <c r="AL4" s="22"/>
      <c r="AM4" s="22"/>
      <c r="AN4" s="22"/>
      <c r="AO4" s="22"/>
      <c r="AP4" s="22"/>
      <c r="AQ4" s="22"/>
      <c r="AR4" s="22"/>
      <c r="AS4" s="22"/>
      <c r="AT4" s="22"/>
      <c r="AU4" s="22"/>
      <c r="AV4" s="22"/>
      <c r="AW4" s="22"/>
      <c r="AX4" s="22"/>
      <c r="AY4" s="22"/>
      <c r="BA4" s="21" t="s">
        <v>1243</v>
      </c>
      <c r="BB4" s="22"/>
      <c r="BC4" s="22"/>
      <c r="BD4" s="22"/>
      <c r="BE4" s="22"/>
      <c r="BF4" s="22"/>
      <c r="BG4" s="22"/>
      <c r="BH4" s="22"/>
      <c r="BI4" s="22"/>
      <c r="BJ4" s="22"/>
      <c r="BK4" s="22"/>
      <c r="BL4" s="22"/>
      <c r="BM4" s="22"/>
      <c r="BN4" s="22"/>
      <c r="BO4" s="22"/>
      <c r="BP4" s="22"/>
      <c r="BQ4" s="22"/>
      <c r="BR4" s="22"/>
      <c r="BS4" s="22"/>
      <c r="BT4" s="22"/>
      <c r="BU4" s="22"/>
      <c r="BV4" s="22"/>
      <c r="BW4" s="22"/>
      <c r="BX4" s="22"/>
      <c r="BZ4" s="21" t="s">
        <v>1244</v>
      </c>
      <c r="CA4" s="22"/>
      <c r="CB4" s="22"/>
      <c r="CC4" s="22"/>
      <c r="CD4" s="22"/>
      <c r="CE4" s="22"/>
      <c r="CF4" s="22"/>
      <c r="CG4" s="22"/>
      <c r="CH4" s="22"/>
      <c r="CI4" s="22"/>
      <c r="CJ4" s="22"/>
      <c r="CK4" s="22"/>
      <c r="CL4" s="22"/>
      <c r="CM4" s="22"/>
      <c r="CN4" s="22"/>
      <c r="CO4" s="22"/>
      <c r="CP4" s="22"/>
      <c r="CQ4" s="22"/>
      <c r="CR4" s="22"/>
      <c r="CS4" s="22"/>
      <c r="CT4" s="22"/>
      <c r="CU4" s="22"/>
      <c r="CV4" s="22"/>
      <c r="CW4" s="22"/>
      <c r="CY4" s="21" t="s">
        <v>1245</v>
      </c>
      <c r="CZ4" s="22"/>
      <c r="DA4" s="22"/>
      <c r="DB4" s="22"/>
      <c r="DC4" s="22"/>
      <c r="DD4" s="22"/>
      <c r="DE4" s="22"/>
      <c r="DF4" s="22"/>
      <c r="DG4" s="22"/>
      <c r="DH4" s="22"/>
      <c r="DI4" s="22"/>
      <c r="DJ4" s="22"/>
      <c r="DK4" s="22"/>
      <c r="DL4" s="22"/>
      <c r="DM4" s="22"/>
      <c r="DN4" s="22"/>
      <c r="DO4" s="22"/>
      <c r="DP4" s="22"/>
      <c r="DQ4" s="22"/>
      <c r="DR4" s="22"/>
      <c r="DS4" s="22"/>
      <c r="DT4" s="22"/>
      <c r="DU4" s="22"/>
      <c r="DV4" s="22"/>
      <c r="DX4" s="21" t="s">
        <v>1246</v>
      </c>
      <c r="DY4" s="22"/>
      <c r="DZ4" s="22"/>
      <c r="EA4" s="22"/>
      <c r="EB4" s="22"/>
      <c r="EC4" s="22"/>
      <c r="ED4" s="22"/>
      <c r="EE4" s="22"/>
      <c r="EF4" s="22"/>
      <c r="EG4" s="22"/>
      <c r="EH4" s="22"/>
      <c r="EI4" s="22"/>
      <c r="EJ4" s="22"/>
      <c r="EK4" s="22"/>
      <c r="EL4" s="22"/>
      <c r="EM4" s="22"/>
      <c r="EN4" s="22"/>
      <c r="EO4" s="22"/>
      <c r="EP4" s="22"/>
      <c r="EQ4" s="22"/>
      <c r="ER4" s="22"/>
      <c r="ES4" s="22"/>
      <c r="ET4" s="22"/>
      <c r="EU4" s="22"/>
      <c r="EW4" s="21" t="s">
        <v>1247</v>
      </c>
      <c r="EX4" s="22"/>
      <c r="EY4" s="22"/>
      <c r="EZ4" s="22"/>
      <c r="FA4" s="22"/>
      <c r="FB4" s="22"/>
      <c r="FC4" s="22"/>
      <c r="FD4" s="22"/>
      <c r="FE4" s="22"/>
      <c r="FF4" s="22"/>
      <c r="FG4" s="22"/>
      <c r="FH4" s="22"/>
      <c r="FI4" s="22"/>
      <c r="FJ4" s="22"/>
      <c r="FK4" s="22"/>
      <c r="FL4" s="22"/>
      <c r="FM4" s="22"/>
      <c r="FN4" s="22"/>
      <c r="FO4" s="22"/>
      <c r="FP4" s="22"/>
      <c r="FQ4" s="22"/>
      <c r="FR4" s="22"/>
      <c r="FS4" s="22"/>
      <c r="FT4" s="22"/>
    </row>
    <row r="5" spans="1:176" x14ac:dyDescent="0.25">
      <c r="A5" s="15">
        <f>Planner!$A5</f>
        <v>77</v>
      </c>
      <c r="B5" s="15"/>
      <c r="C5" s="15">
        <f>IF(Planner!$L5="",0,IFERROR(INDEX(Lookup!$H$5:$H$808,MATCH(Planner!$F5&amp;"|"&amp;Planner!$L5,Lookup!$A$5:$A$808,0)),0))</f>
        <v>83</v>
      </c>
      <c r="D5" s="15">
        <f>IF(Planner!$M5="",0,IFERROR(INDEX(Lookup!$H$5:$H$808,MATCH(Planner!$F5&amp;"|"&amp;Planner!$M5,Lookup!$A$5:$A$808,0)),0))</f>
        <v>0</v>
      </c>
      <c r="E5" s="15">
        <f>IF(Planner!$N5="",0,IFERROR(INDEX(Lookup!$H$5:$H$808,MATCH(Planner!$F5&amp;"|"&amp;Planner!$N5,Lookup!$A$5:$A$808,0)),0))</f>
        <v>0</v>
      </c>
      <c r="F5" s="15">
        <f>IF(Planner!$O5="",0,IFERROR(INDEX(Lookup!$H$5:$H$808,MATCH(Planner!$F5&amp;"|"&amp;Planner!$O5,Lookup!$A$5:$A$808,0)),0))</f>
        <v>0</v>
      </c>
      <c r="G5" s="15">
        <f>IF(Planner!$P5="",0,IFERROR(INDEX(Lookup!$H$5:$H$808,MATCH(Planner!$F5&amp;"|"&amp;Planner!$P5,Lookup!$A$5:$A$808,0)),0))</f>
        <v>0</v>
      </c>
      <c r="H5" s="15">
        <f>IF(Planner!$Q5="",0,IFERROR(INDEX(Lookup!$H$5:$H$808,MATCH(Planner!$F5&amp;"|"&amp;Planner!$Q5,Lookup!$A$5:$A$808,0)),0))</f>
        <v>0</v>
      </c>
      <c r="I5" s="15">
        <f>IF(Planner!$R5="",0,IFERROR(INDEX(Lookup!$H$5:$H$808,MATCH(Planner!$F5&amp;"|"&amp;Planner!$R5,Lookup!$A$5:$A$808,0)),0))</f>
        <v>0</v>
      </c>
      <c r="J5" s="15">
        <f>IF(Planner!$S5="",0,IFERROR(INDEX(Lookup!$H$5:$H$808,MATCH(Planner!$F5&amp;"|"&amp;Planner!$S5,Lookup!$A$5:$A$808,0)),0))</f>
        <v>0</v>
      </c>
      <c r="K5" s="15">
        <f>IF(Planner!$T5="",0,IFERROR(INDEX(Lookup!$H$5:$H$808,MATCH(Planner!$F5&amp;"|"&amp;Planner!$T5,Lookup!$A$5:$A$808,0)),0))</f>
        <v>0</v>
      </c>
      <c r="L5" s="15">
        <f>IF(Planner!$U5="",0,IFERROR(INDEX(Lookup!$H$5:$H$808,MATCH(Planner!$F5&amp;"|"&amp;Planner!$U5,Lookup!$A$5:$A$808,0)),0))</f>
        <v>0</v>
      </c>
      <c r="M5" s="15">
        <f>IF(Planner!$V5="",0,IFERROR(INDEX(Lookup!$H$5:$H$808,MATCH(Planner!$F5&amp;"|"&amp;Planner!$V5,Lookup!$A$5:$A$808,0)),0))</f>
        <v>0</v>
      </c>
      <c r="N5" s="15">
        <f>IF(Planner!$W5="",0,IFERROR(INDEX(Lookup!$H$5:$H$808,MATCH(Planner!$F5&amp;"|"&amp;Planner!$W5,Lookup!$A$5:$A$808,0)),0))</f>
        <v>0</v>
      </c>
      <c r="O5" s="15">
        <f>IF(Planner!$X5="",0,IFERROR(INDEX(Lookup!$H$5:$H$808,MATCH(Planner!$F5&amp;"|"&amp;Planner!$X5,Lookup!$A$5:$A$808,0)),0))</f>
        <v>0</v>
      </c>
      <c r="P5" s="15">
        <f>IF(Planner!$Y5="",0,IFERROR(INDEX(Lookup!$H$5:$H$808,MATCH(Planner!$F5&amp;"|"&amp;Planner!$Y5,Lookup!$A$5:$A$808,0)),0))</f>
        <v>0</v>
      </c>
      <c r="Q5" s="15">
        <f>IF(Planner!$Z5="",0,IFERROR(INDEX(Lookup!$H$5:$H$808,MATCH(Planner!$F5&amp;"|"&amp;Planner!$Z5,Lookup!$A$5:$A$808,0)),0))</f>
        <v>0</v>
      </c>
      <c r="R5" s="15">
        <f>IF(Planner!$AA5="",0,IFERROR(INDEX(Lookup!$H$5:$H$808,MATCH(Planner!$F5&amp;"|"&amp;Planner!$AA5,Lookup!$A$5:$A$808,0)),0))</f>
        <v>0</v>
      </c>
      <c r="S5" s="15">
        <f>IF(Planner!$AB5="",0,IFERROR(INDEX(Lookup!$H$5:$H$808,MATCH(Planner!$F5&amp;"|"&amp;Planner!$AB5,Lookup!$A$5:$A$808,0)),0))</f>
        <v>0</v>
      </c>
      <c r="T5" s="15">
        <f>IF(Planner!$AC5="",0,IFERROR(INDEX(Lookup!$H$5:$H$808,MATCH(Planner!$F5&amp;"|"&amp;Planner!$AC5,Lookup!$A$5:$A$808,0)),0))</f>
        <v>0</v>
      </c>
      <c r="U5" s="15">
        <f>IF(Planner!$AD5="",0,IFERROR(INDEX(Lookup!$H$5:$H$808,MATCH(Planner!$F5&amp;"|"&amp;Planner!$AD5,Lookup!$A$5:$A$808,0)),0))</f>
        <v>0</v>
      </c>
      <c r="V5" s="15">
        <f>IF(Planner!$AE5="",0,IFERROR(INDEX(Lookup!$H$5:$H$808,MATCH(Planner!$F5&amp;"|"&amp;Planner!$AE5,Lookup!$A$5:$A$808,0)),0))</f>
        <v>0</v>
      </c>
      <c r="W5" s="15">
        <f>IF(Planner!$AF5="",0,IFERROR(INDEX(Lookup!$H$5:$H$808,MATCH(Planner!$F5&amp;"|"&amp;Planner!$AF5,Lookup!$A$5:$A$808,0)),0))</f>
        <v>0</v>
      </c>
      <c r="X5" s="15">
        <f>IF(Planner!$AG5="",0,IFERROR(INDEX(Lookup!$H$5:$H$808,MATCH(Planner!$F5&amp;"|"&amp;Planner!$AG5,Lookup!$A$5:$A$808,0)),0))</f>
        <v>0</v>
      </c>
      <c r="Y5" s="15">
        <f>IF(Planner!$AH5="",0,IFERROR(INDEX(Lookup!$H$5:$H$808,MATCH(Planner!$F5&amp;"|"&amp;Planner!$AH5,Lookup!$A$5:$A$808,0)),0))</f>
        <v>0</v>
      </c>
      <c r="Z5" s="15">
        <f>IF(Planner!$AI5="",0,IFERROR(INDEX(Lookup!$H$5:$H$808,MATCH(Planner!$F5&amp;"|"&amp;Planner!$AI5,Lookup!$A$5:$A$808,0)),0))</f>
        <v>0</v>
      </c>
      <c r="AA5" s="15"/>
      <c r="AB5" s="15" t="str">
        <f>IF(Planner!$L5="","",IF(Planner!$I5="Yes","ALL",IF(Planner!$I5="No","IDX0",IFERROR(INDEX(Lookup!$D$5:$D$808,MATCH(Planner!$F5&amp;"|"&amp;Planner!$L5,Lookup!$A$5:$A$808,0)),"UNK0"))))</f>
        <v>agility_lap~Draynor</v>
      </c>
      <c r="AC5" s="15" t="str">
        <f>IF(Planner!$M5="","",IF(Planner!$I5="Yes","ALL",IF(Planner!$I5="No","IDX1",IFERROR(INDEX(Lookup!$D$5:$D$808,MATCH(Planner!$F5&amp;"|"&amp;Planner!$M5,Lookup!$A$5:$A$808,0)),"UNK1"))))</f>
        <v/>
      </c>
      <c r="AD5" s="15" t="str">
        <f>IF(Planner!$N5="","",IF(Planner!$I5="Yes","ALL",IF(Planner!$I5="No","IDX2",IFERROR(INDEX(Lookup!$D$5:$D$808,MATCH(Planner!$F5&amp;"|"&amp;Planner!$N5,Lookup!$A$5:$A$808,0)),"UNK2"))))</f>
        <v/>
      </c>
      <c r="AE5" s="15" t="str">
        <f>IF(Planner!$O5="","",IF(Planner!$I5="Yes","ALL",IF(Planner!$I5="No","IDX3",IFERROR(INDEX(Lookup!$D$5:$D$808,MATCH(Planner!$F5&amp;"|"&amp;Planner!$O5,Lookup!$A$5:$A$808,0)),"UNK3"))))</f>
        <v/>
      </c>
      <c r="AF5" s="15" t="str">
        <f>IF(Planner!$P5="","",IF(Planner!$I5="Yes","ALL",IF(Planner!$I5="No","IDX4",IFERROR(INDEX(Lookup!$D$5:$D$808,MATCH(Planner!$F5&amp;"|"&amp;Planner!$P5,Lookup!$A$5:$A$808,0)),"UNK4"))))</f>
        <v/>
      </c>
      <c r="AG5" s="15" t="str">
        <f>IF(Planner!$Q5="","",IF(Planner!$I5="Yes","ALL",IF(Planner!$I5="No","IDX5",IFERROR(INDEX(Lookup!$D$5:$D$808,MATCH(Planner!$F5&amp;"|"&amp;Planner!$Q5,Lookup!$A$5:$A$808,0)),"UNK5"))))</f>
        <v/>
      </c>
      <c r="AH5" s="15" t="str">
        <f>IF(Planner!$R5="","",IF(Planner!$I5="Yes","ALL",IF(Planner!$I5="No","IDX6",IFERROR(INDEX(Lookup!$D$5:$D$808,MATCH(Planner!$F5&amp;"|"&amp;Planner!$R5,Lookup!$A$5:$A$808,0)),"UNK6"))))</f>
        <v/>
      </c>
      <c r="AI5" s="15" t="str">
        <f>IF(Planner!$S5="","",IF(Planner!$I5="Yes","ALL",IF(Planner!$I5="No","IDX7",IFERROR(INDEX(Lookup!$D$5:$D$808,MATCH(Planner!$F5&amp;"|"&amp;Planner!$S5,Lookup!$A$5:$A$808,0)),"UNK7"))))</f>
        <v/>
      </c>
      <c r="AJ5" s="15" t="str">
        <f>IF(Planner!$T5="","",IF(Planner!$I5="Yes","ALL",IF(Planner!$I5="No","IDX8",IFERROR(INDEX(Lookup!$D$5:$D$808,MATCH(Planner!$F5&amp;"|"&amp;Planner!$T5,Lookup!$A$5:$A$808,0)),"UNK8"))))</f>
        <v/>
      </c>
      <c r="AK5" s="15" t="str">
        <f>IF(Planner!$U5="","",IF(Planner!$I5="Yes","ALL",IF(Planner!$I5="No","IDX9",IFERROR(INDEX(Lookup!$D$5:$D$808,MATCH(Planner!$F5&amp;"|"&amp;Planner!$U5,Lookup!$A$5:$A$808,0)),"UNK9"))))</f>
        <v/>
      </c>
      <c r="AL5" s="15" t="str">
        <f>IF(Planner!$V5="","",IF(Planner!$I5="Yes","ALL",IF(Planner!$I5="No","IDX10",IFERROR(INDEX(Lookup!$D$5:$D$808,MATCH(Planner!$F5&amp;"|"&amp;Planner!$V5,Lookup!$A$5:$A$808,0)),"UNK10"))))</f>
        <v/>
      </c>
      <c r="AM5" s="15" t="str">
        <f>IF(Planner!$W5="","",IF(Planner!$I5="Yes","ALL",IF(Planner!$I5="No","IDX11",IFERROR(INDEX(Lookup!$D$5:$D$808,MATCH(Planner!$F5&amp;"|"&amp;Planner!$W5,Lookup!$A$5:$A$808,0)),"UNK11"))))</f>
        <v/>
      </c>
      <c r="AN5" s="15" t="str">
        <f>IF(Planner!$X5="","",IF(Planner!$I5="Yes","ALL",IF(Planner!$I5="No","IDX12",IFERROR(INDEX(Lookup!$D$5:$D$808,MATCH(Planner!$F5&amp;"|"&amp;Planner!$X5,Lookup!$A$5:$A$808,0)),"UNK12"))))</f>
        <v/>
      </c>
      <c r="AO5" s="15" t="str">
        <f>IF(Planner!$Y5="","",IF(Planner!$I5="Yes","ALL",IF(Planner!$I5="No","IDX13",IFERROR(INDEX(Lookup!$D$5:$D$808,MATCH(Planner!$F5&amp;"|"&amp;Planner!$Y5,Lookup!$A$5:$A$808,0)),"UNK13"))))</f>
        <v/>
      </c>
      <c r="AP5" s="15" t="str">
        <f>IF(Planner!$Z5="","",IF(Planner!$I5="Yes","ALL",IF(Planner!$I5="No","IDX14",IFERROR(INDEX(Lookup!$D$5:$D$808,MATCH(Planner!$F5&amp;"|"&amp;Planner!$Z5,Lookup!$A$5:$A$808,0)),"UNK14"))))</f>
        <v/>
      </c>
      <c r="AQ5" s="15" t="str">
        <f>IF(Planner!$AA5="","",IF(Planner!$I5="Yes","ALL",IF(Planner!$I5="No","IDX15",IFERROR(INDEX(Lookup!$D$5:$D$808,MATCH(Planner!$F5&amp;"|"&amp;Planner!$AA5,Lookup!$A$5:$A$808,0)),"UNK15"))))</f>
        <v/>
      </c>
      <c r="AR5" s="15" t="str">
        <f>IF(Planner!$AB5="","",IF(Planner!$I5="Yes","ALL",IF(Planner!$I5="No","IDX16",IFERROR(INDEX(Lookup!$D$5:$D$808,MATCH(Planner!$F5&amp;"|"&amp;Planner!$AB5,Lookup!$A$5:$A$808,0)),"UNK16"))))</f>
        <v/>
      </c>
      <c r="AS5" s="15" t="str">
        <f>IF(Planner!$AC5="","",IF(Planner!$I5="Yes","ALL",IF(Planner!$I5="No","IDX17",IFERROR(INDEX(Lookup!$D$5:$D$808,MATCH(Planner!$F5&amp;"|"&amp;Planner!$AC5,Lookup!$A$5:$A$808,0)),"UNK17"))))</f>
        <v/>
      </c>
      <c r="AT5" s="15" t="str">
        <f>IF(Planner!$AD5="","",IF(Planner!$I5="Yes","ALL",IF(Planner!$I5="No","IDX18",IFERROR(INDEX(Lookup!$D$5:$D$808,MATCH(Planner!$F5&amp;"|"&amp;Planner!$AD5,Lookup!$A$5:$A$808,0)),"UNK18"))))</f>
        <v/>
      </c>
      <c r="AU5" s="15" t="str">
        <f>IF(Planner!$AE5="","",IF(Planner!$I5="Yes","ALL",IF(Planner!$I5="No","IDX19",IFERROR(INDEX(Lookup!$D$5:$D$808,MATCH(Planner!$F5&amp;"|"&amp;Planner!$AE5,Lookup!$A$5:$A$808,0)),"UNK19"))))</f>
        <v/>
      </c>
      <c r="AV5" s="15" t="str">
        <f>IF(Planner!$AF5="","",IF(Planner!$I5="Yes","ALL",IF(Planner!$I5="No","IDX20",IFERROR(INDEX(Lookup!$D$5:$D$808,MATCH(Planner!$F5&amp;"|"&amp;Planner!$AF5,Lookup!$A$5:$A$808,0)),"UNK20"))))</f>
        <v/>
      </c>
      <c r="AW5" s="15" t="str">
        <f>IF(Planner!$AG5="","",IF(Planner!$I5="Yes","ALL",IF(Planner!$I5="No","IDX21",IFERROR(INDEX(Lookup!$D$5:$D$808,MATCH(Planner!$F5&amp;"|"&amp;Planner!$AG5,Lookup!$A$5:$A$808,0)),"UNK21"))))</f>
        <v/>
      </c>
      <c r="AX5" s="15" t="str">
        <f>IF(Planner!$AH5="","",IF(Planner!$I5="Yes","ALL",IF(Planner!$I5="No","IDX22",IFERROR(INDEX(Lookup!$D$5:$D$808,MATCH(Planner!$F5&amp;"|"&amp;Planner!$AH5,Lookup!$A$5:$A$808,0)),"UNK22"))))</f>
        <v/>
      </c>
      <c r="AY5" s="15" t="str">
        <f>IF(Planner!$AI5="","",IF(Planner!$I5="Yes","ALL",IF(Planner!$I5="No","IDX23",IFERROR(INDEX(Lookup!$D$5:$D$808,MATCH(Planner!$F5&amp;"|"&amp;Planner!$AI5,Lookup!$A$5:$A$808,0)),"UNK23"))))</f>
        <v/>
      </c>
      <c r="AZ5" s="15"/>
      <c r="BA5" s="15">
        <f t="shared" ref="BA5:BA36" si="0">IF($AB5="",0,SUMPRODUCT(($AB5:$AY5=$AB5)*$C5:$Z5))</f>
        <v>83</v>
      </c>
      <c r="BB5" s="15">
        <f t="shared" ref="BB5:BB36" si="1">IF($AC5="",0,SUMPRODUCT(($AB5:$AY5=$AC5)*$C5:$Z5))</f>
        <v>0</v>
      </c>
      <c r="BC5" s="15">
        <f t="shared" ref="BC5:BC36" si="2">IF($AD5="",0,SUMPRODUCT(($AB5:$AY5=$AD5)*$C5:$Z5))</f>
        <v>0</v>
      </c>
      <c r="BD5" s="15">
        <f t="shared" ref="BD5:BD36" si="3">IF($AE5="",0,SUMPRODUCT(($AB5:$AY5=$AE5)*$C5:$Z5))</f>
        <v>0</v>
      </c>
      <c r="BE5" s="15">
        <f t="shared" ref="BE5:BE36" si="4">IF($AF5="",0,SUMPRODUCT(($AB5:$AY5=$AF5)*$C5:$Z5))</f>
        <v>0</v>
      </c>
      <c r="BF5" s="15">
        <f t="shared" ref="BF5:BF36" si="5">IF($AG5="",0,SUMPRODUCT(($AB5:$AY5=$AG5)*$C5:$Z5))</f>
        <v>0</v>
      </c>
      <c r="BG5" s="15">
        <f t="shared" ref="BG5:BG36" si="6">IF($AH5="",0,SUMPRODUCT(($AB5:$AY5=$AH5)*$C5:$Z5))</f>
        <v>0</v>
      </c>
      <c r="BH5" s="15">
        <f t="shared" ref="BH5:BH36" si="7">IF($AI5="",0,SUMPRODUCT(($AB5:$AY5=$AI5)*$C5:$Z5))</f>
        <v>0</v>
      </c>
      <c r="BI5" s="15">
        <f t="shared" ref="BI5:BI36" si="8">IF($AJ5="",0,SUMPRODUCT(($AB5:$AY5=$AJ5)*$C5:$Z5))</f>
        <v>0</v>
      </c>
      <c r="BJ5" s="15">
        <f t="shared" ref="BJ5:BJ36" si="9">IF($AK5="",0,SUMPRODUCT(($AB5:$AY5=$AK5)*$C5:$Z5))</f>
        <v>0</v>
      </c>
      <c r="BK5" s="15">
        <f t="shared" ref="BK5:BK36" si="10">IF($AL5="",0,SUMPRODUCT(($AB5:$AY5=$AL5)*$C5:$Z5))</f>
        <v>0</v>
      </c>
      <c r="BL5" s="15">
        <f t="shared" ref="BL5:BL36" si="11">IF($AM5="",0,SUMPRODUCT(($AB5:$AY5=$AM5)*$C5:$Z5))</f>
        <v>0</v>
      </c>
      <c r="BM5" s="15">
        <f t="shared" ref="BM5:BM36" si="12">IF($AN5="",0,SUMPRODUCT(($AB5:$AY5=$AN5)*$C5:$Z5))</f>
        <v>0</v>
      </c>
      <c r="BN5" s="15">
        <f t="shared" ref="BN5:BN36" si="13">IF($AO5="",0,SUMPRODUCT(($AB5:$AY5=$AO5)*$C5:$Z5))</f>
        <v>0</v>
      </c>
      <c r="BO5" s="15">
        <f t="shared" ref="BO5:BO36" si="14">IF($AP5="",0,SUMPRODUCT(($AB5:$AY5=$AP5)*$C5:$Z5))</f>
        <v>0</v>
      </c>
      <c r="BP5" s="15">
        <f t="shared" ref="BP5:BP36" si="15">IF($AQ5="",0,SUMPRODUCT(($AB5:$AY5=$AQ5)*$C5:$Z5))</f>
        <v>0</v>
      </c>
      <c r="BQ5" s="15">
        <f t="shared" ref="BQ5:BQ36" si="16">IF($AR5="",0,SUMPRODUCT(($AB5:$AY5=$AR5)*$C5:$Z5))</f>
        <v>0</v>
      </c>
      <c r="BR5" s="15">
        <f t="shared" ref="BR5:BR36" si="17">IF($AS5="",0,SUMPRODUCT(($AB5:$AY5=$AS5)*$C5:$Z5))</f>
        <v>0</v>
      </c>
      <c r="BS5" s="15">
        <f t="shared" ref="BS5:BS36" si="18">IF($AT5="",0,SUMPRODUCT(($AB5:$AY5=$AT5)*$C5:$Z5))</f>
        <v>0</v>
      </c>
      <c r="BT5" s="15">
        <f t="shared" ref="BT5:BT36" si="19">IF($AU5="",0,SUMPRODUCT(($AB5:$AY5=$AU5)*$C5:$Z5))</f>
        <v>0</v>
      </c>
      <c r="BU5" s="15">
        <f t="shared" ref="BU5:BU36" si="20">IF($AV5="",0,SUMPRODUCT(($AB5:$AY5=$AV5)*$C5:$Z5))</f>
        <v>0</v>
      </c>
      <c r="BV5" s="15">
        <f t="shared" ref="BV5:BV36" si="21">IF($AW5="",0,SUMPRODUCT(($AB5:$AY5=$AW5)*$C5:$Z5))</f>
        <v>0</v>
      </c>
      <c r="BW5" s="15">
        <f t="shared" ref="BW5:BW36" si="22">IF($AX5="",0,SUMPRODUCT(($AB5:$AY5=$AX5)*$C5:$Z5))</f>
        <v>0</v>
      </c>
      <c r="BX5" s="15">
        <f t="shared" ref="BX5:BX36" si="23">IF($AY5="",0,SUMPRODUCT(($AB5:$AY5=$AY5)*$C5:$Z5))</f>
        <v>0</v>
      </c>
      <c r="BY5" s="15"/>
      <c r="BZ5" s="15">
        <f>IF($C5=0,0,Planner!$H5/$C5)</f>
        <v>1.8072289156626506</v>
      </c>
      <c r="CA5" s="15">
        <f>IF($D5=0,0,Planner!$H5/$D5)</f>
        <v>0</v>
      </c>
      <c r="CB5" s="15">
        <f>IF($E5=0,0,Planner!$H5/$E5)</f>
        <v>0</v>
      </c>
      <c r="CC5" s="15">
        <f>IF($F5=0,0,Planner!$H5/$F5)</f>
        <v>0</v>
      </c>
      <c r="CD5" s="15">
        <f>IF($G5=0,0,Planner!$H5/$G5)</f>
        <v>0</v>
      </c>
      <c r="CE5" s="15">
        <f>IF($H5=0,0,Planner!$H5/$H5)</f>
        <v>0</v>
      </c>
      <c r="CF5" s="15">
        <f>IF($I5=0,0,Planner!$H5/$I5)</f>
        <v>0</v>
      </c>
      <c r="CG5" s="15">
        <f>IF($J5=0,0,Planner!$H5/$J5)</f>
        <v>0</v>
      </c>
      <c r="CH5" s="15">
        <f>IF($K5=0,0,Planner!$H5/$K5)</f>
        <v>0</v>
      </c>
      <c r="CI5" s="15">
        <f>IF($L5=0,0,Planner!$H5/$L5)</f>
        <v>0</v>
      </c>
      <c r="CJ5" s="15">
        <f>IF($M5=0,0,Planner!$H5/$M5)</f>
        <v>0</v>
      </c>
      <c r="CK5" s="15">
        <f>IF($N5=0,0,Planner!$H5/$N5)</f>
        <v>0</v>
      </c>
      <c r="CL5" s="15">
        <f>IF($O5=0,0,Planner!$H5/$O5)</f>
        <v>0</v>
      </c>
      <c r="CM5" s="15">
        <f>IF($P5=0,0,Planner!$H5/$P5)</f>
        <v>0</v>
      </c>
      <c r="CN5" s="15">
        <f>IF($Q5=0,0,Planner!$H5/$Q5)</f>
        <v>0</v>
      </c>
      <c r="CO5" s="15">
        <f>IF($R5=0,0,Planner!$H5/$R5)</f>
        <v>0</v>
      </c>
      <c r="CP5" s="15">
        <f>IF($S5=0,0,Planner!$H5/$S5)</f>
        <v>0</v>
      </c>
      <c r="CQ5" s="15">
        <f>IF($T5=0,0,Planner!$H5/$T5)</f>
        <v>0</v>
      </c>
      <c r="CR5" s="15">
        <f>IF($U5=0,0,Planner!$H5/$U5)</f>
        <v>0</v>
      </c>
      <c r="CS5" s="15">
        <f>IF($V5=0,0,Planner!$H5/$V5)</f>
        <v>0</v>
      </c>
      <c r="CT5" s="15">
        <f>IF($W5=0,0,Planner!$H5/$W5)</f>
        <v>0</v>
      </c>
      <c r="CU5" s="15">
        <f>IF($X5=0,0,Planner!$H5/$X5)</f>
        <v>0</v>
      </c>
      <c r="CV5" s="15">
        <f>IF($Y5=0,0,Planner!$H5/$Y5)</f>
        <v>0</v>
      </c>
      <c r="CW5" s="15">
        <f>IF($Z5=0,0,Planner!$H5/$Z5)</f>
        <v>0</v>
      </c>
      <c r="CX5" s="15"/>
      <c r="CY5" s="15">
        <f t="shared" ref="CY5:CY36" si="24">IF($BZ5=0,0,1+SUMPRODUCT(($AB5:$AY5=$AB5)*($BZ5:$CW5&gt;$BZ5))+SUMPRODUCT(($AB5:$AY5=$AB5)*($BZ5:$CW5=$BZ5)*(COLUMN($BZ5:$CW5)&lt;COLUMN($BZ5))))</f>
        <v>1</v>
      </c>
      <c r="CZ5" s="15">
        <f t="shared" ref="CZ5:CZ36" si="25">IF($CA5=0,0,1+SUMPRODUCT(($AB5:$AY5=$AC5)*($BZ5:$CW5&gt;$CA5))+SUMPRODUCT(($AB5:$AY5=$AC5)*($BZ5:$CW5=$CA5)*(COLUMN($BZ5:$CW5)&lt;COLUMN($CA5))))</f>
        <v>0</v>
      </c>
      <c r="DA5" s="15">
        <f t="shared" ref="DA5:DA36" si="26">IF($CB5=0,0,1+SUMPRODUCT(($AB5:$AY5=$AD5)*($BZ5:$CW5&gt;$CB5))+SUMPRODUCT(($AB5:$AY5=$AD5)*($BZ5:$CW5=$CB5)*(COLUMN($BZ5:$CW5)&lt;COLUMN($CB5))))</f>
        <v>0</v>
      </c>
      <c r="DB5" s="15">
        <f t="shared" ref="DB5:DB36" si="27">IF($CC5=0,0,1+SUMPRODUCT(($AB5:$AY5=$AE5)*($BZ5:$CW5&gt;$CC5))+SUMPRODUCT(($AB5:$AY5=$AE5)*($BZ5:$CW5=$CC5)*(COLUMN($BZ5:$CW5)&lt;COLUMN($CC5))))</f>
        <v>0</v>
      </c>
      <c r="DC5" s="15">
        <f t="shared" ref="DC5:DC36" si="28">IF($CD5=0,0,1+SUMPRODUCT(($AB5:$AY5=$AF5)*($BZ5:$CW5&gt;$CD5))+SUMPRODUCT(($AB5:$AY5=$AF5)*($BZ5:$CW5=$CD5)*(COLUMN($BZ5:$CW5)&lt;COLUMN($CD5))))</f>
        <v>0</v>
      </c>
      <c r="DD5" s="15">
        <f t="shared" ref="DD5:DD36" si="29">IF($CE5=0,0,1+SUMPRODUCT(($AB5:$AY5=$AG5)*($BZ5:$CW5&gt;$CE5))+SUMPRODUCT(($AB5:$AY5=$AG5)*($BZ5:$CW5=$CE5)*(COLUMN($BZ5:$CW5)&lt;COLUMN($CE5))))</f>
        <v>0</v>
      </c>
      <c r="DE5" s="15">
        <f t="shared" ref="DE5:DE36" si="30">IF($CF5=0,0,1+SUMPRODUCT(($AB5:$AY5=$AH5)*($BZ5:$CW5&gt;$CF5))+SUMPRODUCT(($AB5:$AY5=$AH5)*($BZ5:$CW5=$CF5)*(COLUMN($BZ5:$CW5)&lt;COLUMN($CF5))))</f>
        <v>0</v>
      </c>
      <c r="DF5" s="15">
        <f t="shared" ref="DF5:DF36" si="31">IF($CG5=0,0,1+SUMPRODUCT(($AB5:$AY5=$AI5)*($BZ5:$CW5&gt;$CG5))+SUMPRODUCT(($AB5:$AY5=$AI5)*($BZ5:$CW5=$CG5)*(COLUMN($BZ5:$CW5)&lt;COLUMN($CG5))))</f>
        <v>0</v>
      </c>
      <c r="DG5" s="15">
        <f t="shared" ref="DG5:DG36" si="32">IF($CH5=0,0,1+SUMPRODUCT(($AB5:$AY5=$AJ5)*($BZ5:$CW5&gt;$CH5))+SUMPRODUCT(($AB5:$AY5=$AJ5)*($BZ5:$CW5=$CH5)*(COLUMN($BZ5:$CW5)&lt;COLUMN($CH5))))</f>
        <v>0</v>
      </c>
      <c r="DH5" s="15">
        <f t="shared" ref="DH5:DH36" si="33">IF($CI5=0,0,1+SUMPRODUCT(($AB5:$AY5=$AK5)*($BZ5:$CW5&gt;$CI5))+SUMPRODUCT(($AB5:$AY5=$AK5)*($BZ5:$CW5=$CI5)*(COLUMN($BZ5:$CW5)&lt;COLUMN($CI5))))</f>
        <v>0</v>
      </c>
      <c r="DI5" s="15">
        <f t="shared" ref="DI5:DI36" si="34">IF($CJ5=0,0,1+SUMPRODUCT(($AB5:$AY5=$AL5)*($BZ5:$CW5&gt;$CJ5))+SUMPRODUCT(($AB5:$AY5=$AL5)*($BZ5:$CW5=$CJ5)*(COLUMN($BZ5:$CW5)&lt;COLUMN($CJ5))))</f>
        <v>0</v>
      </c>
      <c r="DJ5" s="15">
        <f t="shared" ref="DJ5:DJ36" si="35">IF($CK5=0,0,1+SUMPRODUCT(($AB5:$AY5=$AM5)*($BZ5:$CW5&gt;$CK5))+SUMPRODUCT(($AB5:$AY5=$AM5)*($BZ5:$CW5=$CK5)*(COLUMN($BZ5:$CW5)&lt;COLUMN($CK5))))</f>
        <v>0</v>
      </c>
      <c r="DK5" s="15">
        <f t="shared" ref="DK5:DK36" si="36">IF($CL5=0,0,1+SUMPRODUCT(($AB5:$AY5=$AN5)*($BZ5:$CW5&gt;$CL5))+SUMPRODUCT(($AB5:$AY5=$AN5)*($BZ5:$CW5=$CL5)*(COLUMN($BZ5:$CW5)&lt;COLUMN($CL5))))</f>
        <v>0</v>
      </c>
      <c r="DL5" s="15">
        <f t="shared" ref="DL5:DL36" si="37">IF($CM5=0,0,1+SUMPRODUCT(($AB5:$AY5=$AO5)*($BZ5:$CW5&gt;$CM5))+SUMPRODUCT(($AB5:$AY5=$AO5)*($BZ5:$CW5=$CM5)*(COLUMN($BZ5:$CW5)&lt;COLUMN($CM5))))</f>
        <v>0</v>
      </c>
      <c r="DM5" s="15">
        <f t="shared" ref="DM5:DM36" si="38">IF($CN5=0,0,1+SUMPRODUCT(($AB5:$AY5=$AP5)*($BZ5:$CW5&gt;$CN5))+SUMPRODUCT(($AB5:$AY5=$AP5)*($BZ5:$CW5=$CN5)*(COLUMN($BZ5:$CW5)&lt;COLUMN($CN5))))</f>
        <v>0</v>
      </c>
      <c r="DN5" s="15">
        <f t="shared" ref="DN5:DN36" si="39">IF($CO5=0,0,1+SUMPRODUCT(($AB5:$AY5=$AQ5)*($BZ5:$CW5&gt;$CO5))+SUMPRODUCT(($AB5:$AY5=$AQ5)*($BZ5:$CW5=$CO5)*(COLUMN($BZ5:$CW5)&lt;COLUMN($CO5))))</f>
        <v>0</v>
      </c>
      <c r="DO5" s="15">
        <f t="shared" ref="DO5:DO36" si="40">IF($CP5=0,0,1+SUMPRODUCT(($AB5:$AY5=$AR5)*($BZ5:$CW5&gt;$CP5))+SUMPRODUCT(($AB5:$AY5=$AR5)*($BZ5:$CW5=$CP5)*(COLUMN($BZ5:$CW5)&lt;COLUMN($CP5))))</f>
        <v>0</v>
      </c>
      <c r="DP5" s="15">
        <f t="shared" ref="DP5:DP36" si="41">IF($CQ5=0,0,1+SUMPRODUCT(($AB5:$AY5=$AS5)*($BZ5:$CW5&gt;$CQ5))+SUMPRODUCT(($AB5:$AY5=$AS5)*($BZ5:$CW5=$CQ5)*(COLUMN($BZ5:$CW5)&lt;COLUMN($CQ5))))</f>
        <v>0</v>
      </c>
      <c r="DQ5" s="15">
        <f t="shared" ref="DQ5:DQ36" si="42">IF($CR5=0,0,1+SUMPRODUCT(($AB5:$AY5=$AT5)*($BZ5:$CW5&gt;$CR5))+SUMPRODUCT(($AB5:$AY5=$AT5)*($BZ5:$CW5=$CR5)*(COLUMN($BZ5:$CW5)&lt;COLUMN($CR5))))</f>
        <v>0</v>
      </c>
      <c r="DR5" s="15">
        <f t="shared" ref="DR5:DR36" si="43">IF($CS5=0,0,1+SUMPRODUCT(($AB5:$AY5=$AU5)*($BZ5:$CW5&gt;$CS5))+SUMPRODUCT(($AB5:$AY5=$AU5)*($BZ5:$CW5=$CS5)*(COLUMN($BZ5:$CW5)&lt;COLUMN($CS5))))</f>
        <v>0</v>
      </c>
      <c r="DS5" s="15">
        <f t="shared" ref="DS5:DS36" si="44">IF($CT5=0,0,1+SUMPRODUCT(($AB5:$AY5=$AV5)*($BZ5:$CW5&gt;$CT5))+SUMPRODUCT(($AB5:$AY5=$AV5)*($BZ5:$CW5=$CT5)*(COLUMN($BZ5:$CW5)&lt;COLUMN($CT5))))</f>
        <v>0</v>
      </c>
      <c r="DT5" s="15">
        <f t="shared" ref="DT5:DT36" si="45">IF($CU5=0,0,1+SUMPRODUCT(($AB5:$AY5=$AW5)*($BZ5:$CW5&gt;$CU5))+SUMPRODUCT(($AB5:$AY5=$AW5)*($BZ5:$CW5=$CU5)*(COLUMN($BZ5:$CW5)&lt;COLUMN($CU5))))</f>
        <v>0</v>
      </c>
      <c r="DU5" s="15">
        <f t="shared" ref="DU5:DU36" si="46">IF($CV5=0,0,1+SUMPRODUCT(($AB5:$AY5=$AX5)*($BZ5:$CW5&gt;$CV5))+SUMPRODUCT(($AB5:$AY5=$AX5)*($BZ5:$CW5=$CV5)*(COLUMN($BZ5:$CW5)&lt;COLUMN($CV5))))</f>
        <v>0</v>
      </c>
      <c r="DV5" s="15">
        <f t="shared" ref="DV5:DV36" si="47">IF($CW5=0,0,1+SUMPRODUCT(($AB5:$AY5=$AY5)*($BZ5:$CW5&gt;$CW5))+SUMPRODUCT(($AB5:$AY5=$AY5)*($BZ5:$CW5=$CW5)*(COLUMN($BZ5:$CW5)&lt;COLUMN($CW5))))</f>
        <v>0</v>
      </c>
      <c r="DW5" s="15"/>
      <c r="DX5" s="15">
        <f t="shared" ref="DX5:DX36" si="48">IF($CY5=0,0,$BZ5/$CY5)</f>
        <v>1.8072289156626506</v>
      </c>
      <c r="DY5" s="15">
        <f t="shared" ref="DY5:DY36" si="49">IF($CZ5=0,0,$CA5/$CZ5)</f>
        <v>0</v>
      </c>
      <c r="DZ5" s="15">
        <f t="shared" ref="DZ5:DZ36" si="50">IF($DA5=0,0,$CB5/$DA5)</f>
        <v>0</v>
      </c>
      <c r="EA5" s="15">
        <f t="shared" ref="EA5:EA36" si="51">IF($DB5=0,0,$CC5/$DB5)</f>
        <v>0</v>
      </c>
      <c r="EB5" s="15">
        <f t="shared" ref="EB5:EB36" si="52">IF($DC5=0,0,$CD5/$DC5)</f>
        <v>0</v>
      </c>
      <c r="EC5" s="15">
        <f t="shared" ref="EC5:EC36" si="53">IF($DD5=0,0,$CE5/$DD5)</f>
        <v>0</v>
      </c>
      <c r="ED5" s="15">
        <f t="shared" ref="ED5:ED36" si="54">IF($DE5=0,0,$CF5/$DE5)</f>
        <v>0</v>
      </c>
      <c r="EE5" s="15">
        <f t="shared" ref="EE5:EE36" si="55">IF($DF5=0,0,$CG5/$DF5)</f>
        <v>0</v>
      </c>
      <c r="EF5" s="15">
        <f t="shared" ref="EF5:EF36" si="56">IF($DG5=0,0,$CH5/$DG5)</f>
        <v>0</v>
      </c>
      <c r="EG5" s="15">
        <f t="shared" ref="EG5:EG36" si="57">IF($DH5=0,0,$CI5/$DH5)</f>
        <v>0</v>
      </c>
      <c r="EH5" s="15">
        <f t="shared" ref="EH5:EH36" si="58">IF($DI5=0,0,$CJ5/$DI5)</f>
        <v>0</v>
      </c>
      <c r="EI5" s="15">
        <f t="shared" ref="EI5:EI36" si="59">IF($DJ5=0,0,$CK5/$DJ5)</f>
        <v>0</v>
      </c>
      <c r="EJ5" s="15">
        <f t="shared" ref="EJ5:EJ36" si="60">IF($DK5=0,0,$CL5/$DK5)</f>
        <v>0</v>
      </c>
      <c r="EK5" s="15">
        <f t="shared" ref="EK5:EK36" si="61">IF($DL5=0,0,$CM5/$DL5)</f>
        <v>0</v>
      </c>
      <c r="EL5" s="15">
        <f t="shared" ref="EL5:EL36" si="62">IF($DM5=0,0,$CN5/$DM5)</f>
        <v>0</v>
      </c>
      <c r="EM5" s="15">
        <f t="shared" ref="EM5:EM36" si="63">IF($DN5=0,0,$CO5/$DN5)</f>
        <v>0</v>
      </c>
      <c r="EN5" s="15">
        <f t="shared" ref="EN5:EN36" si="64">IF($DO5=0,0,$CP5/$DO5)</f>
        <v>0</v>
      </c>
      <c r="EO5" s="15">
        <f t="shared" ref="EO5:EO36" si="65">IF($DP5=0,0,$CQ5/$DP5)</f>
        <v>0</v>
      </c>
      <c r="EP5" s="15">
        <f t="shared" ref="EP5:EP36" si="66">IF($DQ5=0,0,$CR5/$DQ5)</f>
        <v>0</v>
      </c>
      <c r="EQ5" s="15">
        <f t="shared" ref="EQ5:EQ36" si="67">IF($DR5=0,0,$CS5/$DR5)</f>
        <v>0</v>
      </c>
      <c r="ER5" s="15">
        <f t="shared" ref="ER5:ER36" si="68">IF($DS5=0,0,$CT5/$DS5)</f>
        <v>0</v>
      </c>
      <c r="ES5" s="15">
        <f t="shared" ref="ES5:ES36" si="69">IF($DT5=0,0,$CU5/$DT5)</f>
        <v>0</v>
      </c>
      <c r="ET5" s="15">
        <f t="shared" ref="ET5:ET36" si="70">IF($DU5=0,0,$CV5/$DU5)</f>
        <v>0</v>
      </c>
      <c r="EU5" s="15">
        <f t="shared" ref="EU5:EU36" si="71">IF($DV5=0,0,$CW5/$DV5)</f>
        <v>0</v>
      </c>
      <c r="EV5" s="15"/>
      <c r="EW5" s="15" t="str">
        <f>IF(Planner!$L5="","",CHAR(34)&amp;Planner!$L5&amp;CHAR(34))</f>
        <v>"Draynor"</v>
      </c>
      <c r="EX5" s="15" t="str">
        <f>IF(Planner!$M5="","",CHAR(34)&amp;Planner!$M5&amp;CHAR(34))</f>
        <v/>
      </c>
      <c r="EY5" s="15" t="str">
        <f>IF(Planner!$N5="","",CHAR(34)&amp;Planner!$N5&amp;CHAR(34))</f>
        <v/>
      </c>
      <c r="EZ5" s="15" t="str">
        <f>IF(Planner!$O5="","",CHAR(34)&amp;Planner!$O5&amp;CHAR(34))</f>
        <v/>
      </c>
      <c r="FA5" s="15" t="str">
        <f>IF(Planner!$P5="","",CHAR(34)&amp;Planner!$P5&amp;CHAR(34))</f>
        <v/>
      </c>
      <c r="FB5" s="15" t="str">
        <f>IF(Planner!$Q5="","",CHAR(34)&amp;Planner!$Q5&amp;CHAR(34))</f>
        <v/>
      </c>
      <c r="FC5" s="15" t="str">
        <f>IF(Planner!$R5="","",CHAR(34)&amp;Planner!$R5&amp;CHAR(34))</f>
        <v/>
      </c>
      <c r="FD5" s="15" t="str">
        <f>IF(Planner!$S5="","",CHAR(34)&amp;Planner!$S5&amp;CHAR(34))</f>
        <v/>
      </c>
      <c r="FE5" s="15" t="str">
        <f>IF(Planner!$T5="","",CHAR(34)&amp;Planner!$T5&amp;CHAR(34))</f>
        <v/>
      </c>
      <c r="FF5" s="15" t="str">
        <f>IF(Planner!$U5="","",CHAR(34)&amp;Planner!$U5&amp;CHAR(34))</f>
        <v/>
      </c>
      <c r="FG5" s="15" t="str">
        <f>IF(Planner!$V5="","",CHAR(34)&amp;Planner!$V5&amp;CHAR(34))</f>
        <v/>
      </c>
      <c r="FH5" s="15" t="str">
        <f>IF(Planner!$W5="","",CHAR(34)&amp;Planner!$W5&amp;CHAR(34))</f>
        <v/>
      </c>
      <c r="FI5" s="15" t="str">
        <f>IF(Planner!$X5="","",CHAR(34)&amp;Planner!$X5&amp;CHAR(34))</f>
        <v/>
      </c>
      <c r="FJ5" s="15" t="str">
        <f>IF(Planner!$Y5="","",CHAR(34)&amp;Planner!$Y5&amp;CHAR(34))</f>
        <v/>
      </c>
      <c r="FK5" s="15" t="str">
        <f>IF(Planner!$Z5="","",CHAR(34)&amp;Planner!$Z5&amp;CHAR(34))</f>
        <v/>
      </c>
      <c r="FL5" s="15" t="str">
        <f>IF(Planner!$AA5="","",CHAR(34)&amp;Planner!$AA5&amp;CHAR(34))</f>
        <v/>
      </c>
      <c r="FM5" s="15" t="str">
        <f>IF(Planner!$AB5="","",CHAR(34)&amp;Planner!$AB5&amp;CHAR(34))</f>
        <v/>
      </c>
      <c r="FN5" s="15" t="str">
        <f>IF(Planner!$AC5="","",CHAR(34)&amp;Planner!$AC5&amp;CHAR(34))</f>
        <v/>
      </c>
      <c r="FO5" s="15" t="str">
        <f>IF(Planner!$AD5="","",CHAR(34)&amp;Planner!$AD5&amp;CHAR(34))</f>
        <v/>
      </c>
      <c r="FP5" s="15" t="str">
        <f>IF(Planner!$AE5="","",CHAR(34)&amp;Planner!$AE5&amp;CHAR(34))</f>
        <v/>
      </c>
      <c r="FQ5" s="15" t="str">
        <f>IF(Planner!$AF5="","",CHAR(34)&amp;Planner!$AF5&amp;CHAR(34))</f>
        <v/>
      </c>
      <c r="FR5" s="15" t="str">
        <f>IF(Planner!$AG5="","",CHAR(34)&amp;Planner!$AG5&amp;CHAR(34))</f>
        <v/>
      </c>
      <c r="FS5" s="15" t="str">
        <f>IF(Planner!$AH5="","",CHAR(34)&amp;Planner!$AH5&amp;CHAR(34))</f>
        <v/>
      </c>
      <c r="FT5" s="15" t="str">
        <f>IF(Planner!$AI5="","",CHAR(34)&amp;Planner!$AI5&amp;CHAR(34))</f>
        <v/>
      </c>
    </row>
    <row r="6" spans="1:176" x14ac:dyDescent="0.25">
      <c r="A6" s="15">
        <f>Planner!$A6</f>
        <v>78</v>
      </c>
      <c r="B6" s="15"/>
      <c r="C6" s="15">
        <f>IF(Planner!$L6="",0,IFERROR(INDEX(Lookup!$H$5:$H$808,MATCH(Planner!$F6&amp;"|"&amp;Planner!$L6,Lookup!$A$5:$A$808,0)),0))</f>
        <v>9</v>
      </c>
      <c r="D6" s="15">
        <f>IF(Planner!$M6="",0,IFERROR(INDEX(Lookup!$H$5:$H$808,MATCH(Planner!$F6&amp;"|"&amp;Planner!$M6,Lookup!$A$5:$A$808,0)),0))</f>
        <v>0</v>
      </c>
      <c r="E6" s="15">
        <f>IF(Planner!$N6="",0,IFERROR(INDEX(Lookup!$H$5:$H$808,MATCH(Planner!$F6&amp;"|"&amp;Planner!$N6,Lookup!$A$5:$A$808,0)),0))</f>
        <v>0</v>
      </c>
      <c r="F6" s="15">
        <f>IF(Planner!$O6="",0,IFERROR(INDEX(Lookup!$H$5:$H$808,MATCH(Planner!$F6&amp;"|"&amp;Planner!$O6,Lookup!$A$5:$A$808,0)),0))</f>
        <v>0</v>
      </c>
      <c r="G6" s="15">
        <f>IF(Planner!$P6="",0,IFERROR(INDEX(Lookup!$H$5:$H$808,MATCH(Planner!$F6&amp;"|"&amp;Planner!$P6,Lookup!$A$5:$A$808,0)),0))</f>
        <v>0</v>
      </c>
      <c r="H6" s="15">
        <f>IF(Planner!$Q6="",0,IFERROR(INDEX(Lookup!$H$5:$H$808,MATCH(Planner!$F6&amp;"|"&amp;Planner!$Q6,Lookup!$A$5:$A$808,0)),0))</f>
        <v>0</v>
      </c>
      <c r="I6" s="15">
        <f>IF(Planner!$R6="",0,IFERROR(INDEX(Lookup!$H$5:$H$808,MATCH(Planner!$F6&amp;"|"&amp;Planner!$R6,Lookup!$A$5:$A$808,0)),0))</f>
        <v>0</v>
      </c>
      <c r="J6" s="15">
        <f>IF(Planner!$S6="",0,IFERROR(INDEX(Lookup!$H$5:$H$808,MATCH(Planner!$F6&amp;"|"&amp;Planner!$S6,Lookup!$A$5:$A$808,0)),0))</f>
        <v>0</v>
      </c>
      <c r="K6" s="15">
        <f>IF(Planner!$T6="",0,IFERROR(INDEX(Lookup!$H$5:$H$808,MATCH(Planner!$F6&amp;"|"&amp;Planner!$T6,Lookup!$A$5:$A$808,0)),0))</f>
        <v>0</v>
      </c>
      <c r="L6" s="15">
        <f>IF(Planner!$U6="",0,IFERROR(INDEX(Lookup!$H$5:$H$808,MATCH(Planner!$F6&amp;"|"&amp;Planner!$U6,Lookup!$A$5:$A$808,0)),0))</f>
        <v>0</v>
      </c>
      <c r="M6" s="15">
        <f>IF(Planner!$V6="",0,IFERROR(INDEX(Lookup!$H$5:$H$808,MATCH(Planner!$F6&amp;"|"&amp;Planner!$V6,Lookup!$A$5:$A$808,0)),0))</f>
        <v>0</v>
      </c>
      <c r="N6" s="15">
        <f>IF(Planner!$W6="",0,IFERROR(INDEX(Lookup!$H$5:$H$808,MATCH(Planner!$F6&amp;"|"&amp;Planner!$W6,Lookup!$A$5:$A$808,0)),0))</f>
        <v>0</v>
      </c>
      <c r="O6" s="15">
        <f>IF(Planner!$X6="",0,IFERROR(INDEX(Lookup!$H$5:$H$808,MATCH(Planner!$F6&amp;"|"&amp;Planner!$X6,Lookup!$A$5:$A$808,0)),0))</f>
        <v>0</v>
      </c>
      <c r="P6" s="15">
        <f>IF(Planner!$Y6="",0,IFERROR(INDEX(Lookup!$H$5:$H$808,MATCH(Planner!$F6&amp;"|"&amp;Planner!$Y6,Lookup!$A$5:$A$808,0)),0))</f>
        <v>0</v>
      </c>
      <c r="Q6" s="15">
        <f>IF(Planner!$Z6="",0,IFERROR(INDEX(Lookup!$H$5:$H$808,MATCH(Planner!$F6&amp;"|"&amp;Planner!$Z6,Lookup!$A$5:$A$808,0)),0))</f>
        <v>0</v>
      </c>
      <c r="R6" s="15">
        <f>IF(Planner!$AA6="",0,IFERROR(INDEX(Lookup!$H$5:$H$808,MATCH(Planner!$F6&amp;"|"&amp;Planner!$AA6,Lookup!$A$5:$A$808,0)),0))</f>
        <v>0</v>
      </c>
      <c r="S6" s="15">
        <f>IF(Planner!$AB6="",0,IFERROR(INDEX(Lookup!$H$5:$H$808,MATCH(Planner!$F6&amp;"|"&amp;Planner!$AB6,Lookup!$A$5:$A$808,0)),0))</f>
        <v>0</v>
      </c>
      <c r="T6" s="15">
        <f>IF(Planner!$AC6="",0,IFERROR(INDEX(Lookup!$H$5:$H$808,MATCH(Planner!$F6&amp;"|"&amp;Planner!$AC6,Lookup!$A$5:$A$808,0)),0))</f>
        <v>0</v>
      </c>
      <c r="U6" s="15">
        <f>IF(Planner!$AD6="",0,IFERROR(INDEX(Lookup!$H$5:$H$808,MATCH(Planner!$F6&amp;"|"&amp;Planner!$AD6,Lookup!$A$5:$A$808,0)),0))</f>
        <v>0</v>
      </c>
      <c r="V6" s="15">
        <f>IF(Planner!$AE6="",0,IFERROR(INDEX(Lookup!$H$5:$H$808,MATCH(Planner!$F6&amp;"|"&amp;Planner!$AE6,Lookup!$A$5:$A$808,0)),0))</f>
        <v>0</v>
      </c>
      <c r="W6" s="15">
        <f>IF(Planner!$AF6="",0,IFERROR(INDEX(Lookup!$H$5:$H$808,MATCH(Planner!$F6&amp;"|"&amp;Planner!$AF6,Lookup!$A$5:$A$808,0)),0))</f>
        <v>0</v>
      </c>
      <c r="X6" s="15">
        <f>IF(Planner!$AG6="",0,IFERROR(INDEX(Lookup!$H$5:$H$808,MATCH(Planner!$F6&amp;"|"&amp;Planner!$AG6,Lookup!$A$5:$A$808,0)),0))</f>
        <v>0</v>
      </c>
      <c r="Y6" s="15">
        <f>IF(Planner!$AH6="",0,IFERROR(INDEX(Lookup!$H$5:$H$808,MATCH(Planner!$F6&amp;"|"&amp;Planner!$AH6,Lookup!$A$5:$A$808,0)),0))</f>
        <v>0</v>
      </c>
      <c r="Z6" s="15">
        <f>IF(Planner!$AI6="",0,IFERROR(INDEX(Lookup!$H$5:$H$808,MATCH(Planner!$F6&amp;"|"&amp;Planner!$AI6,Lookup!$A$5:$A$808,0)),0))</f>
        <v>0</v>
      </c>
      <c r="AA6" s="15"/>
      <c r="AB6" s="15" t="str">
        <f>IF(Planner!$L6="","",IF(Planner!$I6="Yes","ALL",IF(Planner!$I6="No","IDX0",IFERROR(INDEX(Lookup!$D$5:$D$808,MATCH(Planner!$F6&amp;"|"&amp;Planner!$L6,Lookup!$A$5:$A$808,0)),"UNK0"))))</f>
        <v>minigame_completion~Tempoross</v>
      </c>
      <c r="AC6" s="15" t="str">
        <f>IF(Planner!$M6="","",IF(Planner!$I6="Yes","ALL",IF(Planner!$I6="No","IDX1",IFERROR(INDEX(Lookup!$D$5:$D$808,MATCH(Planner!$F6&amp;"|"&amp;Planner!$M6,Lookup!$A$5:$A$808,0)),"UNK1"))))</f>
        <v/>
      </c>
      <c r="AD6" s="15" t="str">
        <f>IF(Planner!$N6="","",IF(Planner!$I6="Yes","ALL",IF(Planner!$I6="No","IDX2",IFERROR(INDEX(Lookup!$D$5:$D$808,MATCH(Planner!$F6&amp;"|"&amp;Planner!$N6,Lookup!$A$5:$A$808,0)),"UNK2"))))</f>
        <v/>
      </c>
      <c r="AE6" s="15" t="str">
        <f>IF(Planner!$O6="","",IF(Planner!$I6="Yes","ALL",IF(Planner!$I6="No","IDX3",IFERROR(INDEX(Lookup!$D$5:$D$808,MATCH(Planner!$F6&amp;"|"&amp;Planner!$O6,Lookup!$A$5:$A$808,0)),"UNK3"))))</f>
        <v/>
      </c>
      <c r="AF6" s="15" t="str">
        <f>IF(Planner!$P6="","",IF(Planner!$I6="Yes","ALL",IF(Planner!$I6="No","IDX4",IFERROR(INDEX(Lookup!$D$5:$D$808,MATCH(Planner!$F6&amp;"|"&amp;Planner!$P6,Lookup!$A$5:$A$808,0)),"UNK4"))))</f>
        <v/>
      </c>
      <c r="AG6" s="15" t="str">
        <f>IF(Planner!$Q6="","",IF(Planner!$I6="Yes","ALL",IF(Planner!$I6="No","IDX5",IFERROR(INDEX(Lookup!$D$5:$D$808,MATCH(Planner!$F6&amp;"|"&amp;Planner!$Q6,Lookup!$A$5:$A$808,0)),"UNK5"))))</f>
        <v/>
      </c>
      <c r="AH6" s="15" t="str">
        <f>IF(Planner!$R6="","",IF(Planner!$I6="Yes","ALL",IF(Planner!$I6="No","IDX6",IFERROR(INDEX(Lookup!$D$5:$D$808,MATCH(Planner!$F6&amp;"|"&amp;Planner!$R6,Lookup!$A$5:$A$808,0)),"UNK6"))))</f>
        <v/>
      </c>
      <c r="AI6" s="15" t="str">
        <f>IF(Planner!$S6="","",IF(Planner!$I6="Yes","ALL",IF(Planner!$I6="No","IDX7",IFERROR(INDEX(Lookup!$D$5:$D$808,MATCH(Planner!$F6&amp;"|"&amp;Planner!$S6,Lookup!$A$5:$A$808,0)),"UNK7"))))</f>
        <v/>
      </c>
      <c r="AJ6" s="15" t="str">
        <f>IF(Planner!$T6="","",IF(Planner!$I6="Yes","ALL",IF(Planner!$I6="No","IDX8",IFERROR(INDEX(Lookup!$D$5:$D$808,MATCH(Planner!$F6&amp;"|"&amp;Planner!$T6,Lookup!$A$5:$A$808,0)),"UNK8"))))</f>
        <v/>
      </c>
      <c r="AK6" s="15" t="str">
        <f>IF(Planner!$U6="","",IF(Planner!$I6="Yes","ALL",IF(Planner!$I6="No","IDX9",IFERROR(INDEX(Lookup!$D$5:$D$808,MATCH(Planner!$F6&amp;"|"&amp;Planner!$U6,Lookup!$A$5:$A$808,0)),"UNK9"))))</f>
        <v/>
      </c>
      <c r="AL6" s="15" t="str">
        <f>IF(Planner!$V6="","",IF(Planner!$I6="Yes","ALL",IF(Planner!$I6="No","IDX10",IFERROR(INDEX(Lookup!$D$5:$D$808,MATCH(Planner!$F6&amp;"|"&amp;Planner!$V6,Lookup!$A$5:$A$808,0)),"UNK10"))))</f>
        <v/>
      </c>
      <c r="AM6" s="15" t="str">
        <f>IF(Planner!$W6="","",IF(Planner!$I6="Yes","ALL",IF(Planner!$I6="No","IDX11",IFERROR(INDEX(Lookup!$D$5:$D$808,MATCH(Planner!$F6&amp;"|"&amp;Planner!$W6,Lookup!$A$5:$A$808,0)),"UNK11"))))</f>
        <v/>
      </c>
      <c r="AN6" s="15" t="str">
        <f>IF(Planner!$X6="","",IF(Planner!$I6="Yes","ALL",IF(Planner!$I6="No","IDX12",IFERROR(INDEX(Lookup!$D$5:$D$808,MATCH(Planner!$F6&amp;"|"&amp;Planner!$X6,Lookup!$A$5:$A$808,0)),"UNK12"))))</f>
        <v/>
      </c>
      <c r="AO6" s="15" t="str">
        <f>IF(Planner!$Y6="","",IF(Planner!$I6="Yes","ALL",IF(Planner!$I6="No","IDX13",IFERROR(INDEX(Lookup!$D$5:$D$808,MATCH(Planner!$F6&amp;"|"&amp;Planner!$Y6,Lookup!$A$5:$A$808,0)),"UNK13"))))</f>
        <v/>
      </c>
      <c r="AP6" s="15" t="str">
        <f>IF(Planner!$Z6="","",IF(Planner!$I6="Yes","ALL",IF(Planner!$I6="No","IDX14",IFERROR(INDEX(Lookup!$D$5:$D$808,MATCH(Planner!$F6&amp;"|"&amp;Planner!$Z6,Lookup!$A$5:$A$808,0)),"UNK14"))))</f>
        <v/>
      </c>
      <c r="AQ6" s="15" t="str">
        <f>IF(Planner!$AA6="","",IF(Planner!$I6="Yes","ALL",IF(Planner!$I6="No","IDX15",IFERROR(INDEX(Lookup!$D$5:$D$808,MATCH(Planner!$F6&amp;"|"&amp;Planner!$AA6,Lookup!$A$5:$A$808,0)),"UNK15"))))</f>
        <v/>
      </c>
      <c r="AR6" s="15" t="str">
        <f>IF(Planner!$AB6="","",IF(Planner!$I6="Yes","ALL",IF(Planner!$I6="No","IDX16",IFERROR(INDEX(Lookup!$D$5:$D$808,MATCH(Planner!$F6&amp;"|"&amp;Planner!$AB6,Lookup!$A$5:$A$808,0)),"UNK16"))))</f>
        <v/>
      </c>
      <c r="AS6" s="15" t="str">
        <f>IF(Planner!$AC6="","",IF(Planner!$I6="Yes","ALL",IF(Planner!$I6="No","IDX17",IFERROR(INDEX(Lookup!$D$5:$D$808,MATCH(Planner!$F6&amp;"|"&amp;Planner!$AC6,Lookup!$A$5:$A$808,0)),"UNK17"))))</f>
        <v/>
      </c>
      <c r="AT6" s="15" t="str">
        <f>IF(Planner!$AD6="","",IF(Planner!$I6="Yes","ALL",IF(Planner!$I6="No","IDX18",IFERROR(INDEX(Lookup!$D$5:$D$808,MATCH(Planner!$F6&amp;"|"&amp;Planner!$AD6,Lookup!$A$5:$A$808,0)),"UNK18"))))</f>
        <v/>
      </c>
      <c r="AU6" s="15" t="str">
        <f>IF(Planner!$AE6="","",IF(Planner!$I6="Yes","ALL",IF(Planner!$I6="No","IDX19",IFERROR(INDEX(Lookup!$D$5:$D$808,MATCH(Planner!$F6&amp;"|"&amp;Planner!$AE6,Lookup!$A$5:$A$808,0)),"UNK19"))))</f>
        <v/>
      </c>
      <c r="AV6" s="15" t="str">
        <f>IF(Planner!$AF6="","",IF(Planner!$I6="Yes","ALL",IF(Planner!$I6="No","IDX20",IFERROR(INDEX(Lookup!$D$5:$D$808,MATCH(Planner!$F6&amp;"|"&amp;Planner!$AF6,Lookup!$A$5:$A$808,0)),"UNK20"))))</f>
        <v/>
      </c>
      <c r="AW6" s="15" t="str">
        <f>IF(Planner!$AG6="","",IF(Planner!$I6="Yes","ALL",IF(Planner!$I6="No","IDX21",IFERROR(INDEX(Lookup!$D$5:$D$808,MATCH(Planner!$F6&amp;"|"&amp;Planner!$AG6,Lookup!$A$5:$A$808,0)),"UNK21"))))</f>
        <v/>
      </c>
      <c r="AX6" s="15" t="str">
        <f>IF(Planner!$AH6="","",IF(Planner!$I6="Yes","ALL",IF(Planner!$I6="No","IDX22",IFERROR(INDEX(Lookup!$D$5:$D$808,MATCH(Planner!$F6&amp;"|"&amp;Planner!$AH6,Lookup!$A$5:$A$808,0)),"UNK22"))))</f>
        <v/>
      </c>
      <c r="AY6" s="15" t="str">
        <f>IF(Planner!$AI6="","",IF(Planner!$I6="Yes","ALL",IF(Planner!$I6="No","IDX23",IFERROR(INDEX(Lookup!$D$5:$D$808,MATCH(Planner!$F6&amp;"|"&amp;Planner!$AI6,Lookup!$A$5:$A$808,0)),"UNK23"))))</f>
        <v/>
      </c>
      <c r="AZ6" s="15"/>
      <c r="BA6" s="15">
        <f t="shared" si="0"/>
        <v>9</v>
      </c>
      <c r="BB6" s="15">
        <f t="shared" si="1"/>
        <v>0</v>
      </c>
      <c r="BC6" s="15">
        <f t="shared" si="2"/>
        <v>0</v>
      </c>
      <c r="BD6" s="15">
        <f t="shared" si="3"/>
        <v>0</v>
      </c>
      <c r="BE6" s="15">
        <f t="shared" si="4"/>
        <v>0</v>
      </c>
      <c r="BF6" s="15">
        <f t="shared" si="5"/>
        <v>0</v>
      </c>
      <c r="BG6" s="15">
        <f t="shared" si="6"/>
        <v>0</v>
      </c>
      <c r="BH6" s="15">
        <f t="shared" si="7"/>
        <v>0</v>
      </c>
      <c r="BI6" s="15">
        <f t="shared" si="8"/>
        <v>0</v>
      </c>
      <c r="BJ6" s="15">
        <f t="shared" si="9"/>
        <v>0</v>
      </c>
      <c r="BK6" s="15">
        <f t="shared" si="10"/>
        <v>0</v>
      </c>
      <c r="BL6" s="15">
        <f t="shared" si="11"/>
        <v>0</v>
      </c>
      <c r="BM6" s="15">
        <f t="shared" si="12"/>
        <v>0</v>
      </c>
      <c r="BN6" s="15">
        <f t="shared" si="13"/>
        <v>0</v>
      </c>
      <c r="BO6" s="15">
        <f t="shared" si="14"/>
        <v>0</v>
      </c>
      <c r="BP6" s="15">
        <f t="shared" si="15"/>
        <v>0</v>
      </c>
      <c r="BQ6" s="15">
        <f t="shared" si="16"/>
        <v>0</v>
      </c>
      <c r="BR6" s="15">
        <f t="shared" si="17"/>
        <v>0</v>
      </c>
      <c r="BS6" s="15">
        <f t="shared" si="18"/>
        <v>0</v>
      </c>
      <c r="BT6" s="15">
        <f t="shared" si="19"/>
        <v>0</v>
      </c>
      <c r="BU6" s="15">
        <f t="shared" si="20"/>
        <v>0</v>
      </c>
      <c r="BV6" s="15">
        <f t="shared" si="21"/>
        <v>0</v>
      </c>
      <c r="BW6" s="15">
        <f t="shared" si="22"/>
        <v>0</v>
      </c>
      <c r="BX6" s="15">
        <f t="shared" si="23"/>
        <v>0</v>
      </c>
      <c r="BY6" s="15"/>
      <c r="BZ6" s="15">
        <f>IF($C6=0,0,Planner!$H6/$C6)</f>
        <v>11.111111111111111</v>
      </c>
      <c r="CA6" s="15">
        <f>IF($D6=0,0,Planner!$H6/$D6)</f>
        <v>0</v>
      </c>
      <c r="CB6" s="15">
        <f>IF($E6=0,0,Planner!$H6/$E6)</f>
        <v>0</v>
      </c>
      <c r="CC6" s="15">
        <f>IF($F6=0,0,Planner!$H6/$F6)</f>
        <v>0</v>
      </c>
      <c r="CD6" s="15">
        <f>IF($G6=0,0,Planner!$H6/$G6)</f>
        <v>0</v>
      </c>
      <c r="CE6" s="15">
        <f>IF($H6=0,0,Planner!$H6/$H6)</f>
        <v>0</v>
      </c>
      <c r="CF6" s="15">
        <f>IF($I6=0,0,Planner!$H6/$I6)</f>
        <v>0</v>
      </c>
      <c r="CG6" s="15">
        <f>IF($J6=0,0,Planner!$H6/$J6)</f>
        <v>0</v>
      </c>
      <c r="CH6" s="15">
        <f>IF($K6=0,0,Planner!$H6/$K6)</f>
        <v>0</v>
      </c>
      <c r="CI6" s="15">
        <f>IF($L6=0,0,Planner!$H6/$L6)</f>
        <v>0</v>
      </c>
      <c r="CJ6" s="15">
        <f>IF($M6=0,0,Planner!$H6/$M6)</f>
        <v>0</v>
      </c>
      <c r="CK6" s="15">
        <f>IF($N6=0,0,Planner!$H6/$N6)</f>
        <v>0</v>
      </c>
      <c r="CL6" s="15">
        <f>IF($O6=0,0,Planner!$H6/$O6)</f>
        <v>0</v>
      </c>
      <c r="CM6" s="15">
        <f>IF($P6=0,0,Planner!$H6/$P6)</f>
        <v>0</v>
      </c>
      <c r="CN6" s="15">
        <f>IF($Q6=0,0,Planner!$H6/$Q6)</f>
        <v>0</v>
      </c>
      <c r="CO6" s="15">
        <f>IF($R6=0,0,Planner!$H6/$R6)</f>
        <v>0</v>
      </c>
      <c r="CP6" s="15">
        <f>IF($S6=0,0,Planner!$H6/$S6)</f>
        <v>0</v>
      </c>
      <c r="CQ6" s="15">
        <f>IF($T6=0,0,Planner!$H6/$T6)</f>
        <v>0</v>
      </c>
      <c r="CR6" s="15">
        <f>IF($U6=0,0,Planner!$H6/$U6)</f>
        <v>0</v>
      </c>
      <c r="CS6" s="15">
        <f>IF($V6=0,0,Planner!$H6/$V6)</f>
        <v>0</v>
      </c>
      <c r="CT6" s="15">
        <f>IF($W6=0,0,Planner!$H6/$W6)</f>
        <v>0</v>
      </c>
      <c r="CU6" s="15">
        <f>IF($X6=0,0,Planner!$H6/$X6)</f>
        <v>0</v>
      </c>
      <c r="CV6" s="15">
        <f>IF($Y6=0,0,Planner!$H6/$Y6)</f>
        <v>0</v>
      </c>
      <c r="CW6" s="15">
        <f>IF($Z6=0,0,Planner!$H6/$Z6)</f>
        <v>0</v>
      </c>
      <c r="CX6" s="15"/>
      <c r="CY6" s="15">
        <f t="shared" si="24"/>
        <v>1</v>
      </c>
      <c r="CZ6" s="15">
        <f t="shared" si="25"/>
        <v>0</v>
      </c>
      <c r="DA6" s="15">
        <f t="shared" si="26"/>
        <v>0</v>
      </c>
      <c r="DB6" s="15">
        <f t="shared" si="27"/>
        <v>0</v>
      </c>
      <c r="DC6" s="15">
        <f t="shared" si="28"/>
        <v>0</v>
      </c>
      <c r="DD6" s="15">
        <f t="shared" si="29"/>
        <v>0</v>
      </c>
      <c r="DE6" s="15">
        <f t="shared" si="30"/>
        <v>0</v>
      </c>
      <c r="DF6" s="15">
        <f t="shared" si="31"/>
        <v>0</v>
      </c>
      <c r="DG6" s="15">
        <f t="shared" si="32"/>
        <v>0</v>
      </c>
      <c r="DH6" s="15">
        <f t="shared" si="33"/>
        <v>0</v>
      </c>
      <c r="DI6" s="15">
        <f t="shared" si="34"/>
        <v>0</v>
      </c>
      <c r="DJ6" s="15">
        <f t="shared" si="35"/>
        <v>0</v>
      </c>
      <c r="DK6" s="15">
        <f t="shared" si="36"/>
        <v>0</v>
      </c>
      <c r="DL6" s="15">
        <f t="shared" si="37"/>
        <v>0</v>
      </c>
      <c r="DM6" s="15">
        <f t="shared" si="38"/>
        <v>0</v>
      </c>
      <c r="DN6" s="15">
        <f t="shared" si="39"/>
        <v>0</v>
      </c>
      <c r="DO6" s="15">
        <f t="shared" si="40"/>
        <v>0</v>
      </c>
      <c r="DP6" s="15">
        <f t="shared" si="41"/>
        <v>0</v>
      </c>
      <c r="DQ6" s="15">
        <f t="shared" si="42"/>
        <v>0</v>
      </c>
      <c r="DR6" s="15">
        <f t="shared" si="43"/>
        <v>0</v>
      </c>
      <c r="DS6" s="15">
        <f t="shared" si="44"/>
        <v>0</v>
      </c>
      <c r="DT6" s="15">
        <f t="shared" si="45"/>
        <v>0</v>
      </c>
      <c r="DU6" s="15">
        <f t="shared" si="46"/>
        <v>0</v>
      </c>
      <c r="DV6" s="15">
        <f t="shared" si="47"/>
        <v>0</v>
      </c>
      <c r="DW6" s="15"/>
      <c r="DX6" s="15">
        <f t="shared" si="48"/>
        <v>11.111111111111111</v>
      </c>
      <c r="DY6" s="15">
        <f t="shared" si="49"/>
        <v>0</v>
      </c>
      <c r="DZ6" s="15">
        <f t="shared" si="50"/>
        <v>0</v>
      </c>
      <c r="EA6" s="15">
        <f t="shared" si="51"/>
        <v>0</v>
      </c>
      <c r="EB6" s="15">
        <f t="shared" si="52"/>
        <v>0</v>
      </c>
      <c r="EC6" s="15">
        <f t="shared" si="53"/>
        <v>0</v>
      </c>
      <c r="ED6" s="15">
        <f t="shared" si="54"/>
        <v>0</v>
      </c>
      <c r="EE6" s="15">
        <f t="shared" si="55"/>
        <v>0</v>
      </c>
      <c r="EF6" s="15">
        <f t="shared" si="56"/>
        <v>0</v>
      </c>
      <c r="EG6" s="15">
        <f t="shared" si="57"/>
        <v>0</v>
      </c>
      <c r="EH6" s="15">
        <f t="shared" si="58"/>
        <v>0</v>
      </c>
      <c r="EI6" s="15">
        <f t="shared" si="59"/>
        <v>0</v>
      </c>
      <c r="EJ6" s="15">
        <f t="shared" si="60"/>
        <v>0</v>
      </c>
      <c r="EK6" s="15">
        <f t="shared" si="61"/>
        <v>0</v>
      </c>
      <c r="EL6" s="15">
        <f t="shared" si="62"/>
        <v>0</v>
      </c>
      <c r="EM6" s="15">
        <f t="shared" si="63"/>
        <v>0</v>
      </c>
      <c r="EN6" s="15">
        <f t="shared" si="64"/>
        <v>0</v>
      </c>
      <c r="EO6" s="15">
        <f t="shared" si="65"/>
        <v>0</v>
      </c>
      <c r="EP6" s="15">
        <f t="shared" si="66"/>
        <v>0</v>
      </c>
      <c r="EQ6" s="15">
        <f t="shared" si="67"/>
        <v>0</v>
      </c>
      <c r="ER6" s="15">
        <f t="shared" si="68"/>
        <v>0</v>
      </c>
      <c r="ES6" s="15">
        <f t="shared" si="69"/>
        <v>0</v>
      </c>
      <c r="ET6" s="15">
        <f t="shared" si="70"/>
        <v>0</v>
      </c>
      <c r="EU6" s="15">
        <f t="shared" si="71"/>
        <v>0</v>
      </c>
      <c r="EV6" s="15"/>
      <c r="EW6" s="15" t="str">
        <f>IF(Planner!$L6="","",CHAR(34)&amp;Planner!$L6&amp;CHAR(34))</f>
        <v>"Tempoross"</v>
      </c>
      <c r="EX6" s="15" t="str">
        <f>IF(Planner!$M6="","",CHAR(34)&amp;Planner!$M6&amp;CHAR(34))</f>
        <v/>
      </c>
      <c r="EY6" s="15" t="str">
        <f>IF(Planner!$N6="","",CHAR(34)&amp;Planner!$N6&amp;CHAR(34))</f>
        <v/>
      </c>
      <c r="EZ6" s="15" t="str">
        <f>IF(Planner!$O6="","",CHAR(34)&amp;Planner!$O6&amp;CHAR(34))</f>
        <v/>
      </c>
      <c r="FA6" s="15" t="str">
        <f>IF(Planner!$P6="","",CHAR(34)&amp;Planner!$P6&amp;CHAR(34))</f>
        <v/>
      </c>
      <c r="FB6" s="15" t="str">
        <f>IF(Planner!$Q6="","",CHAR(34)&amp;Planner!$Q6&amp;CHAR(34))</f>
        <v/>
      </c>
      <c r="FC6" s="15" t="str">
        <f>IF(Planner!$R6="","",CHAR(34)&amp;Planner!$R6&amp;CHAR(34))</f>
        <v/>
      </c>
      <c r="FD6" s="15" t="str">
        <f>IF(Planner!$S6="","",CHAR(34)&amp;Planner!$S6&amp;CHAR(34))</f>
        <v/>
      </c>
      <c r="FE6" s="15" t="str">
        <f>IF(Planner!$T6="","",CHAR(34)&amp;Planner!$T6&amp;CHAR(34))</f>
        <v/>
      </c>
      <c r="FF6" s="15" t="str">
        <f>IF(Planner!$U6="","",CHAR(34)&amp;Planner!$U6&amp;CHAR(34))</f>
        <v/>
      </c>
      <c r="FG6" s="15" t="str">
        <f>IF(Planner!$V6="","",CHAR(34)&amp;Planner!$V6&amp;CHAR(34))</f>
        <v/>
      </c>
      <c r="FH6" s="15" t="str">
        <f>IF(Planner!$W6="","",CHAR(34)&amp;Planner!$W6&amp;CHAR(34))</f>
        <v/>
      </c>
      <c r="FI6" s="15" t="str">
        <f>IF(Planner!$X6="","",CHAR(34)&amp;Planner!$X6&amp;CHAR(34))</f>
        <v/>
      </c>
      <c r="FJ6" s="15" t="str">
        <f>IF(Planner!$Y6="","",CHAR(34)&amp;Planner!$Y6&amp;CHAR(34))</f>
        <v/>
      </c>
      <c r="FK6" s="15" t="str">
        <f>IF(Planner!$Z6="","",CHAR(34)&amp;Planner!$Z6&amp;CHAR(34))</f>
        <v/>
      </c>
      <c r="FL6" s="15" t="str">
        <f>IF(Planner!$AA6="","",CHAR(34)&amp;Planner!$AA6&amp;CHAR(34))</f>
        <v/>
      </c>
      <c r="FM6" s="15" t="str">
        <f>IF(Planner!$AB6="","",CHAR(34)&amp;Planner!$AB6&amp;CHAR(34))</f>
        <v/>
      </c>
      <c r="FN6" s="15" t="str">
        <f>IF(Planner!$AC6="","",CHAR(34)&amp;Planner!$AC6&amp;CHAR(34))</f>
        <v/>
      </c>
      <c r="FO6" s="15" t="str">
        <f>IF(Planner!$AD6="","",CHAR(34)&amp;Planner!$AD6&amp;CHAR(34))</f>
        <v/>
      </c>
      <c r="FP6" s="15" t="str">
        <f>IF(Planner!$AE6="","",CHAR(34)&amp;Planner!$AE6&amp;CHAR(34))</f>
        <v/>
      </c>
      <c r="FQ6" s="15" t="str">
        <f>IF(Planner!$AF6="","",CHAR(34)&amp;Planner!$AF6&amp;CHAR(34))</f>
        <v/>
      </c>
      <c r="FR6" s="15" t="str">
        <f>IF(Planner!$AG6="","",CHAR(34)&amp;Planner!$AG6&amp;CHAR(34))</f>
        <v/>
      </c>
      <c r="FS6" s="15" t="str">
        <f>IF(Planner!$AH6="","",CHAR(34)&amp;Planner!$AH6&amp;CHAR(34))</f>
        <v/>
      </c>
      <c r="FT6" s="15" t="str">
        <f>IF(Planner!$AI6="","",CHAR(34)&amp;Planner!$AI6&amp;CHAR(34))</f>
        <v/>
      </c>
    </row>
    <row r="7" spans="1:176" x14ac:dyDescent="0.25">
      <c r="A7" s="15">
        <f>Planner!$A7</f>
        <v>69</v>
      </c>
      <c r="B7" s="15"/>
      <c r="C7" s="15">
        <f>IF(Planner!$L7="",0,IFERROR(INDEX(Lookup!$H$5:$H$808,MATCH(Planner!$F7&amp;"|"&amp;Planner!$L7,Lookup!$A$5:$A$808,0)),0))</f>
        <v>20</v>
      </c>
      <c r="D7" s="15">
        <f>IF(Planner!$M7="",0,IFERROR(INDEX(Lookup!$H$5:$H$808,MATCH(Planner!$F7&amp;"|"&amp;Planner!$M7,Lookup!$A$5:$A$808,0)),0))</f>
        <v>0</v>
      </c>
      <c r="E7" s="15">
        <f>IF(Planner!$N7="",0,IFERROR(INDEX(Lookup!$H$5:$H$808,MATCH(Planner!$F7&amp;"|"&amp;Planner!$N7,Lookup!$A$5:$A$808,0)),0))</f>
        <v>0</v>
      </c>
      <c r="F7" s="15">
        <f>IF(Planner!$O7="",0,IFERROR(INDEX(Lookup!$H$5:$H$808,MATCH(Planner!$F7&amp;"|"&amp;Planner!$O7,Lookup!$A$5:$A$808,0)),0))</f>
        <v>0</v>
      </c>
      <c r="G7" s="15">
        <f>IF(Planner!$P7="",0,IFERROR(INDEX(Lookup!$H$5:$H$808,MATCH(Planner!$F7&amp;"|"&amp;Planner!$P7,Lookup!$A$5:$A$808,0)),0))</f>
        <v>0</v>
      </c>
      <c r="H7" s="15">
        <f>IF(Planner!$Q7="",0,IFERROR(INDEX(Lookup!$H$5:$H$808,MATCH(Planner!$F7&amp;"|"&amp;Planner!$Q7,Lookup!$A$5:$A$808,0)),0))</f>
        <v>0</v>
      </c>
      <c r="I7" s="15">
        <f>IF(Planner!$R7="",0,IFERROR(INDEX(Lookup!$H$5:$H$808,MATCH(Planner!$F7&amp;"|"&amp;Planner!$R7,Lookup!$A$5:$A$808,0)),0))</f>
        <v>0</v>
      </c>
      <c r="J7" s="15">
        <f>IF(Planner!$S7="",0,IFERROR(INDEX(Lookup!$H$5:$H$808,MATCH(Planner!$F7&amp;"|"&amp;Planner!$S7,Lookup!$A$5:$A$808,0)),0))</f>
        <v>0</v>
      </c>
      <c r="K7" s="15">
        <f>IF(Planner!$T7="",0,IFERROR(INDEX(Lookup!$H$5:$H$808,MATCH(Planner!$F7&amp;"|"&amp;Planner!$T7,Lookup!$A$5:$A$808,0)),0))</f>
        <v>0</v>
      </c>
      <c r="L7" s="15">
        <f>IF(Planner!$U7="",0,IFERROR(INDEX(Lookup!$H$5:$H$808,MATCH(Planner!$F7&amp;"|"&amp;Planner!$U7,Lookup!$A$5:$A$808,0)),0))</f>
        <v>0</v>
      </c>
      <c r="M7" s="15">
        <f>IF(Planner!$V7="",0,IFERROR(INDEX(Lookup!$H$5:$H$808,MATCH(Planner!$F7&amp;"|"&amp;Planner!$V7,Lookup!$A$5:$A$808,0)),0))</f>
        <v>0</v>
      </c>
      <c r="N7" s="15">
        <f>IF(Planner!$W7="",0,IFERROR(INDEX(Lookup!$H$5:$H$808,MATCH(Planner!$F7&amp;"|"&amp;Planner!$W7,Lookup!$A$5:$A$808,0)),0))</f>
        <v>0</v>
      </c>
      <c r="O7" s="15">
        <f>IF(Planner!$X7="",0,IFERROR(INDEX(Lookup!$H$5:$H$808,MATCH(Planner!$F7&amp;"|"&amp;Planner!$X7,Lookup!$A$5:$A$808,0)),0))</f>
        <v>0</v>
      </c>
      <c r="P7" s="15">
        <f>IF(Planner!$Y7="",0,IFERROR(INDEX(Lookup!$H$5:$H$808,MATCH(Planner!$F7&amp;"|"&amp;Planner!$Y7,Lookup!$A$5:$A$808,0)),0))</f>
        <v>0</v>
      </c>
      <c r="Q7" s="15">
        <f>IF(Planner!$Z7="",0,IFERROR(INDEX(Lookup!$H$5:$H$808,MATCH(Planner!$F7&amp;"|"&amp;Planner!$Z7,Lookup!$A$5:$A$808,0)),0))</f>
        <v>0</v>
      </c>
      <c r="R7" s="15">
        <f>IF(Planner!$AA7="",0,IFERROR(INDEX(Lookup!$H$5:$H$808,MATCH(Planner!$F7&amp;"|"&amp;Planner!$AA7,Lookup!$A$5:$A$808,0)),0))</f>
        <v>0</v>
      </c>
      <c r="S7" s="15">
        <f>IF(Planner!$AB7="",0,IFERROR(INDEX(Lookup!$H$5:$H$808,MATCH(Planner!$F7&amp;"|"&amp;Planner!$AB7,Lookup!$A$5:$A$808,0)),0))</f>
        <v>0</v>
      </c>
      <c r="T7" s="15">
        <f>IF(Planner!$AC7="",0,IFERROR(INDEX(Lookup!$H$5:$H$808,MATCH(Planner!$F7&amp;"|"&amp;Planner!$AC7,Lookup!$A$5:$A$808,0)),0))</f>
        <v>0</v>
      </c>
      <c r="U7" s="15">
        <f>IF(Planner!$AD7="",0,IFERROR(INDEX(Lookup!$H$5:$H$808,MATCH(Planner!$F7&amp;"|"&amp;Planner!$AD7,Lookup!$A$5:$A$808,0)),0))</f>
        <v>0</v>
      </c>
      <c r="V7" s="15">
        <f>IF(Planner!$AE7="",0,IFERROR(INDEX(Lookup!$H$5:$H$808,MATCH(Planner!$F7&amp;"|"&amp;Planner!$AE7,Lookup!$A$5:$A$808,0)),0))</f>
        <v>0</v>
      </c>
      <c r="W7" s="15">
        <f>IF(Planner!$AF7="",0,IFERROR(INDEX(Lookup!$H$5:$H$808,MATCH(Planner!$F7&amp;"|"&amp;Planner!$AF7,Lookup!$A$5:$A$808,0)),0))</f>
        <v>0</v>
      </c>
      <c r="X7" s="15">
        <f>IF(Planner!$AG7="",0,IFERROR(INDEX(Lookup!$H$5:$H$808,MATCH(Planner!$F7&amp;"|"&amp;Planner!$AG7,Lookup!$A$5:$A$808,0)),0))</f>
        <v>0</v>
      </c>
      <c r="Y7" s="15">
        <f>IF(Planner!$AH7="",0,IFERROR(INDEX(Lookup!$H$5:$H$808,MATCH(Planner!$F7&amp;"|"&amp;Planner!$AH7,Lookup!$A$5:$A$808,0)),0))</f>
        <v>0</v>
      </c>
      <c r="Z7" s="15">
        <f>IF(Planner!$AI7="",0,IFERROR(INDEX(Lookup!$H$5:$H$808,MATCH(Planner!$F7&amp;"|"&amp;Planner!$AI7,Lookup!$A$5:$A$808,0)),0))</f>
        <v>0</v>
      </c>
      <c r="AA7" s="15"/>
      <c r="AB7" s="15" t="str">
        <f>IF(Planner!$L7="","",IF(Planner!$I7="Yes","ALL",IF(Planner!$I7="No","IDX0",IFERROR(INDEX(Lookup!$D$5:$D$808,MATCH(Planner!$F7&amp;"|"&amp;Planner!$L7,Lookup!$A$5:$A$808,0)),"UNK0"))))</f>
        <v>clue_completion~beginner</v>
      </c>
      <c r="AC7" s="15" t="str">
        <f>IF(Planner!$M7="","",IF(Planner!$I7="Yes","ALL",IF(Planner!$I7="No","IDX1",IFERROR(INDEX(Lookup!$D$5:$D$808,MATCH(Planner!$F7&amp;"|"&amp;Planner!$M7,Lookup!$A$5:$A$808,0)),"UNK1"))))</f>
        <v/>
      </c>
      <c r="AD7" s="15" t="str">
        <f>IF(Planner!$N7="","",IF(Planner!$I7="Yes","ALL",IF(Planner!$I7="No","IDX2",IFERROR(INDEX(Lookup!$D$5:$D$808,MATCH(Planner!$F7&amp;"|"&amp;Planner!$N7,Lookup!$A$5:$A$808,0)),"UNK2"))))</f>
        <v/>
      </c>
      <c r="AE7" s="15" t="str">
        <f>IF(Planner!$O7="","",IF(Planner!$I7="Yes","ALL",IF(Planner!$I7="No","IDX3",IFERROR(INDEX(Lookup!$D$5:$D$808,MATCH(Planner!$F7&amp;"|"&amp;Planner!$O7,Lookup!$A$5:$A$808,0)),"UNK3"))))</f>
        <v/>
      </c>
      <c r="AF7" s="15" t="str">
        <f>IF(Planner!$P7="","",IF(Planner!$I7="Yes","ALL",IF(Planner!$I7="No","IDX4",IFERROR(INDEX(Lookup!$D$5:$D$808,MATCH(Planner!$F7&amp;"|"&amp;Planner!$P7,Lookup!$A$5:$A$808,0)),"UNK4"))))</f>
        <v/>
      </c>
      <c r="AG7" s="15" t="str">
        <f>IF(Planner!$Q7="","",IF(Planner!$I7="Yes","ALL",IF(Planner!$I7="No","IDX5",IFERROR(INDEX(Lookup!$D$5:$D$808,MATCH(Planner!$F7&amp;"|"&amp;Planner!$Q7,Lookup!$A$5:$A$808,0)),"UNK5"))))</f>
        <v/>
      </c>
      <c r="AH7" s="15" t="str">
        <f>IF(Planner!$R7="","",IF(Planner!$I7="Yes","ALL",IF(Planner!$I7="No","IDX6",IFERROR(INDEX(Lookup!$D$5:$D$808,MATCH(Planner!$F7&amp;"|"&amp;Planner!$R7,Lookup!$A$5:$A$808,0)),"UNK6"))))</f>
        <v/>
      </c>
      <c r="AI7" s="15" t="str">
        <f>IF(Planner!$S7="","",IF(Planner!$I7="Yes","ALL",IF(Planner!$I7="No","IDX7",IFERROR(INDEX(Lookup!$D$5:$D$808,MATCH(Planner!$F7&amp;"|"&amp;Planner!$S7,Lookup!$A$5:$A$808,0)),"UNK7"))))</f>
        <v/>
      </c>
      <c r="AJ7" s="15" t="str">
        <f>IF(Planner!$T7="","",IF(Planner!$I7="Yes","ALL",IF(Planner!$I7="No","IDX8",IFERROR(INDEX(Lookup!$D$5:$D$808,MATCH(Planner!$F7&amp;"|"&amp;Planner!$T7,Lookup!$A$5:$A$808,0)),"UNK8"))))</f>
        <v/>
      </c>
      <c r="AK7" s="15" t="str">
        <f>IF(Planner!$U7="","",IF(Planner!$I7="Yes","ALL",IF(Planner!$I7="No","IDX9",IFERROR(INDEX(Lookup!$D$5:$D$808,MATCH(Planner!$F7&amp;"|"&amp;Planner!$U7,Lookup!$A$5:$A$808,0)),"UNK9"))))</f>
        <v/>
      </c>
      <c r="AL7" s="15" t="str">
        <f>IF(Planner!$V7="","",IF(Planner!$I7="Yes","ALL",IF(Planner!$I7="No","IDX10",IFERROR(INDEX(Lookup!$D$5:$D$808,MATCH(Planner!$F7&amp;"|"&amp;Planner!$V7,Lookup!$A$5:$A$808,0)),"UNK10"))))</f>
        <v/>
      </c>
      <c r="AM7" s="15" t="str">
        <f>IF(Planner!$W7="","",IF(Planner!$I7="Yes","ALL",IF(Planner!$I7="No","IDX11",IFERROR(INDEX(Lookup!$D$5:$D$808,MATCH(Planner!$F7&amp;"|"&amp;Planner!$W7,Lookup!$A$5:$A$808,0)),"UNK11"))))</f>
        <v/>
      </c>
      <c r="AN7" s="15" t="str">
        <f>IF(Planner!$X7="","",IF(Planner!$I7="Yes","ALL",IF(Planner!$I7="No","IDX12",IFERROR(INDEX(Lookup!$D$5:$D$808,MATCH(Planner!$F7&amp;"|"&amp;Planner!$X7,Lookup!$A$5:$A$808,0)),"UNK12"))))</f>
        <v/>
      </c>
      <c r="AO7" s="15" t="str">
        <f>IF(Planner!$Y7="","",IF(Planner!$I7="Yes","ALL",IF(Planner!$I7="No","IDX13",IFERROR(INDEX(Lookup!$D$5:$D$808,MATCH(Planner!$F7&amp;"|"&amp;Planner!$Y7,Lookup!$A$5:$A$808,0)),"UNK13"))))</f>
        <v/>
      </c>
      <c r="AP7" s="15" t="str">
        <f>IF(Planner!$Z7="","",IF(Planner!$I7="Yes","ALL",IF(Planner!$I7="No","IDX14",IFERROR(INDEX(Lookup!$D$5:$D$808,MATCH(Planner!$F7&amp;"|"&amp;Planner!$Z7,Lookup!$A$5:$A$808,0)),"UNK14"))))</f>
        <v/>
      </c>
      <c r="AQ7" s="15" t="str">
        <f>IF(Planner!$AA7="","",IF(Planner!$I7="Yes","ALL",IF(Planner!$I7="No","IDX15",IFERROR(INDEX(Lookup!$D$5:$D$808,MATCH(Planner!$F7&amp;"|"&amp;Planner!$AA7,Lookup!$A$5:$A$808,0)),"UNK15"))))</f>
        <v/>
      </c>
      <c r="AR7" s="15" t="str">
        <f>IF(Planner!$AB7="","",IF(Planner!$I7="Yes","ALL",IF(Planner!$I7="No","IDX16",IFERROR(INDEX(Lookup!$D$5:$D$808,MATCH(Planner!$F7&amp;"|"&amp;Planner!$AB7,Lookup!$A$5:$A$808,0)),"UNK16"))))</f>
        <v/>
      </c>
      <c r="AS7" s="15" t="str">
        <f>IF(Planner!$AC7="","",IF(Planner!$I7="Yes","ALL",IF(Planner!$I7="No","IDX17",IFERROR(INDEX(Lookup!$D$5:$D$808,MATCH(Planner!$F7&amp;"|"&amp;Planner!$AC7,Lookup!$A$5:$A$808,0)),"UNK17"))))</f>
        <v/>
      </c>
      <c r="AT7" s="15" t="str">
        <f>IF(Planner!$AD7="","",IF(Planner!$I7="Yes","ALL",IF(Planner!$I7="No","IDX18",IFERROR(INDEX(Lookup!$D$5:$D$808,MATCH(Planner!$F7&amp;"|"&amp;Planner!$AD7,Lookup!$A$5:$A$808,0)),"UNK18"))))</f>
        <v/>
      </c>
      <c r="AU7" s="15" t="str">
        <f>IF(Planner!$AE7="","",IF(Planner!$I7="Yes","ALL",IF(Planner!$I7="No","IDX19",IFERROR(INDEX(Lookup!$D$5:$D$808,MATCH(Planner!$F7&amp;"|"&amp;Planner!$AE7,Lookup!$A$5:$A$808,0)),"UNK19"))))</f>
        <v/>
      </c>
      <c r="AV7" s="15" t="str">
        <f>IF(Planner!$AF7="","",IF(Planner!$I7="Yes","ALL",IF(Planner!$I7="No","IDX20",IFERROR(INDEX(Lookup!$D$5:$D$808,MATCH(Planner!$F7&amp;"|"&amp;Planner!$AF7,Lookup!$A$5:$A$808,0)),"UNK20"))))</f>
        <v/>
      </c>
      <c r="AW7" s="15" t="str">
        <f>IF(Planner!$AG7="","",IF(Planner!$I7="Yes","ALL",IF(Planner!$I7="No","IDX21",IFERROR(INDEX(Lookup!$D$5:$D$808,MATCH(Planner!$F7&amp;"|"&amp;Planner!$AG7,Lookup!$A$5:$A$808,0)),"UNK21"))))</f>
        <v/>
      </c>
      <c r="AX7" s="15" t="str">
        <f>IF(Planner!$AH7="","",IF(Planner!$I7="Yes","ALL",IF(Planner!$I7="No","IDX22",IFERROR(INDEX(Lookup!$D$5:$D$808,MATCH(Planner!$F7&amp;"|"&amp;Planner!$AH7,Lookup!$A$5:$A$808,0)),"UNK22"))))</f>
        <v/>
      </c>
      <c r="AY7" s="15" t="str">
        <f>IF(Planner!$AI7="","",IF(Planner!$I7="Yes","ALL",IF(Planner!$I7="No","IDX23",IFERROR(INDEX(Lookup!$D$5:$D$808,MATCH(Planner!$F7&amp;"|"&amp;Planner!$AI7,Lookup!$A$5:$A$808,0)),"UNK23"))))</f>
        <v/>
      </c>
      <c r="AZ7" s="15"/>
      <c r="BA7" s="15">
        <f t="shared" si="0"/>
        <v>20</v>
      </c>
      <c r="BB7" s="15">
        <f t="shared" si="1"/>
        <v>0</v>
      </c>
      <c r="BC7" s="15">
        <f t="shared" si="2"/>
        <v>0</v>
      </c>
      <c r="BD7" s="15">
        <f t="shared" si="3"/>
        <v>0</v>
      </c>
      <c r="BE7" s="15">
        <f t="shared" si="4"/>
        <v>0</v>
      </c>
      <c r="BF7" s="15">
        <f t="shared" si="5"/>
        <v>0</v>
      </c>
      <c r="BG7" s="15">
        <f t="shared" si="6"/>
        <v>0</v>
      </c>
      <c r="BH7" s="15">
        <f t="shared" si="7"/>
        <v>0</v>
      </c>
      <c r="BI7" s="15">
        <f t="shared" si="8"/>
        <v>0</v>
      </c>
      <c r="BJ7" s="15">
        <f t="shared" si="9"/>
        <v>0</v>
      </c>
      <c r="BK7" s="15">
        <f t="shared" si="10"/>
        <v>0</v>
      </c>
      <c r="BL7" s="15">
        <f t="shared" si="11"/>
        <v>0</v>
      </c>
      <c r="BM7" s="15">
        <f t="shared" si="12"/>
        <v>0</v>
      </c>
      <c r="BN7" s="15">
        <f t="shared" si="13"/>
        <v>0</v>
      </c>
      <c r="BO7" s="15">
        <f t="shared" si="14"/>
        <v>0</v>
      </c>
      <c r="BP7" s="15">
        <f t="shared" si="15"/>
        <v>0</v>
      </c>
      <c r="BQ7" s="15">
        <f t="shared" si="16"/>
        <v>0</v>
      </c>
      <c r="BR7" s="15">
        <f t="shared" si="17"/>
        <v>0</v>
      </c>
      <c r="BS7" s="15">
        <f t="shared" si="18"/>
        <v>0</v>
      </c>
      <c r="BT7" s="15">
        <f t="shared" si="19"/>
        <v>0</v>
      </c>
      <c r="BU7" s="15">
        <f t="shared" si="20"/>
        <v>0</v>
      </c>
      <c r="BV7" s="15">
        <f t="shared" si="21"/>
        <v>0</v>
      </c>
      <c r="BW7" s="15">
        <f t="shared" si="22"/>
        <v>0</v>
      </c>
      <c r="BX7" s="15">
        <f t="shared" si="23"/>
        <v>0</v>
      </c>
      <c r="BY7" s="15"/>
      <c r="BZ7" s="15">
        <f>IF($C7=0,0,Planner!$H7/$C7)</f>
        <v>2.5</v>
      </c>
      <c r="CA7" s="15">
        <f>IF($D7=0,0,Planner!$H7/$D7)</f>
        <v>0</v>
      </c>
      <c r="CB7" s="15">
        <f>IF($E7=0,0,Planner!$H7/$E7)</f>
        <v>0</v>
      </c>
      <c r="CC7" s="15">
        <f>IF($F7=0,0,Planner!$H7/$F7)</f>
        <v>0</v>
      </c>
      <c r="CD7" s="15">
        <f>IF($G7=0,0,Planner!$H7/$G7)</f>
        <v>0</v>
      </c>
      <c r="CE7" s="15">
        <f>IF($H7=0,0,Planner!$H7/$H7)</f>
        <v>0</v>
      </c>
      <c r="CF7" s="15">
        <f>IF($I7=0,0,Planner!$H7/$I7)</f>
        <v>0</v>
      </c>
      <c r="CG7" s="15">
        <f>IF($J7=0,0,Planner!$H7/$J7)</f>
        <v>0</v>
      </c>
      <c r="CH7" s="15">
        <f>IF($K7=0,0,Planner!$H7/$K7)</f>
        <v>0</v>
      </c>
      <c r="CI7" s="15">
        <f>IF($L7=0,0,Planner!$H7/$L7)</f>
        <v>0</v>
      </c>
      <c r="CJ7" s="15">
        <f>IF($M7=0,0,Planner!$H7/$M7)</f>
        <v>0</v>
      </c>
      <c r="CK7" s="15">
        <f>IF($N7=0,0,Planner!$H7/$N7)</f>
        <v>0</v>
      </c>
      <c r="CL7" s="15">
        <f>IF($O7=0,0,Planner!$H7/$O7)</f>
        <v>0</v>
      </c>
      <c r="CM7" s="15">
        <f>IF($P7=0,0,Planner!$H7/$P7)</f>
        <v>0</v>
      </c>
      <c r="CN7" s="15">
        <f>IF($Q7=0,0,Planner!$H7/$Q7)</f>
        <v>0</v>
      </c>
      <c r="CO7" s="15">
        <f>IF($R7=0,0,Planner!$H7/$R7)</f>
        <v>0</v>
      </c>
      <c r="CP7" s="15">
        <f>IF($S7=0,0,Planner!$H7/$S7)</f>
        <v>0</v>
      </c>
      <c r="CQ7" s="15">
        <f>IF($T7=0,0,Planner!$H7/$T7)</f>
        <v>0</v>
      </c>
      <c r="CR7" s="15">
        <f>IF($U7=0,0,Planner!$H7/$U7)</f>
        <v>0</v>
      </c>
      <c r="CS7" s="15">
        <f>IF($V7=0,0,Planner!$H7/$V7)</f>
        <v>0</v>
      </c>
      <c r="CT7" s="15">
        <f>IF($W7=0,0,Planner!$H7/$W7)</f>
        <v>0</v>
      </c>
      <c r="CU7" s="15">
        <f>IF($X7=0,0,Planner!$H7/$X7)</f>
        <v>0</v>
      </c>
      <c r="CV7" s="15">
        <f>IF($Y7=0,0,Planner!$H7/$Y7)</f>
        <v>0</v>
      </c>
      <c r="CW7" s="15">
        <f>IF($Z7=0,0,Planner!$H7/$Z7)</f>
        <v>0</v>
      </c>
      <c r="CX7" s="15"/>
      <c r="CY7" s="15">
        <f t="shared" si="24"/>
        <v>1</v>
      </c>
      <c r="CZ7" s="15">
        <f t="shared" si="25"/>
        <v>0</v>
      </c>
      <c r="DA7" s="15">
        <f t="shared" si="26"/>
        <v>0</v>
      </c>
      <c r="DB7" s="15">
        <f t="shared" si="27"/>
        <v>0</v>
      </c>
      <c r="DC7" s="15">
        <f t="shared" si="28"/>
        <v>0</v>
      </c>
      <c r="DD7" s="15">
        <f t="shared" si="29"/>
        <v>0</v>
      </c>
      <c r="DE7" s="15">
        <f t="shared" si="30"/>
        <v>0</v>
      </c>
      <c r="DF7" s="15">
        <f t="shared" si="31"/>
        <v>0</v>
      </c>
      <c r="DG7" s="15">
        <f t="shared" si="32"/>
        <v>0</v>
      </c>
      <c r="DH7" s="15">
        <f t="shared" si="33"/>
        <v>0</v>
      </c>
      <c r="DI7" s="15">
        <f t="shared" si="34"/>
        <v>0</v>
      </c>
      <c r="DJ7" s="15">
        <f t="shared" si="35"/>
        <v>0</v>
      </c>
      <c r="DK7" s="15">
        <f t="shared" si="36"/>
        <v>0</v>
      </c>
      <c r="DL7" s="15">
        <f t="shared" si="37"/>
        <v>0</v>
      </c>
      <c r="DM7" s="15">
        <f t="shared" si="38"/>
        <v>0</v>
      </c>
      <c r="DN7" s="15">
        <f t="shared" si="39"/>
        <v>0</v>
      </c>
      <c r="DO7" s="15">
        <f t="shared" si="40"/>
        <v>0</v>
      </c>
      <c r="DP7" s="15">
        <f t="shared" si="41"/>
        <v>0</v>
      </c>
      <c r="DQ7" s="15">
        <f t="shared" si="42"/>
        <v>0</v>
      </c>
      <c r="DR7" s="15">
        <f t="shared" si="43"/>
        <v>0</v>
      </c>
      <c r="DS7" s="15">
        <f t="shared" si="44"/>
        <v>0</v>
      </c>
      <c r="DT7" s="15">
        <f t="shared" si="45"/>
        <v>0</v>
      </c>
      <c r="DU7" s="15">
        <f t="shared" si="46"/>
        <v>0</v>
      </c>
      <c r="DV7" s="15">
        <f t="shared" si="47"/>
        <v>0</v>
      </c>
      <c r="DW7" s="15"/>
      <c r="DX7" s="15">
        <f t="shared" si="48"/>
        <v>2.5</v>
      </c>
      <c r="DY7" s="15">
        <f t="shared" si="49"/>
        <v>0</v>
      </c>
      <c r="DZ7" s="15">
        <f t="shared" si="50"/>
        <v>0</v>
      </c>
      <c r="EA7" s="15">
        <f t="shared" si="51"/>
        <v>0</v>
      </c>
      <c r="EB7" s="15">
        <f t="shared" si="52"/>
        <v>0</v>
      </c>
      <c r="EC7" s="15">
        <f t="shared" si="53"/>
        <v>0</v>
      </c>
      <c r="ED7" s="15">
        <f t="shared" si="54"/>
        <v>0</v>
      </c>
      <c r="EE7" s="15">
        <f t="shared" si="55"/>
        <v>0</v>
      </c>
      <c r="EF7" s="15">
        <f t="shared" si="56"/>
        <v>0</v>
      </c>
      <c r="EG7" s="15">
        <f t="shared" si="57"/>
        <v>0</v>
      </c>
      <c r="EH7" s="15">
        <f t="shared" si="58"/>
        <v>0</v>
      </c>
      <c r="EI7" s="15">
        <f t="shared" si="59"/>
        <v>0</v>
      </c>
      <c r="EJ7" s="15">
        <f t="shared" si="60"/>
        <v>0</v>
      </c>
      <c r="EK7" s="15">
        <f t="shared" si="61"/>
        <v>0</v>
      </c>
      <c r="EL7" s="15">
        <f t="shared" si="62"/>
        <v>0</v>
      </c>
      <c r="EM7" s="15">
        <f t="shared" si="63"/>
        <v>0</v>
      </c>
      <c r="EN7" s="15">
        <f t="shared" si="64"/>
        <v>0</v>
      </c>
      <c r="EO7" s="15">
        <f t="shared" si="65"/>
        <v>0</v>
      </c>
      <c r="EP7" s="15">
        <f t="shared" si="66"/>
        <v>0</v>
      </c>
      <c r="EQ7" s="15">
        <f t="shared" si="67"/>
        <v>0</v>
      </c>
      <c r="ER7" s="15">
        <f t="shared" si="68"/>
        <v>0</v>
      </c>
      <c r="ES7" s="15">
        <f t="shared" si="69"/>
        <v>0</v>
      </c>
      <c r="ET7" s="15">
        <f t="shared" si="70"/>
        <v>0</v>
      </c>
      <c r="EU7" s="15">
        <f t="shared" si="71"/>
        <v>0</v>
      </c>
      <c r="EV7" s="15"/>
      <c r="EW7" s="15" t="str">
        <f>IF(Planner!$L7="","",CHAR(34)&amp;Planner!$L7&amp;CHAR(34))</f>
        <v>"beginner"</v>
      </c>
      <c r="EX7" s="15" t="str">
        <f>IF(Planner!$M7="","",CHAR(34)&amp;Planner!$M7&amp;CHAR(34))</f>
        <v/>
      </c>
      <c r="EY7" s="15" t="str">
        <f>IF(Planner!$N7="","",CHAR(34)&amp;Planner!$N7&amp;CHAR(34))</f>
        <v/>
      </c>
      <c r="EZ7" s="15" t="str">
        <f>IF(Planner!$O7="","",CHAR(34)&amp;Planner!$O7&amp;CHAR(34))</f>
        <v/>
      </c>
      <c r="FA7" s="15" t="str">
        <f>IF(Planner!$P7="","",CHAR(34)&amp;Planner!$P7&amp;CHAR(34))</f>
        <v/>
      </c>
      <c r="FB7" s="15" t="str">
        <f>IF(Planner!$Q7="","",CHAR(34)&amp;Planner!$Q7&amp;CHAR(34))</f>
        <v/>
      </c>
      <c r="FC7" s="15" t="str">
        <f>IF(Planner!$R7="","",CHAR(34)&amp;Planner!$R7&amp;CHAR(34))</f>
        <v/>
      </c>
      <c r="FD7" s="15" t="str">
        <f>IF(Planner!$S7="","",CHAR(34)&amp;Planner!$S7&amp;CHAR(34))</f>
        <v/>
      </c>
      <c r="FE7" s="15" t="str">
        <f>IF(Planner!$T7="","",CHAR(34)&amp;Planner!$T7&amp;CHAR(34))</f>
        <v/>
      </c>
      <c r="FF7" s="15" t="str">
        <f>IF(Planner!$U7="","",CHAR(34)&amp;Planner!$U7&amp;CHAR(34))</f>
        <v/>
      </c>
      <c r="FG7" s="15" t="str">
        <f>IF(Planner!$V7="","",CHAR(34)&amp;Planner!$V7&amp;CHAR(34))</f>
        <v/>
      </c>
      <c r="FH7" s="15" t="str">
        <f>IF(Planner!$W7="","",CHAR(34)&amp;Planner!$W7&amp;CHAR(34))</f>
        <v/>
      </c>
      <c r="FI7" s="15" t="str">
        <f>IF(Planner!$X7="","",CHAR(34)&amp;Planner!$X7&amp;CHAR(34))</f>
        <v/>
      </c>
      <c r="FJ7" s="15" t="str">
        <f>IF(Planner!$Y7="","",CHAR(34)&amp;Planner!$Y7&amp;CHAR(34))</f>
        <v/>
      </c>
      <c r="FK7" s="15" t="str">
        <f>IF(Planner!$Z7="","",CHAR(34)&amp;Planner!$Z7&amp;CHAR(34))</f>
        <v/>
      </c>
      <c r="FL7" s="15" t="str">
        <f>IF(Planner!$AA7="","",CHAR(34)&amp;Planner!$AA7&amp;CHAR(34))</f>
        <v/>
      </c>
      <c r="FM7" s="15" t="str">
        <f>IF(Planner!$AB7="","",CHAR(34)&amp;Planner!$AB7&amp;CHAR(34))</f>
        <v/>
      </c>
      <c r="FN7" s="15" t="str">
        <f>IF(Planner!$AC7="","",CHAR(34)&amp;Planner!$AC7&amp;CHAR(34))</f>
        <v/>
      </c>
      <c r="FO7" s="15" t="str">
        <f>IF(Planner!$AD7="","",CHAR(34)&amp;Planner!$AD7&amp;CHAR(34))</f>
        <v/>
      </c>
      <c r="FP7" s="15" t="str">
        <f>IF(Planner!$AE7="","",CHAR(34)&amp;Planner!$AE7&amp;CHAR(34))</f>
        <v/>
      </c>
      <c r="FQ7" s="15" t="str">
        <f>IF(Planner!$AF7="","",CHAR(34)&amp;Planner!$AF7&amp;CHAR(34))</f>
        <v/>
      </c>
      <c r="FR7" s="15" t="str">
        <f>IF(Planner!$AG7="","",CHAR(34)&amp;Planner!$AG7&amp;CHAR(34))</f>
        <v/>
      </c>
      <c r="FS7" s="15" t="str">
        <f>IF(Planner!$AH7="","",CHAR(34)&amp;Planner!$AH7&amp;CHAR(34))</f>
        <v/>
      </c>
      <c r="FT7" s="15" t="str">
        <f>IF(Planner!$AI7="","",CHAR(34)&amp;Planner!$AI7&amp;CHAR(34))</f>
        <v/>
      </c>
    </row>
    <row r="8" spans="1:176" x14ac:dyDescent="0.25">
      <c r="A8" s="15">
        <f>Planner!$A8</f>
        <v>70</v>
      </c>
      <c r="B8" s="15"/>
      <c r="C8" s="15">
        <f>IF(Planner!$L8="",0,IFERROR(INDEX(Lookup!$H$5:$H$808,MATCH(Planner!$F8&amp;"|"&amp;Planner!$L8,Lookup!$A$5:$A$808,0)),0))</f>
        <v>30</v>
      </c>
      <c r="D8" s="15">
        <f>IF(Planner!$M8="",0,IFERROR(INDEX(Lookup!$H$5:$H$808,MATCH(Planner!$F8&amp;"|"&amp;Planner!$M8,Lookup!$A$5:$A$808,0)),0))</f>
        <v>0</v>
      </c>
      <c r="E8" s="15">
        <f>IF(Planner!$N8="",0,IFERROR(INDEX(Lookup!$H$5:$H$808,MATCH(Planner!$F8&amp;"|"&amp;Planner!$N8,Lookup!$A$5:$A$808,0)),0))</f>
        <v>0</v>
      </c>
      <c r="F8" s="15">
        <f>IF(Planner!$O8="",0,IFERROR(INDEX(Lookup!$H$5:$H$808,MATCH(Planner!$F8&amp;"|"&amp;Planner!$O8,Lookup!$A$5:$A$808,0)),0))</f>
        <v>0</v>
      </c>
      <c r="G8" s="15">
        <f>IF(Planner!$P8="",0,IFERROR(INDEX(Lookup!$H$5:$H$808,MATCH(Planner!$F8&amp;"|"&amp;Planner!$P8,Lookup!$A$5:$A$808,0)),0))</f>
        <v>0</v>
      </c>
      <c r="H8" s="15">
        <f>IF(Planner!$Q8="",0,IFERROR(INDEX(Lookup!$H$5:$H$808,MATCH(Planner!$F8&amp;"|"&amp;Planner!$Q8,Lookup!$A$5:$A$808,0)),0))</f>
        <v>0</v>
      </c>
      <c r="I8" s="15">
        <f>IF(Planner!$R8="",0,IFERROR(INDEX(Lookup!$H$5:$H$808,MATCH(Planner!$F8&amp;"|"&amp;Planner!$R8,Lookup!$A$5:$A$808,0)),0))</f>
        <v>0</v>
      </c>
      <c r="J8" s="15">
        <f>IF(Planner!$S8="",0,IFERROR(INDEX(Lookup!$H$5:$H$808,MATCH(Planner!$F8&amp;"|"&amp;Planner!$S8,Lookup!$A$5:$A$808,0)),0))</f>
        <v>0</v>
      </c>
      <c r="K8" s="15">
        <f>IF(Planner!$T8="",0,IFERROR(INDEX(Lookup!$H$5:$H$808,MATCH(Planner!$F8&amp;"|"&amp;Planner!$T8,Lookup!$A$5:$A$808,0)),0))</f>
        <v>0</v>
      </c>
      <c r="L8" s="15">
        <f>IF(Planner!$U8="",0,IFERROR(INDEX(Lookup!$H$5:$H$808,MATCH(Planner!$F8&amp;"|"&amp;Planner!$U8,Lookup!$A$5:$A$808,0)),0))</f>
        <v>0</v>
      </c>
      <c r="M8" s="15">
        <f>IF(Planner!$V8="",0,IFERROR(INDEX(Lookup!$H$5:$H$808,MATCH(Planner!$F8&amp;"|"&amp;Planner!$V8,Lookup!$A$5:$A$808,0)),0))</f>
        <v>0</v>
      </c>
      <c r="N8" s="15">
        <f>IF(Planner!$W8="",0,IFERROR(INDEX(Lookup!$H$5:$H$808,MATCH(Planner!$F8&amp;"|"&amp;Planner!$W8,Lookup!$A$5:$A$808,0)),0))</f>
        <v>0</v>
      </c>
      <c r="O8" s="15">
        <f>IF(Planner!$X8="",0,IFERROR(INDEX(Lookup!$H$5:$H$808,MATCH(Planner!$F8&amp;"|"&amp;Planner!$X8,Lookup!$A$5:$A$808,0)),0))</f>
        <v>0</v>
      </c>
      <c r="P8" s="15">
        <f>IF(Planner!$Y8="",0,IFERROR(INDEX(Lookup!$H$5:$H$808,MATCH(Planner!$F8&amp;"|"&amp;Planner!$Y8,Lookup!$A$5:$A$808,0)),0))</f>
        <v>0</v>
      </c>
      <c r="Q8" s="15">
        <f>IF(Planner!$Z8="",0,IFERROR(INDEX(Lookup!$H$5:$H$808,MATCH(Planner!$F8&amp;"|"&amp;Planner!$Z8,Lookup!$A$5:$A$808,0)),0))</f>
        <v>0</v>
      </c>
      <c r="R8" s="15">
        <f>IF(Planner!$AA8="",0,IFERROR(INDEX(Lookup!$H$5:$H$808,MATCH(Planner!$F8&amp;"|"&amp;Planner!$AA8,Lookup!$A$5:$A$808,0)),0))</f>
        <v>0</v>
      </c>
      <c r="S8" s="15">
        <f>IF(Planner!$AB8="",0,IFERROR(INDEX(Lookup!$H$5:$H$808,MATCH(Planner!$F8&amp;"|"&amp;Planner!$AB8,Lookup!$A$5:$A$808,0)),0))</f>
        <v>0</v>
      </c>
      <c r="T8" s="15">
        <f>IF(Planner!$AC8="",0,IFERROR(INDEX(Lookup!$H$5:$H$808,MATCH(Planner!$F8&amp;"|"&amp;Planner!$AC8,Lookup!$A$5:$A$808,0)),0))</f>
        <v>0</v>
      </c>
      <c r="U8" s="15">
        <f>IF(Planner!$AD8="",0,IFERROR(INDEX(Lookup!$H$5:$H$808,MATCH(Planner!$F8&amp;"|"&amp;Planner!$AD8,Lookup!$A$5:$A$808,0)),0))</f>
        <v>0</v>
      </c>
      <c r="V8" s="15">
        <f>IF(Planner!$AE8="",0,IFERROR(INDEX(Lookup!$H$5:$H$808,MATCH(Planner!$F8&amp;"|"&amp;Planner!$AE8,Lookup!$A$5:$A$808,0)),0))</f>
        <v>0</v>
      </c>
      <c r="W8" s="15">
        <f>IF(Planner!$AF8="",0,IFERROR(INDEX(Lookup!$H$5:$H$808,MATCH(Planner!$F8&amp;"|"&amp;Planner!$AF8,Lookup!$A$5:$A$808,0)),0))</f>
        <v>0</v>
      </c>
      <c r="X8" s="15">
        <f>IF(Planner!$AG8="",0,IFERROR(INDEX(Lookup!$H$5:$H$808,MATCH(Planner!$F8&amp;"|"&amp;Planner!$AG8,Lookup!$A$5:$A$808,0)),0))</f>
        <v>0</v>
      </c>
      <c r="Y8" s="15">
        <f>IF(Planner!$AH8="",0,IFERROR(INDEX(Lookup!$H$5:$H$808,MATCH(Planner!$F8&amp;"|"&amp;Planner!$AH8,Lookup!$A$5:$A$808,0)),0))</f>
        <v>0</v>
      </c>
      <c r="Z8" s="15">
        <f>IF(Planner!$AI8="",0,IFERROR(INDEX(Lookup!$H$5:$H$808,MATCH(Planner!$F8&amp;"|"&amp;Planner!$AI8,Lookup!$A$5:$A$808,0)),0))</f>
        <v>0</v>
      </c>
      <c r="AA8" s="15"/>
      <c r="AB8" s="15" t="str">
        <f>IF(Planner!$L8="","",IF(Planner!$I8="Yes","ALL",IF(Planner!$I8="No","IDX0",IFERROR(INDEX(Lookup!$D$5:$D$808,MATCH(Planner!$F8&amp;"|"&amp;Planner!$L8,Lookup!$A$5:$A$808,0)),"UNK0"))))</f>
        <v>npc_kill~Obor</v>
      </c>
      <c r="AC8" s="15" t="str">
        <f>IF(Planner!$M8="","",IF(Planner!$I8="Yes","ALL",IF(Planner!$I8="No","IDX1",IFERROR(INDEX(Lookup!$D$5:$D$808,MATCH(Planner!$F8&amp;"|"&amp;Planner!$M8,Lookup!$A$5:$A$808,0)),"UNK1"))))</f>
        <v/>
      </c>
      <c r="AD8" s="15" t="str">
        <f>IF(Planner!$N8="","",IF(Planner!$I8="Yes","ALL",IF(Planner!$I8="No","IDX2",IFERROR(INDEX(Lookup!$D$5:$D$808,MATCH(Planner!$F8&amp;"|"&amp;Planner!$N8,Lookup!$A$5:$A$808,0)),"UNK2"))))</f>
        <v/>
      </c>
      <c r="AE8" s="15" t="str">
        <f>IF(Planner!$O8="","",IF(Planner!$I8="Yes","ALL",IF(Planner!$I8="No","IDX3",IFERROR(INDEX(Lookup!$D$5:$D$808,MATCH(Planner!$F8&amp;"|"&amp;Planner!$O8,Lookup!$A$5:$A$808,0)),"UNK3"))))</f>
        <v/>
      </c>
      <c r="AF8" s="15" t="str">
        <f>IF(Planner!$P8="","",IF(Planner!$I8="Yes","ALL",IF(Planner!$I8="No","IDX4",IFERROR(INDEX(Lookup!$D$5:$D$808,MATCH(Planner!$F8&amp;"|"&amp;Planner!$P8,Lookup!$A$5:$A$808,0)),"UNK4"))))</f>
        <v/>
      </c>
      <c r="AG8" s="15" t="str">
        <f>IF(Planner!$Q8="","",IF(Planner!$I8="Yes","ALL",IF(Planner!$I8="No","IDX5",IFERROR(INDEX(Lookup!$D$5:$D$808,MATCH(Planner!$F8&amp;"|"&amp;Planner!$Q8,Lookup!$A$5:$A$808,0)),"UNK5"))))</f>
        <v/>
      </c>
      <c r="AH8" s="15" t="str">
        <f>IF(Planner!$R8="","",IF(Planner!$I8="Yes","ALL",IF(Planner!$I8="No","IDX6",IFERROR(INDEX(Lookup!$D$5:$D$808,MATCH(Planner!$F8&amp;"|"&amp;Planner!$R8,Lookup!$A$5:$A$808,0)),"UNK6"))))</f>
        <v/>
      </c>
      <c r="AI8" s="15" t="str">
        <f>IF(Planner!$S8="","",IF(Planner!$I8="Yes","ALL",IF(Planner!$I8="No","IDX7",IFERROR(INDEX(Lookup!$D$5:$D$808,MATCH(Planner!$F8&amp;"|"&amp;Planner!$S8,Lookup!$A$5:$A$808,0)),"UNK7"))))</f>
        <v/>
      </c>
      <c r="AJ8" s="15" t="str">
        <f>IF(Planner!$T8="","",IF(Planner!$I8="Yes","ALL",IF(Planner!$I8="No","IDX8",IFERROR(INDEX(Lookup!$D$5:$D$808,MATCH(Planner!$F8&amp;"|"&amp;Planner!$T8,Lookup!$A$5:$A$808,0)),"UNK8"))))</f>
        <v/>
      </c>
      <c r="AK8" s="15" t="str">
        <f>IF(Planner!$U8="","",IF(Planner!$I8="Yes","ALL",IF(Planner!$I8="No","IDX9",IFERROR(INDEX(Lookup!$D$5:$D$808,MATCH(Planner!$F8&amp;"|"&amp;Planner!$U8,Lookup!$A$5:$A$808,0)),"UNK9"))))</f>
        <v/>
      </c>
      <c r="AL8" s="15" t="str">
        <f>IF(Planner!$V8="","",IF(Planner!$I8="Yes","ALL",IF(Planner!$I8="No","IDX10",IFERROR(INDEX(Lookup!$D$5:$D$808,MATCH(Planner!$F8&amp;"|"&amp;Planner!$V8,Lookup!$A$5:$A$808,0)),"UNK10"))))</f>
        <v/>
      </c>
      <c r="AM8" s="15" t="str">
        <f>IF(Planner!$W8="","",IF(Planner!$I8="Yes","ALL",IF(Planner!$I8="No","IDX11",IFERROR(INDEX(Lookup!$D$5:$D$808,MATCH(Planner!$F8&amp;"|"&amp;Planner!$W8,Lookup!$A$5:$A$808,0)),"UNK11"))))</f>
        <v/>
      </c>
      <c r="AN8" s="15" t="str">
        <f>IF(Planner!$X8="","",IF(Planner!$I8="Yes","ALL",IF(Planner!$I8="No","IDX12",IFERROR(INDEX(Lookup!$D$5:$D$808,MATCH(Planner!$F8&amp;"|"&amp;Planner!$X8,Lookup!$A$5:$A$808,0)),"UNK12"))))</f>
        <v/>
      </c>
      <c r="AO8" s="15" t="str">
        <f>IF(Planner!$Y8="","",IF(Planner!$I8="Yes","ALL",IF(Planner!$I8="No","IDX13",IFERROR(INDEX(Lookup!$D$5:$D$808,MATCH(Planner!$F8&amp;"|"&amp;Planner!$Y8,Lookup!$A$5:$A$808,0)),"UNK13"))))</f>
        <v/>
      </c>
      <c r="AP8" s="15" t="str">
        <f>IF(Planner!$Z8="","",IF(Planner!$I8="Yes","ALL",IF(Planner!$I8="No","IDX14",IFERROR(INDEX(Lookup!$D$5:$D$808,MATCH(Planner!$F8&amp;"|"&amp;Planner!$Z8,Lookup!$A$5:$A$808,0)),"UNK14"))))</f>
        <v/>
      </c>
      <c r="AQ8" s="15" t="str">
        <f>IF(Planner!$AA8="","",IF(Planner!$I8="Yes","ALL",IF(Planner!$I8="No","IDX15",IFERROR(INDEX(Lookup!$D$5:$D$808,MATCH(Planner!$F8&amp;"|"&amp;Planner!$AA8,Lookup!$A$5:$A$808,0)),"UNK15"))))</f>
        <v/>
      </c>
      <c r="AR8" s="15" t="str">
        <f>IF(Planner!$AB8="","",IF(Planner!$I8="Yes","ALL",IF(Planner!$I8="No","IDX16",IFERROR(INDEX(Lookup!$D$5:$D$808,MATCH(Planner!$F8&amp;"|"&amp;Planner!$AB8,Lookup!$A$5:$A$808,0)),"UNK16"))))</f>
        <v/>
      </c>
      <c r="AS8" s="15" t="str">
        <f>IF(Planner!$AC8="","",IF(Planner!$I8="Yes","ALL",IF(Planner!$I8="No","IDX17",IFERROR(INDEX(Lookup!$D$5:$D$808,MATCH(Planner!$F8&amp;"|"&amp;Planner!$AC8,Lookup!$A$5:$A$808,0)),"UNK17"))))</f>
        <v/>
      </c>
      <c r="AT8" s="15" t="str">
        <f>IF(Planner!$AD8="","",IF(Planner!$I8="Yes","ALL",IF(Planner!$I8="No","IDX18",IFERROR(INDEX(Lookup!$D$5:$D$808,MATCH(Planner!$F8&amp;"|"&amp;Planner!$AD8,Lookup!$A$5:$A$808,0)),"UNK18"))))</f>
        <v/>
      </c>
      <c r="AU8" s="15" t="str">
        <f>IF(Planner!$AE8="","",IF(Planner!$I8="Yes","ALL",IF(Planner!$I8="No","IDX19",IFERROR(INDEX(Lookup!$D$5:$D$808,MATCH(Planner!$F8&amp;"|"&amp;Planner!$AE8,Lookup!$A$5:$A$808,0)),"UNK19"))))</f>
        <v/>
      </c>
      <c r="AV8" s="15" t="str">
        <f>IF(Planner!$AF8="","",IF(Planner!$I8="Yes","ALL",IF(Planner!$I8="No","IDX20",IFERROR(INDEX(Lookup!$D$5:$D$808,MATCH(Planner!$F8&amp;"|"&amp;Planner!$AF8,Lookup!$A$5:$A$808,0)),"UNK20"))))</f>
        <v/>
      </c>
      <c r="AW8" s="15" t="str">
        <f>IF(Planner!$AG8="","",IF(Planner!$I8="Yes","ALL",IF(Planner!$I8="No","IDX21",IFERROR(INDEX(Lookup!$D$5:$D$808,MATCH(Planner!$F8&amp;"|"&amp;Planner!$AG8,Lookup!$A$5:$A$808,0)),"UNK21"))))</f>
        <v/>
      </c>
      <c r="AX8" s="15" t="str">
        <f>IF(Planner!$AH8="","",IF(Planner!$I8="Yes","ALL",IF(Planner!$I8="No","IDX22",IFERROR(INDEX(Lookup!$D$5:$D$808,MATCH(Planner!$F8&amp;"|"&amp;Planner!$AH8,Lookup!$A$5:$A$808,0)),"UNK22"))))</f>
        <v/>
      </c>
      <c r="AY8" s="15" t="str">
        <f>IF(Planner!$AI8="","",IF(Planner!$I8="Yes","ALL",IF(Planner!$I8="No","IDX23",IFERROR(INDEX(Lookup!$D$5:$D$808,MATCH(Planner!$F8&amp;"|"&amp;Planner!$AI8,Lookup!$A$5:$A$808,0)),"UNK23"))))</f>
        <v/>
      </c>
      <c r="AZ8" s="15"/>
      <c r="BA8" s="15">
        <f t="shared" si="0"/>
        <v>30</v>
      </c>
      <c r="BB8" s="15">
        <f t="shared" si="1"/>
        <v>0</v>
      </c>
      <c r="BC8" s="15">
        <f t="shared" si="2"/>
        <v>0</v>
      </c>
      <c r="BD8" s="15">
        <f t="shared" si="3"/>
        <v>0</v>
      </c>
      <c r="BE8" s="15">
        <f t="shared" si="4"/>
        <v>0</v>
      </c>
      <c r="BF8" s="15">
        <f t="shared" si="5"/>
        <v>0</v>
      </c>
      <c r="BG8" s="15">
        <f t="shared" si="6"/>
        <v>0</v>
      </c>
      <c r="BH8" s="15">
        <f t="shared" si="7"/>
        <v>0</v>
      </c>
      <c r="BI8" s="15">
        <f t="shared" si="8"/>
        <v>0</v>
      </c>
      <c r="BJ8" s="15">
        <f t="shared" si="9"/>
        <v>0</v>
      </c>
      <c r="BK8" s="15">
        <f t="shared" si="10"/>
        <v>0</v>
      </c>
      <c r="BL8" s="15">
        <f t="shared" si="11"/>
        <v>0</v>
      </c>
      <c r="BM8" s="15">
        <f t="shared" si="12"/>
        <v>0</v>
      </c>
      <c r="BN8" s="15">
        <f t="shared" si="13"/>
        <v>0</v>
      </c>
      <c r="BO8" s="15">
        <f t="shared" si="14"/>
        <v>0</v>
      </c>
      <c r="BP8" s="15">
        <f t="shared" si="15"/>
        <v>0</v>
      </c>
      <c r="BQ8" s="15">
        <f t="shared" si="16"/>
        <v>0</v>
      </c>
      <c r="BR8" s="15">
        <f t="shared" si="17"/>
        <v>0</v>
      </c>
      <c r="BS8" s="15">
        <f t="shared" si="18"/>
        <v>0</v>
      </c>
      <c r="BT8" s="15">
        <f t="shared" si="19"/>
        <v>0</v>
      </c>
      <c r="BU8" s="15">
        <f t="shared" si="20"/>
        <v>0</v>
      </c>
      <c r="BV8" s="15">
        <f t="shared" si="21"/>
        <v>0</v>
      </c>
      <c r="BW8" s="15">
        <f t="shared" si="22"/>
        <v>0</v>
      </c>
      <c r="BX8" s="15">
        <f t="shared" si="23"/>
        <v>0</v>
      </c>
      <c r="BY8" s="15"/>
      <c r="BZ8" s="15">
        <f>IF($C8=0,0,Planner!$H8/$C8)</f>
        <v>1.6666666666666667</v>
      </c>
      <c r="CA8" s="15">
        <f>IF($D8=0,0,Planner!$H8/$D8)</f>
        <v>0</v>
      </c>
      <c r="CB8" s="15">
        <f>IF($E8=0,0,Planner!$H8/$E8)</f>
        <v>0</v>
      </c>
      <c r="CC8" s="15">
        <f>IF($F8=0,0,Planner!$H8/$F8)</f>
        <v>0</v>
      </c>
      <c r="CD8" s="15">
        <f>IF($G8=0,0,Planner!$H8/$G8)</f>
        <v>0</v>
      </c>
      <c r="CE8" s="15">
        <f>IF($H8=0,0,Planner!$H8/$H8)</f>
        <v>0</v>
      </c>
      <c r="CF8" s="15">
        <f>IF($I8=0,0,Planner!$H8/$I8)</f>
        <v>0</v>
      </c>
      <c r="CG8" s="15">
        <f>IF($J8=0,0,Planner!$H8/$J8)</f>
        <v>0</v>
      </c>
      <c r="CH8" s="15">
        <f>IF($K8=0,0,Planner!$H8/$K8)</f>
        <v>0</v>
      </c>
      <c r="CI8" s="15">
        <f>IF($L8=0,0,Planner!$H8/$L8)</f>
        <v>0</v>
      </c>
      <c r="CJ8" s="15">
        <f>IF($M8=0,0,Planner!$H8/$M8)</f>
        <v>0</v>
      </c>
      <c r="CK8" s="15">
        <f>IF($N8=0,0,Planner!$H8/$N8)</f>
        <v>0</v>
      </c>
      <c r="CL8" s="15">
        <f>IF($O8=0,0,Planner!$H8/$O8)</f>
        <v>0</v>
      </c>
      <c r="CM8" s="15">
        <f>IF($P8=0,0,Planner!$H8/$P8)</f>
        <v>0</v>
      </c>
      <c r="CN8" s="15">
        <f>IF($Q8=0,0,Planner!$H8/$Q8)</f>
        <v>0</v>
      </c>
      <c r="CO8" s="15">
        <f>IF($R8=0,0,Planner!$H8/$R8)</f>
        <v>0</v>
      </c>
      <c r="CP8" s="15">
        <f>IF($S8=0,0,Planner!$H8/$S8)</f>
        <v>0</v>
      </c>
      <c r="CQ8" s="15">
        <f>IF($T8=0,0,Planner!$H8/$T8)</f>
        <v>0</v>
      </c>
      <c r="CR8" s="15">
        <f>IF($U8=0,0,Planner!$H8/$U8)</f>
        <v>0</v>
      </c>
      <c r="CS8" s="15">
        <f>IF($V8=0,0,Planner!$H8/$V8)</f>
        <v>0</v>
      </c>
      <c r="CT8" s="15">
        <f>IF($W8=0,0,Planner!$H8/$W8)</f>
        <v>0</v>
      </c>
      <c r="CU8" s="15">
        <f>IF($X8=0,0,Planner!$H8/$X8)</f>
        <v>0</v>
      </c>
      <c r="CV8" s="15">
        <f>IF($Y8=0,0,Planner!$H8/$Y8)</f>
        <v>0</v>
      </c>
      <c r="CW8" s="15">
        <f>IF($Z8=0,0,Planner!$H8/$Z8)</f>
        <v>0</v>
      </c>
      <c r="CX8" s="15"/>
      <c r="CY8" s="15">
        <f t="shared" si="24"/>
        <v>1</v>
      </c>
      <c r="CZ8" s="15">
        <f t="shared" si="25"/>
        <v>0</v>
      </c>
      <c r="DA8" s="15">
        <f t="shared" si="26"/>
        <v>0</v>
      </c>
      <c r="DB8" s="15">
        <f t="shared" si="27"/>
        <v>0</v>
      </c>
      <c r="DC8" s="15">
        <f t="shared" si="28"/>
        <v>0</v>
      </c>
      <c r="DD8" s="15">
        <f t="shared" si="29"/>
        <v>0</v>
      </c>
      <c r="DE8" s="15">
        <f t="shared" si="30"/>
        <v>0</v>
      </c>
      <c r="DF8" s="15">
        <f t="shared" si="31"/>
        <v>0</v>
      </c>
      <c r="DG8" s="15">
        <f t="shared" si="32"/>
        <v>0</v>
      </c>
      <c r="DH8" s="15">
        <f t="shared" si="33"/>
        <v>0</v>
      </c>
      <c r="DI8" s="15">
        <f t="shared" si="34"/>
        <v>0</v>
      </c>
      <c r="DJ8" s="15">
        <f t="shared" si="35"/>
        <v>0</v>
      </c>
      <c r="DK8" s="15">
        <f t="shared" si="36"/>
        <v>0</v>
      </c>
      <c r="DL8" s="15">
        <f t="shared" si="37"/>
        <v>0</v>
      </c>
      <c r="DM8" s="15">
        <f t="shared" si="38"/>
        <v>0</v>
      </c>
      <c r="DN8" s="15">
        <f t="shared" si="39"/>
        <v>0</v>
      </c>
      <c r="DO8" s="15">
        <f t="shared" si="40"/>
        <v>0</v>
      </c>
      <c r="DP8" s="15">
        <f t="shared" si="41"/>
        <v>0</v>
      </c>
      <c r="DQ8" s="15">
        <f t="shared" si="42"/>
        <v>0</v>
      </c>
      <c r="DR8" s="15">
        <f t="shared" si="43"/>
        <v>0</v>
      </c>
      <c r="DS8" s="15">
        <f t="shared" si="44"/>
        <v>0</v>
      </c>
      <c r="DT8" s="15">
        <f t="shared" si="45"/>
        <v>0</v>
      </c>
      <c r="DU8" s="15">
        <f t="shared" si="46"/>
        <v>0</v>
      </c>
      <c r="DV8" s="15">
        <f t="shared" si="47"/>
        <v>0</v>
      </c>
      <c r="DW8" s="15"/>
      <c r="DX8" s="15">
        <f t="shared" si="48"/>
        <v>1.6666666666666667</v>
      </c>
      <c r="DY8" s="15">
        <f t="shared" si="49"/>
        <v>0</v>
      </c>
      <c r="DZ8" s="15">
        <f t="shared" si="50"/>
        <v>0</v>
      </c>
      <c r="EA8" s="15">
        <f t="shared" si="51"/>
        <v>0</v>
      </c>
      <c r="EB8" s="15">
        <f t="shared" si="52"/>
        <v>0</v>
      </c>
      <c r="EC8" s="15">
        <f t="shared" si="53"/>
        <v>0</v>
      </c>
      <c r="ED8" s="15">
        <f t="shared" si="54"/>
        <v>0</v>
      </c>
      <c r="EE8" s="15">
        <f t="shared" si="55"/>
        <v>0</v>
      </c>
      <c r="EF8" s="15">
        <f t="shared" si="56"/>
        <v>0</v>
      </c>
      <c r="EG8" s="15">
        <f t="shared" si="57"/>
        <v>0</v>
      </c>
      <c r="EH8" s="15">
        <f t="shared" si="58"/>
        <v>0</v>
      </c>
      <c r="EI8" s="15">
        <f t="shared" si="59"/>
        <v>0</v>
      </c>
      <c r="EJ8" s="15">
        <f t="shared" si="60"/>
        <v>0</v>
      </c>
      <c r="EK8" s="15">
        <f t="shared" si="61"/>
        <v>0</v>
      </c>
      <c r="EL8" s="15">
        <f t="shared" si="62"/>
        <v>0</v>
      </c>
      <c r="EM8" s="15">
        <f t="shared" si="63"/>
        <v>0</v>
      </c>
      <c r="EN8" s="15">
        <f t="shared" si="64"/>
        <v>0</v>
      </c>
      <c r="EO8" s="15">
        <f t="shared" si="65"/>
        <v>0</v>
      </c>
      <c r="EP8" s="15">
        <f t="shared" si="66"/>
        <v>0</v>
      </c>
      <c r="EQ8" s="15">
        <f t="shared" si="67"/>
        <v>0</v>
      </c>
      <c r="ER8" s="15">
        <f t="shared" si="68"/>
        <v>0</v>
      </c>
      <c r="ES8" s="15">
        <f t="shared" si="69"/>
        <v>0</v>
      </c>
      <c r="ET8" s="15">
        <f t="shared" si="70"/>
        <v>0</v>
      </c>
      <c r="EU8" s="15">
        <f t="shared" si="71"/>
        <v>0</v>
      </c>
      <c r="EV8" s="15"/>
      <c r="EW8" s="15" t="str">
        <f>IF(Planner!$L8="","",CHAR(34)&amp;Planner!$L8&amp;CHAR(34))</f>
        <v>"Obor"</v>
      </c>
      <c r="EX8" s="15" t="str">
        <f>IF(Planner!$M8="","",CHAR(34)&amp;Planner!$M8&amp;CHAR(34))</f>
        <v/>
      </c>
      <c r="EY8" s="15" t="str">
        <f>IF(Planner!$N8="","",CHAR(34)&amp;Planner!$N8&amp;CHAR(34))</f>
        <v/>
      </c>
      <c r="EZ8" s="15" t="str">
        <f>IF(Planner!$O8="","",CHAR(34)&amp;Planner!$O8&amp;CHAR(34))</f>
        <v/>
      </c>
      <c r="FA8" s="15" t="str">
        <f>IF(Planner!$P8="","",CHAR(34)&amp;Planner!$P8&amp;CHAR(34))</f>
        <v/>
      </c>
      <c r="FB8" s="15" t="str">
        <f>IF(Planner!$Q8="","",CHAR(34)&amp;Planner!$Q8&amp;CHAR(34))</f>
        <v/>
      </c>
      <c r="FC8" s="15" t="str">
        <f>IF(Planner!$R8="","",CHAR(34)&amp;Planner!$R8&amp;CHAR(34))</f>
        <v/>
      </c>
      <c r="FD8" s="15" t="str">
        <f>IF(Planner!$S8="","",CHAR(34)&amp;Planner!$S8&amp;CHAR(34))</f>
        <v/>
      </c>
      <c r="FE8" s="15" t="str">
        <f>IF(Planner!$T8="","",CHAR(34)&amp;Planner!$T8&amp;CHAR(34))</f>
        <v/>
      </c>
      <c r="FF8" s="15" t="str">
        <f>IF(Planner!$U8="","",CHAR(34)&amp;Planner!$U8&amp;CHAR(34))</f>
        <v/>
      </c>
      <c r="FG8" s="15" t="str">
        <f>IF(Planner!$V8="","",CHAR(34)&amp;Planner!$V8&amp;CHAR(34))</f>
        <v/>
      </c>
      <c r="FH8" s="15" t="str">
        <f>IF(Planner!$W8="","",CHAR(34)&amp;Planner!$W8&amp;CHAR(34))</f>
        <v/>
      </c>
      <c r="FI8" s="15" t="str">
        <f>IF(Planner!$X8="","",CHAR(34)&amp;Planner!$X8&amp;CHAR(34))</f>
        <v/>
      </c>
      <c r="FJ8" s="15" t="str">
        <f>IF(Planner!$Y8="","",CHAR(34)&amp;Planner!$Y8&amp;CHAR(34))</f>
        <v/>
      </c>
      <c r="FK8" s="15" t="str">
        <f>IF(Planner!$Z8="","",CHAR(34)&amp;Planner!$Z8&amp;CHAR(34))</f>
        <v/>
      </c>
      <c r="FL8" s="15" t="str">
        <f>IF(Planner!$AA8="","",CHAR(34)&amp;Planner!$AA8&amp;CHAR(34))</f>
        <v/>
      </c>
      <c r="FM8" s="15" t="str">
        <f>IF(Planner!$AB8="","",CHAR(34)&amp;Planner!$AB8&amp;CHAR(34))</f>
        <v/>
      </c>
      <c r="FN8" s="15" t="str">
        <f>IF(Planner!$AC8="","",CHAR(34)&amp;Planner!$AC8&amp;CHAR(34))</f>
        <v/>
      </c>
      <c r="FO8" s="15" t="str">
        <f>IF(Planner!$AD8="","",CHAR(34)&amp;Planner!$AD8&amp;CHAR(34))</f>
        <v/>
      </c>
      <c r="FP8" s="15" t="str">
        <f>IF(Planner!$AE8="","",CHAR(34)&amp;Planner!$AE8&amp;CHAR(34))</f>
        <v/>
      </c>
      <c r="FQ8" s="15" t="str">
        <f>IF(Planner!$AF8="","",CHAR(34)&amp;Planner!$AF8&amp;CHAR(34))</f>
        <v/>
      </c>
      <c r="FR8" s="15" t="str">
        <f>IF(Planner!$AG8="","",CHAR(34)&amp;Planner!$AG8&amp;CHAR(34))</f>
        <v/>
      </c>
      <c r="FS8" s="15" t="str">
        <f>IF(Planner!$AH8="","",CHAR(34)&amp;Planner!$AH8&amp;CHAR(34))</f>
        <v/>
      </c>
      <c r="FT8" s="15" t="str">
        <f>IF(Planner!$AI8="","",CHAR(34)&amp;Planner!$AI8&amp;CHAR(34))</f>
        <v/>
      </c>
    </row>
    <row r="9" spans="1:176" x14ac:dyDescent="0.25">
      <c r="A9" s="15">
        <f>Planner!$A9</f>
        <v>71</v>
      </c>
      <c r="B9" s="15"/>
      <c r="C9" s="15">
        <f>IF(Planner!$L9="",0,IFERROR(INDEX(Lookup!$H$5:$H$808,MATCH(Planner!$F9&amp;"|"&amp;Planner!$L9,Lookup!$A$5:$A$808,0)),0))</f>
        <v>70</v>
      </c>
      <c r="D9" s="15">
        <f>IF(Planner!$M9="",0,IFERROR(INDEX(Lookup!$H$5:$H$808,MATCH(Planner!$F9&amp;"|"&amp;Planner!$M9,Lookup!$A$5:$A$808,0)),0))</f>
        <v>0</v>
      </c>
      <c r="E9" s="15">
        <f>IF(Planner!$N9="",0,IFERROR(INDEX(Lookup!$H$5:$H$808,MATCH(Planner!$F9&amp;"|"&amp;Planner!$N9,Lookup!$A$5:$A$808,0)),0))</f>
        <v>0</v>
      </c>
      <c r="F9" s="15">
        <f>IF(Planner!$O9="",0,IFERROR(INDEX(Lookup!$H$5:$H$808,MATCH(Planner!$F9&amp;"|"&amp;Planner!$O9,Lookup!$A$5:$A$808,0)),0))</f>
        <v>0</v>
      </c>
      <c r="G9" s="15">
        <f>IF(Planner!$P9="",0,IFERROR(INDEX(Lookup!$H$5:$H$808,MATCH(Planner!$F9&amp;"|"&amp;Planner!$P9,Lookup!$A$5:$A$808,0)),0))</f>
        <v>0</v>
      </c>
      <c r="H9" s="15">
        <f>IF(Planner!$Q9="",0,IFERROR(INDEX(Lookup!$H$5:$H$808,MATCH(Planner!$F9&amp;"|"&amp;Planner!$Q9,Lookup!$A$5:$A$808,0)),0))</f>
        <v>0</v>
      </c>
      <c r="I9" s="15">
        <f>IF(Planner!$R9="",0,IFERROR(INDEX(Lookup!$H$5:$H$808,MATCH(Planner!$F9&amp;"|"&amp;Planner!$R9,Lookup!$A$5:$A$808,0)),0))</f>
        <v>0</v>
      </c>
      <c r="J9" s="15">
        <f>IF(Planner!$S9="",0,IFERROR(INDEX(Lookup!$H$5:$H$808,MATCH(Planner!$F9&amp;"|"&amp;Planner!$S9,Lookup!$A$5:$A$808,0)),0))</f>
        <v>0</v>
      </c>
      <c r="K9" s="15">
        <f>IF(Planner!$T9="",0,IFERROR(INDEX(Lookup!$H$5:$H$808,MATCH(Planner!$F9&amp;"|"&amp;Planner!$T9,Lookup!$A$5:$A$808,0)),0))</f>
        <v>0</v>
      </c>
      <c r="L9" s="15">
        <f>IF(Planner!$U9="",0,IFERROR(INDEX(Lookup!$H$5:$H$808,MATCH(Planner!$F9&amp;"|"&amp;Planner!$U9,Lookup!$A$5:$A$808,0)),0))</f>
        <v>0</v>
      </c>
      <c r="M9" s="15">
        <f>IF(Planner!$V9="",0,IFERROR(INDEX(Lookup!$H$5:$H$808,MATCH(Planner!$F9&amp;"|"&amp;Planner!$V9,Lookup!$A$5:$A$808,0)),0))</f>
        <v>0</v>
      </c>
      <c r="N9" s="15">
        <f>IF(Planner!$W9="",0,IFERROR(INDEX(Lookup!$H$5:$H$808,MATCH(Planner!$F9&amp;"|"&amp;Planner!$W9,Lookup!$A$5:$A$808,0)),0))</f>
        <v>0</v>
      </c>
      <c r="O9" s="15">
        <f>IF(Planner!$X9="",0,IFERROR(INDEX(Lookup!$H$5:$H$808,MATCH(Planner!$F9&amp;"|"&amp;Planner!$X9,Lookup!$A$5:$A$808,0)),0))</f>
        <v>0</v>
      </c>
      <c r="P9" s="15">
        <f>IF(Planner!$Y9="",0,IFERROR(INDEX(Lookup!$H$5:$H$808,MATCH(Planner!$F9&amp;"|"&amp;Planner!$Y9,Lookup!$A$5:$A$808,0)),0))</f>
        <v>0</v>
      </c>
      <c r="Q9" s="15">
        <f>IF(Planner!$Z9="",0,IFERROR(INDEX(Lookup!$H$5:$H$808,MATCH(Planner!$F9&amp;"|"&amp;Planner!$Z9,Lookup!$A$5:$A$808,0)),0))</f>
        <v>0</v>
      </c>
      <c r="R9" s="15">
        <f>IF(Planner!$AA9="",0,IFERROR(INDEX(Lookup!$H$5:$H$808,MATCH(Planner!$F9&amp;"|"&amp;Planner!$AA9,Lookup!$A$5:$A$808,0)),0))</f>
        <v>0</v>
      </c>
      <c r="S9" s="15">
        <f>IF(Planner!$AB9="",0,IFERROR(INDEX(Lookup!$H$5:$H$808,MATCH(Planner!$F9&amp;"|"&amp;Planner!$AB9,Lookup!$A$5:$A$808,0)),0))</f>
        <v>0</v>
      </c>
      <c r="T9" s="15">
        <f>IF(Planner!$AC9="",0,IFERROR(INDEX(Lookup!$H$5:$H$808,MATCH(Planner!$F9&amp;"|"&amp;Planner!$AC9,Lookup!$A$5:$A$808,0)),0))</f>
        <v>0</v>
      </c>
      <c r="U9" s="15">
        <f>IF(Planner!$AD9="",0,IFERROR(INDEX(Lookup!$H$5:$H$808,MATCH(Planner!$F9&amp;"|"&amp;Planner!$AD9,Lookup!$A$5:$A$808,0)),0))</f>
        <v>0</v>
      </c>
      <c r="V9" s="15">
        <f>IF(Planner!$AE9="",0,IFERROR(INDEX(Lookup!$H$5:$H$808,MATCH(Planner!$F9&amp;"|"&amp;Planner!$AE9,Lookup!$A$5:$A$808,0)),0))</f>
        <v>0</v>
      </c>
      <c r="W9" s="15">
        <f>IF(Planner!$AF9="",0,IFERROR(INDEX(Lookup!$H$5:$H$808,MATCH(Planner!$F9&amp;"|"&amp;Planner!$AF9,Lookup!$A$5:$A$808,0)),0))</f>
        <v>0</v>
      </c>
      <c r="X9" s="15">
        <f>IF(Planner!$AG9="",0,IFERROR(INDEX(Lookup!$H$5:$H$808,MATCH(Planner!$F9&amp;"|"&amp;Planner!$AG9,Lookup!$A$5:$A$808,0)),0))</f>
        <v>0</v>
      </c>
      <c r="Y9" s="15">
        <f>IF(Planner!$AH9="",0,IFERROR(INDEX(Lookup!$H$5:$H$808,MATCH(Planner!$F9&amp;"|"&amp;Planner!$AH9,Lookup!$A$5:$A$808,0)),0))</f>
        <v>0</v>
      </c>
      <c r="Z9" s="15">
        <f>IF(Planner!$AI9="",0,IFERROR(INDEX(Lookup!$H$5:$H$808,MATCH(Planner!$F9&amp;"|"&amp;Planner!$AI9,Lookup!$A$5:$A$808,0)),0))</f>
        <v>0</v>
      </c>
      <c r="AA9" s="15"/>
      <c r="AB9" s="15" t="str">
        <f>IF(Planner!$L9="","",IF(Planner!$I9="Yes","ALL",IF(Planner!$I9="No","IDX0",IFERROR(INDEX(Lookup!$D$5:$D$808,MATCH(Planner!$F9&amp;"|"&amp;Planner!$L9,Lookup!$A$5:$A$808,0)),"UNK0"))))</f>
        <v>npc_kill~Amoxliatl</v>
      </c>
      <c r="AC9" s="15" t="str">
        <f>IF(Planner!$M9="","",IF(Planner!$I9="Yes","ALL",IF(Planner!$I9="No","IDX1",IFERROR(INDEX(Lookup!$D$5:$D$808,MATCH(Planner!$F9&amp;"|"&amp;Planner!$M9,Lookup!$A$5:$A$808,0)),"UNK1"))))</f>
        <v/>
      </c>
      <c r="AD9" s="15" t="str">
        <f>IF(Planner!$N9="","",IF(Planner!$I9="Yes","ALL",IF(Planner!$I9="No","IDX2",IFERROR(INDEX(Lookup!$D$5:$D$808,MATCH(Planner!$F9&amp;"|"&amp;Planner!$N9,Lookup!$A$5:$A$808,0)),"UNK2"))))</f>
        <v/>
      </c>
      <c r="AE9" s="15" t="str">
        <f>IF(Planner!$O9="","",IF(Planner!$I9="Yes","ALL",IF(Planner!$I9="No","IDX3",IFERROR(INDEX(Lookup!$D$5:$D$808,MATCH(Planner!$F9&amp;"|"&amp;Planner!$O9,Lookup!$A$5:$A$808,0)),"UNK3"))))</f>
        <v/>
      </c>
      <c r="AF9" s="15" t="str">
        <f>IF(Planner!$P9="","",IF(Planner!$I9="Yes","ALL",IF(Planner!$I9="No","IDX4",IFERROR(INDEX(Lookup!$D$5:$D$808,MATCH(Planner!$F9&amp;"|"&amp;Planner!$P9,Lookup!$A$5:$A$808,0)),"UNK4"))))</f>
        <v/>
      </c>
      <c r="AG9" s="15" t="str">
        <f>IF(Planner!$Q9="","",IF(Planner!$I9="Yes","ALL",IF(Planner!$I9="No","IDX5",IFERROR(INDEX(Lookup!$D$5:$D$808,MATCH(Planner!$F9&amp;"|"&amp;Planner!$Q9,Lookup!$A$5:$A$808,0)),"UNK5"))))</f>
        <v/>
      </c>
      <c r="AH9" s="15" t="str">
        <f>IF(Planner!$R9="","",IF(Planner!$I9="Yes","ALL",IF(Planner!$I9="No","IDX6",IFERROR(INDEX(Lookup!$D$5:$D$808,MATCH(Planner!$F9&amp;"|"&amp;Planner!$R9,Lookup!$A$5:$A$808,0)),"UNK6"))))</f>
        <v/>
      </c>
      <c r="AI9" s="15" t="str">
        <f>IF(Planner!$S9="","",IF(Planner!$I9="Yes","ALL",IF(Planner!$I9="No","IDX7",IFERROR(INDEX(Lookup!$D$5:$D$808,MATCH(Planner!$F9&amp;"|"&amp;Planner!$S9,Lookup!$A$5:$A$808,0)),"UNK7"))))</f>
        <v/>
      </c>
      <c r="AJ9" s="15" t="str">
        <f>IF(Planner!$T9="","",IF(Planner!$I9="Yes","ALL",IF(Planner!$I9="No","IDX8",IFERROR(INDEX(Lookup!$D$5:$D$808,MATCH(Planner!$F9&amp;"|"&amp;Planner!$T9,Lookup!$A$5:$A$808,0)),"UNK8"))))</f>
        <v/>
      </c>
      <c r="AK9" s="15" t="str">
        <f>IF(Planner!$U9="","",IF(Planner!$I9="Yes","ALL",IF(Planner!$I9="No","IDX9",IFERROR(INDEX(Lookup!$D$5:$D$808,MATCH(Planner!$F9&amp;"|"&amp;Planner!$U9,Lookup!$A$5:$A$808,0)),"UNK9"))))</f>
        <v/>
      </c>
      <c r="AL9" s="15" t="str">
        <f>IF(Planner!$V9="","",IF(Planner!$I9="Yes","ALL",IF(Planner!$I9="No","IDX10",IFERROR(INDEX(Lookup!$D$5:$D$808,MATCH(Planner!$F9&amp;"|"&amp;Planner!$V9,Lookup!$A$5:$A$808,0)),"UNK10"))))</f>
        <v/>
      </c>
      <c r="AM9" s="15" t="str">
        <f>IF(Planner!$W9="","",IF(Planner!$I9="Yes","ALL",IF(Planner!$I9="No","IDX11",IFERROR(INDEX(Lookup!$D$5:$D$808,MATCH(Planner!$F9&amp;"|"&amp;Planner!$W9,Lookup!$A$5:$A$808,0)),"UNK11"))))</f>
        <v/>
      </c>
      <c r="AN9" s="15" t="str">
        <f>IF(Planner!$X9="","",IF(Planner!$I9="Yes","ALL",IF(Planner!$I9="No","IDX12",IFERROR(INDEX(Lookup!$D$5:$D$808,MATCH(Planner!$F9&amp;"|"&amp;Planner!$X9,Lookup!$A$5:$A$808,0)),"UNK12"))))</f>
        <v/>
      </c>
      <c r="AO9" s="15" t="str">
        <f>IF(Planner!$Y9="","",IF(Planner!$I9="Yes","ALL",IF(Planner!$I9="No","IDX13",IFERROR(INDEX(Lookup!$D$5:$D$808,MATCH(Planner!$F9&amp;"|"&amp;Planner!$Y9,Lookup!$A$5:$A$808,0)),"UNK13"))))</f>
        <v/>
      </c>
      <c r="AP9" s="15" t="str">
        <f>IF(Planner!$Z9="","",IF(Planner!$I9="Yes","ALL",IF(Planner!$I9="No","IDX14",IFERROR(INDEX(Lookup!$D$5:$D$808,MATCH(Planner!$F9&amp;"|"&amp;Planner!$Z9,Lookup!$A$5:$A$808,0)),"UNK14"))))</f>
        <v/>
      </c>
      <c r="AQ9" s="15" t="str">
        <f>IF(Planner!$AA9="","",IF(Planner!$I9="Yes","ALL",IF(Planner!$I9="No","IDX15",IFERROR(INDEX(Lookup!$D$5:$D$808,MATCH(Planner!$F9&amp;"|"&amp;Planner!$AA9,Lookup!$A$5:$A$808,0)),"UNK15"))))</f>
        <v/>
      </c>
      <c r="AR9" s="15" t="str">
        <f>IF(Planner!$AB9="","",IF(Planner!$I9="Yes","ALL",IF(Planner!$I9="No","IDX16",IFERROR(INDEX(Lookup!$D$5:$D$808,MATCH(Planner!$F9&amp;"|"&amp;Planner!$AB9,Lookup!$A$5:$A$808,0)),"UNK16"))))</f>
        <v/>
      </c>
      <c r="AS9" s="15" t="str">
        <f>IF(Planner!$AC9="","",IF(Planner!$I9="Yes","ALL",IF(Planner!$I9="No","IDX17",IFERROR(INDEX(Lookup!$D$5:$D$808,MATCH(Planner!$F9&amp;"|"&amp;Planner!$AC9,Lookup!$A$5:$A$808,0)),"UNK17"))))</f>
        <v/>
      </c>
      <c r="AT9" s="15" t="str">
        <f>IF(Planner!$AD9="","",IF(Planner!$I9="Yes","ALL",IF(Planner!$I9="No","IDX18",IFERROR(INDEX(Lookup!$D$5:$D$808,MATCH(Planner!$F9&amp;"|"&amp;Planner!$AD9,Lookup!$A$5:$A$808,0)),"UNK18"))))</f>
        <v/>
      </c>
      <c r="AU9" s="15" t="str">
        <f>IF(Planner!$AE9="","",IF(Planner!$I9="Yes","ALL",IF(Planner!$I9="No","IDX19",IFERROR(INDEX(Lookup!$D$5:$D$808,MATCH(Planner!$F9&amp;"|"&amp;Planner!$AE9,Lookup!$A$5:$A$808,0)),"UNK19"))))</f>
        <v/>
      </c>
      <c r="AV9" s="15" t="str">
        <f>IF(Planner!$AF9="","",IF(Planner!$I9="Yes","ALL",IF(Planner!$I9="No","IDX20",IFERROR(INDEX(Lookup!$D$5:$D$808,MATCH(Planner!$F9&amp;"|"&amp;Planner!$AF9,Lookup!$A$5:$A$808,0)),"UNK20"))))</f>
        <v/>
      </c>
      <c r="AW9" s="15" t="str">
        <f>IF(Planner!$AG9="","",IF(Planner!$I9="Yes","ALL",IF(Planner!$I9="No","IDX21",IFERROR(INDEX(Lookup!$D$5:$D$808,MATCH(Planner!$F9&amp;"|"&amp;Planner!$AG9,Lookup!$A$5:$A$808,0)),"UNK21"))))</f>
        <v/>
      </c>
      <c r="AX9" s="15" t="str">
        <f>IF(Planner!$AH9="","",IF(Planner!$I9="Yes","ALL",IF(Planner!$I9="No","IDX22",IFERROR(INDEX(Lookup!$D$5:$D$808,MATCH(Planner!$F9&amp;"|"&amp;Planner!$AH9,Lookup!$A$5:$A$808,0)),"UNK22"))))</f>
        <v/>
      </c>
      <c r="AY9" s="15" t="str">
        <f>IF(Planner!$AI9="","",IF(Planner!$I9="Yes","ALL",IF(Planner!$I9="No","IDX23",IFERROR(INDEX(Lookup!$D$5:$D$808,MATCH(Planner!$F9&amp;"|"&amp;Planner!$AI9,Lookup!$A$5:$A$808,0)),"UNK23"))))</f>
        <v/>
      </c>
      <c r="AZ9" s="15"/>
      <c r="BA9" s="15">
        <f t="shared" si="0"/>
        <v>70</v>
      </c>
      <c r="BB9" s="15">
        <f t="shared" si="1"/>
        <v>0</v>
      </c>
      <c r="BC9" s="15">
        <f t="shared" si="2"/>
        <v>0</v>
      </c>
      <c r="BD9" s="15">
        <f t="shared" si="3"/>
        <v>0</v>
      </c>
      <c r="BE9" s="15">
        <f t="shared" si="4"/>
        <v>0</v>
      </c>
      <c r="BF9" s="15">
        <f t="shared" si="5"/>
        <v>0</v>
      </c>
      <c r="BG9" s="15">
        <f t="shared" si="6"/>
        <v>0</v>
      </c>
      <c r="BH9" s="15">
        <f t="shared" si="7"/>
        <v>0</v>
      </c>
      <c r="BI9" s="15">
        <f t="shared" si="8"/>
        <v>0</v>
      </c>
      <c r="BJ9" s="15">
        <f t="shared" si="9"/>
        <v>0</v>
      </c>
      <c r="BK9" s="15">
        <f t="shared" si="10"/>
        <v>0</v>
      </c>
      <c r="BL9" s="15">
        <f t="shared" si="11"/>
        <v>0</v>
      </c>
      <c r="BM9" s="15">
        <f t="shared" si="12"/>
        <v>0</v>
      </c>
      <c r="BN9" s="15">
        <f t="shared" si="13"/>
        <v>0</v>
      </c>
      <c r="BO9" s="15">
        <f t="shared" si="14"/>
        <v>0</v>
      </c>
      <c r="BP9" s="15">
        <f t="shared" si="15"/>
        <v>0</v>
      </c>
      <c r="BQ9" s="15">
        <f t="shared" si="16"/>
        <v>0</v>
      </c>
      <c r="BR9" s="15">
        <f t="shared" si="17"/>
        <v>0</v>
      </c>
      <c r="BS9" s="15">
        <f t="shared" si="18"/>
        <v>0</v>
      </c>
      <c r="BT9" s="15">
        <f t="shared" si="19"/>
        <v>0</v>
      </c>
      <c r="BU9" s="15">
        <f t="shared" si="20"/>
        <v>0</v>
      </c>
      <c r="BV9" s="15">
        <f t="shared" si="21"/>
        <v>0</v>
      </c>
      <c r="BW9" s="15">
        <f t="shared" si="22"/>
        <v>0</v>
      </c>
      <c r="BX9" s="15">
        <f t="shared" si="23"/>
        <v>0</v>
      </c>
      <c r="BY9" s="15"/>
      <c r="BZ9" s="15">
        <f>IF($C9=0,0,Planner!$H9/$C9)</f>
        <v>0.7142857142857143</v>
      </c>
      <c r="CA9" s="15">
        <f>IF($D9=0,0,Planner!$H9/$D9)</f>
        <v>0</v>
      </c>
      <c r="CB9" s="15">
        <f>IF($E9=0,0,Planner!$H9/$E9)</f>
        <v>0</v>
      </c>
      <c r="CC9" s="15">
        <f>IF($F9=0,0,Planner!$H9/$F9)</f>
        <v>0</v>
      </c>
      <c r="CD9" s="15">
        <f>IF($G9=0,0,Planner!$H9/$G9)</f>
        <v>0</v>
      </c>
      <c r="CE9" s="15">
        <f>IF($H9=0,0,Planner!$H9/$H9)</f>
        <v>0</v>
      </c>
      <c r="CF9" s="15">
        <f>IF($I9=0,0,Planner!$H9/$I9)</f>
        <v>0</v>
      </c>
      <c r="CG9" s="15">
        <f>IF($J9=0,0,Planner!$H9/$J9)</f>
        <v>0</v>
      </c>
      <c r="CH9" s="15">
        <f>IF($K9=0,0,Planner!$H9/$K9)</f>
        <v>0</v>
      </c>
      <c r="CI9" s="15">
        <f>IF($L9=0,0,Planner!$H9/$L9)</f>
        <v>0</v>
      </c>
      <c r="CJ9" s="15">
        <f>IF($M9=0,0,Planner!$H9/$M9)</f>
        <v>0</v>
      </c>
      <c r="CK9" s="15">
        <f>IF($N9=0,0,Planner!$H9/$N9)</f>
        <v>0</v>
      </c>
      <c r="CL9" s="15">
        <f>IF($O9=0,0,Planner!$H9/$O9)</f>
        <v>0</v>
      </c>
      <c r="CM9" s="15">
        <f>IF($P9=0,0,Planner!$H9/$P9)</f>
        <v>0</v>
      </c>
      <c r="CN9" s="15">
        <f>IF($Q9=0,0,Planner!$H9/$Q9)</f>
        <v>0</v>
      </c>
      <c r="CO9" s="15">
        <f>IF($R9=0,0,Planner!$H9/$R9)</f>
        <v>0</v>
      </c>
      <c r="CP9" s="15">
        <f>IF($S9=0,0,Planner!$H9/$S9)</f>
        <v>0</v>
      </c>
      <c r="CQ9" s="15">
        <f>IF($T9=0,0,Planner!$H9/$T9)</f>
        <v>0</v>
      </c>
      <c r="CR9" s="15">
        <f>IF($U9=0,0,Planner!$H9/$U9)</f>
        <v>0</v>
      </c>
      <c r="CS9" s="15">
        <f>IF($V9=0,0,Planner!$H9/$V9)</f>
        <v>0</v>
      </c>
      <c r="CT9" s="15">
        <f>IF($W9=0,0,Planner!$H9/$W9)</f>
        <v>0</v>
      </c>
      <c r="CU9" s="15">
        <f>IF($X9=0,0,Planner!$H9/$X9)</f>
        <v>0</v>
      </c>
      <c r="CV9" s="15">
        <f>IF($Y9=0,0,Planner!$H9/$Y9)</f>
        <v>0</v>
      </c>
      <c r="CW9" s="15">
        <f>IF($Z9=0,0,Planner!$H9/$Z9)</f>
        <v>0</v>
      </c>
      <c r="CX9" s="15"/>
      <c r="CY9" s="15">
        <f t="shared" si="24"/>
        <v>1</v>
      </c>
      <c r="CZ9" s="15">
        <f t="shared" si="25"/>
        <v>0</v>
      </c>
      <c r="DA9" s="15">
        <f t="shared" si="26"/>
        <v>0</v>
      </c>
      <c r="DB9" s="15">
        <f t="shared" si="27"/>
        <v>0</v>
      </c>
      <c r="DC9" s="15">
        <f t="shared" si="28"/>
        <v>0</v>
      </c>
      <c r="DD9" s="15">
        <f t="shared" si="29"/>
        <v>0</v>
      </c>
      <c r="DE9" s="15">
        <f t="shared" si="30"/>
        <v>0</v>
      </c>
      <c r="DF9" s="15">
        <f t="shared" si="31"/>
        <v>0</v>
      </c>
      <c r="DG9" s="15">
        <f t="shared" si="32"/>
        <v>0</v>
      </c>
      <c r="DH9" s="15">
        <f t="shared" si="33"/>
        <v>0</v>
      </c>
      <c r="DI9" s="15">
        <f t="shared" si="34"/>
        <v>0</v>
      </c>
      <c r="DJ9" s="15">
        <f t="shared" si="35"/>
        <v>0</v>
      </c>
      <c r="DK9" s="15">
        <f t="shared" si="36"/>
        <v>0</v>
      </c>
      <c r="DL9" s="15">
        <f t="shared" si="37"/>
        <v>0</v>
      </c>
      <c r="DM9" s="15">
        <f t="shared" si="38"/>
        <v>0</v>
      </c>
      <c r="DN9" s="15">
        <f t="shared" si="39"/>
        <v>0</v>
      </c>
      <c r="DO9" s="15">
        <f t="shared" si="40"/>
        <v>0</v>
      </c>
      <c r="DP9" s="15">
        <f t="shared" si="41"/>
        <v>0</v>
      </c>
      <c r="DQ9" s="15">
        <f t="shared" si="42"/>
        <v>0</v>
      </c>
      <c r="DR9" s="15">
        <f t="shared" si="43"/>
        <v>0</v>
      </c>
      <c r="DS9" s="15">
        <f t="shared" si="44"/>
        <v>0</v>
      </c>
      <c r="DT9" s="15">
        <f t="shared" si="45"/>
        <v>0</v>
      </c>
      <c r="DU9" s="15">
        <f t="shared" si="46"/>
        <v>0</v>
      </c>
      <c r="DV9" s="15">
        <f t="shared" si="47"/>
        <v>0</v>
      </c>
      <c r="DW9" s="15"/>
      <c r="DX9" s="15">
        <f t="shared" si="48"/>
        <v>0.7142857142857143</v>
      </c>
      <c r="DY9" s="15">
        <f t="shared" si="49"/>
        <v>0</v>
      </c>
      <c r="DZ9" s="15">
        <f t="shared" si="50"/>
        <v>0</v>
      </c>
      <c r="EA9" s="15">
        <f t="shared" si="51"/>
        <v>0</v>
      </c>
      <c r="EB9" s="15">
        <f t="shared" si="52"/>
        <v>0</v>
      </c>
      <c r="EC9" s="15">
        <f t="shared" si="53"/>
        <v>0</v>
      </c>
      <c r="ED9" s="15">
        <f t="shared" si="54"/>
        <v>0</v>
      </c>
      <c r="EE9" s="15">
        <f t="shared" si="55"/>
        <v>0</v>
      </c>
      <c r="EF9" s="15">
        <f t="shared" si="56"/>
        <v>0</v>
      </c>
      <c r="EG9" s="15">
        <f t="shared" si="57"/>
        <v>0</v>
      </c>
      <c r="EH9" s="15">
        <f t="shared" si="58"/>
        <v>0</v>
      </c>
      <c r="EI9" s="15">
        <f t="shared" si="59"/>
        <v>0</v>
      </c>
      <c r="EJ9" s="15">
        <f t="shared" si="60"/>
        <v>0</v>
      </c>
      <c r="EK9" s="15">
        <f t="shared" si="61"/>
        <v>0</v>
      </c>
      <c r="EL9" s="15">
        <f t="shared" si="62"/>
        <v>0</v>
      </c>
      <c r="EM9" s="15">
        <f t="shared" si="63"/>
        <v>0</v>
      </c>
      <c r="EN9" s="15">
        <f t="shared" si="64"/>
        <v>0</v>
      </c>
      <c r="EO9" s="15">
        <f t="shared" si="65"/>
        <v>0</v>
      </c>
      <c r="EP9" s="15">
        <f t="shared" si="66"/>
        <v>0</v>
      </c>
      <c r="EQ9" s="15">
        <f t="shared" si="67"/>
        <v>0</v>
      </c>
      <c r="ER9" s="15">
        <f t="shared" si="68"/>
        <v>0</v>
      </c>
      <c r="ES9" s="15">
        <f t="shared" si="69"/>
        <v>0</v>
      </c>
      <c r="ET9" s="15">
        <f t="shared" si="70"/>
        <v>0</v>
      </c>
      <c r="EU9" s="15">
        <f t="shared" si="71"/>
        <v>0</v>
      </c>
      <c r="EV9" s="15"/>
      <c r="EW9" s="15" t="str">
        <f>IF(Planner!$L9="","",CHAR(34)&amp;Planner!$L9&amp;CHAR(34))</f>
        <v>"Amoxliatl"</v>
      </c>
      <c r="EX9" s="15" t="str">
        <f>IF(Planner!$M9="","",CHAR(34)&amp;Planner!$M9&amp;CHAR(34))</f>
        <v/>
      </c>
      <c r="EY9" s="15" t="str">
        <f>IF(Planner!$N9="","",CHAR(34)&amp;Planner!$N9&amp;CHAR(34))</f>
        <v/>
      </c>
      <c r="EZ9" s="15" t="str">
        <f>IF(Planner!$O9="","",CHAR(34)&amp;Planner!$O9&amp;CHAR(34))</f>
        <v/>
      </c>
      <c r="FA9" s="15" t="str">
        <f>IF(Planner!$P9="","",CHAR(34)&amp;Planner!$P9&amp;CHAR(34))</f>
        <v/>
      </c>
      <c r="FB9" s="15" t="str">
        <f>IF(Planner!$Q9="","",CHAR(34)&amp;Planner!$Q9&amp;CHAR(34))</f>
        <v/>
      </c>
      <c r="FC9" s="15" t="str">
        <f>IF(Planner!$R9="","",CHAR(34)&amp;Planner!$R9&amp;CHAR(34))</f>
        <v/>
      </c>
      <c r="FD9" s="15" t="str">
        <f>IF(Planner!$S9="","",CHAR(34)&amp;Planner!$S9&amp;CHAR(34))</f>
        <v/>
      </c>
      <c r="FE9" s="15" t="str">
        <f>IF(Planner!$T9="","",CHAR(34)&amp;Planner!$T9&amp;CHAR(34))</f>
        <v/>
      </c>
      <c r="FF9" s="15" t="str">
        <f>IF(Planner!$U9="","",CHAR(34)&amp;Planner!$U9&amp;CHAR(34))</f>
        <v/>
      </c>
      <c r="FG9" s="15" t="str">
        <f>IF(Planner!$V9="","",CHAR(34)&amp;Planner!$V9&amp;CHAR(34))</f>
        <v/>
      </c>
      <c r="FH9" s="15" t="str">
        <f>IF(Planner!$W9="","",CHAR(34)&amp;Planner!$W9&amp;CHAR(34))</f>
        <v/>
      </c>
      <c r="FI9" s="15" t="str">
        <f>IF(Planner!$X9="","",CHAR(34)&amp;Planner!$X9&amp;CHAR(34))</f>
        <v/>
      </c>
      <c r="FJ9" s="15" t="str">
        <f>IF(Planner!$Y9="","",CHAR(34)&amp;Planner!$Y9&amp;CHAR(34))</f>
        <v/>
      </c>
      <c r="FK9" s="15" t="str">
        <f>IF(Planner!$Z9="","",CHAR(34)&amp;Planner!$Z9&amp;CHAR(34))</f>
        <v/>
      </c>
      <c r="FL9" s="15" t="str">
        <f>IF(Planner!$AA9="","",CHAR(34)&amp;Planner!$AA9&amp;CHAR(34))</f>
        <v/>
      </c>
      <c r="FM9" s="15" t="str">
        <f>IF(Planner!$AB9="","",CHAR(34)&amp;Planner!$AB9&amp;CHAR(34))</f>
        <v/>
      </c>
      <c r="FN9" s="15" t="str">
        <f>IF(Planner!$AC9="","",CHAR(34)&amp;Planner!$AC9&amp;CHAR(34))</f>
        <v/>
      </c>
      <c r="FO9" s="15" t="str">
        <f>IF(Planner!$AD9="","",CHAR(34)&amp;Planner!$AD9&amp;CHAR(34))</f>
        <v/>
      </c>
      <c r="FP9" s="15" t="str">
        <f>IF(Planner!$AE9="","",CHAR(34)&amp;Planner!$AE9&amp;CHAR(34))</f>
        <v/>
      </c>
      <c r="FQ9" s="15" t="str">
        <f>IF(Planner!$AF9="","",CHAR(34)&amp;Planner!$AF9&amp;CHAR(34))</f>
        <v/>
      </c>
      <c r="FR9" s="15" t="str">
        <f>IF(Planner!$AG9="","",CHAR(34)&amp;Planner!$AG9&amp;CHAR(34))</f>
        <v/>
      </c>
      <c r="FS9" s="15" t="str">
        <f>IF(Planner!$AH9="","",CHAR(34)&amp;Planner!$AH9&amp;CHAR(34))</f>
        <v/>
      </c>
      <c r="FT9" s="15" t="str">
        <f>IF(Planner!$AI9="","",CHAR(34)&amp;Planner!$AI9&amp;CHAR(34))</f>
        <v/>
      </c>
    </row>
    <row r="10" spans="1:176" x14ac:dyDescent="0.25">
      <c r="A10" s="15">
        <f>Planner!$A10</f>
        <v>80</v>
      </c>
      <c r="B10" s="15"/>
      <c r="C10" s="15">
        <f>IF(Planner!$L10="",0,IFERROR(INDEX(Lookup!$H$5:$H$808,MATCH(Planner!$F10&amp;"|"&amp;Planner!$L10,Lookup!$A$5:$A$808,0)),0))</f>
        <v>0.15625</v>
      </c>
      <c r="D10" s="15">
        <f>IF(Planner!$M10="",0,IFERROR(INDEX(Lookup!$H$5:$H$808,MATCH(Planner!$F10&amp;"|"&amp;Planner!$M10,Lookup!$A$5:$A$808,0)),0))</f>
        <v>0</v>
      </c>
      <c r="E10" s="15">
        <f>IF(Planner!$N10="",0,IFERROR(INDEX(Lookup!$H$5:$H$808,MATCH(Planner!$F10&amp;"|"&amp;Planner!$N10,Lookup!$A$5:$A$808,0)),0))</f>
        <v>0</v>
      </c>
      <c r="F10" s="15">
        <f>IF(Planner!$O10="",0,IFERROR(INDEX(Lookup!$H$5:$H$808,MATCH(Planner!$F10&amp;"|"&amp;Planner!$O10,Lookup!$A$5:$A$808,0)),0))</f>
        <v>0</v>
      </c>
      <c r="G10" s="15">
        <f>IF(Planner!$P10="",0,IFERROR(INDEX(Lookup!$H$5:$H$808,MATCH(Planner!$F10&amp;"|"&amp;Planner!$P10,Lookup!$A$5:$A$808,0)),0))</f>
        <v>0</v>
      </c>
      <c r="H10" s="15">
        <f>IF(Planner!$Q10="",0,IFERROR(INDEX(Lookup!$H$5:$H$808,MATCH(Planner!$F10&amp;"|"&amp;Planner!$Q10,Lookup!$A$5:$A$808,0)),0))</f>
        <v>0</v>
      </c>
      <c r="I10" s="15">
        <f>IF(Planner!$R10="",0,IFERROR(INDEX(Lookup!$H$5:$H$808,MATCH(Planner!$F10&amp;"|"&amp;Planner!$R10,Lookup!$A$5:$A$808,0)),0))</f>
        <v>0</v>
      </c>
      <c r="J10" s="15">
        <f>IF(Planner!$S10="",0,IFERROR(INDEX(Lookup!$H$5:$H$808,MATCH(Planner!$F10&amp;"|"&amp;Planner!$S10,Lookup!$A$5:$A$808,0)),0))</f>
        <v>0</v>
      </c>
      <c r="K10" s="15">
        <f>IF(Planner!$T10="",0,IFERROR(INDEX(Lookup!$H$5:$H$808,MATCH(Planner!$F10&amp;"|"&amp;Planner!$T10,Lookup!$A$5:$A$808,0)),0))</f>
        <v>0</v>
      </c>
      <c r="L10" s="15">
        <f>IF(Planner!$U10="",0,IFERROR(INDEX(Lookup!$H$5:$H$808,MATCH(Planner!$F10&amp;"|"&amp;Planner!$U10,Lookup!$A$5:$A$808,0)),0))</f>
        <v>0</v>
      </c>
      <c r="M10" s="15">
        <f>IF(Planner!$V10="",0,IFERROR(INDEX(Lookup!$H$5:$H$808,MATCH(Planner!$F10&amp;"|"&amp;Planner!$V10,Lookup!$A$5:$A$808,0)),0))</f>
        <v>0</v>
      </c>
      <c r="N10" s="15">
        <f>IF(Planner!$W10="",0,IFERROR(INDEX(Lookup!$H$5:$H$808,MATCH(Planner!$F10&amp;"|"&amp;Planner!$W10,Lookup!$A$5:$A$808,0)),0))</f>
        <v>0</v>
      </c>
      <c r="O10" s="15">
        <f>IF(Planner!$X10="",0,IFERROR(INDEX(Lookup!$H$5:$H$808,MATCH(Planner!$F10&amp;"|"&amp;Planner!$X10,Lookup!$A$5:$A$808,0)),0))</f>
        <v>0</v>
      </c>
      <c r="P10" s="15">
        <f>IF(Planner!$Y10="",0,IFERROR(INDEX(Lookup!$H$5:$H$808,MATCH(Planner!$F10&amp;"|"&amp;Planner!$Y10,Lookup!$A$5:$A$808,0)),0))</f>
        <v>0</v>
      </c>
      <c r="Q10" s="15">
        <f>IF(Planner!$Z10="",0,IFERROR(INDEX(Lookup!$H$5:$H$808,MATCH(Planner!$F10&amp;"|"&amp;Planner!$Z10,Lookup!$A$5:$A$808,0)),0))</f>
        <v>0</v>
      </c>
      <c r="R10" s="15">
        <f>IF(Planner!$AA10="",0,IFERROR(INDEX(Lookup!$H$5:$H$808,MATCH(Planner!$F10&amp;"|"&amp;Planner!$AA10,Lookup!$A$5:$A$808,0)),0))</f>
        <v>0</v>
      </c>
      <c r="S10" s="15">
        <f>IF(Planner!$AB10="",0,IFERROR(INDEX(Lookup!$H$5:$H$808,MATCH(Planner!$F10&amp;"|"&amp;Planner!$AB10,Lookup!$A$5:$A$808,0)),0))</f>
        <v>0</v>
      </c>
      <c r="T10" s="15">
        <f>IF(Planner!$AC10="",0,IFERROR(INDEX(Lookup!$H$5:$H$808,MATCH(Planner!$F10&amp;"|"&amp;Planner!$AC10,Lookup!$A$5:$A$808,0)),0))</f>
        <v>0</v>
      </c>
      <c r="U10" s="15">
        <f>IF(Planner!$AD10="",0,IFERROR(INDEX(Lookup!$H$5:$H$808,MATCH(Planner!$F10&amp;"|"&amp;Planner!$AD10,Lookup!$A$5:$A$808,0)),0))</f>
        <v>0</v>
      </c>
      <c r="V10" s="15">
        <f>IF(Planner!$AE10="",0,IFERROR(INDEX(Lookup!$H$5:$H$808,MATCH(Planner!$F10&amp;"|"&amp;Planner!$AE10,Lookup!$A$5:$A$808,0)),0))</f>
        <v>0</v>
      </c>
      <c r="W10" s="15">
        <f>IF(Planner!$AF10="",0,IFERROR(INDEX(Lookup!$H$5:$H$808,MATCH(Planner!$F10&amp;"|"&amp;Planner!$AF10,Lookup!$A$5:$A$808,0)),0))</f>
        <v>0</v>
      </c>
      <c r="X10" s="15">
        <f>IF(Planner!$AG10="",0,IFERROR(INDEX(Lookup!$H$5:$H$808,MATCH(Planner!$F10&amp;"|"&amp;Planner!$AG10,Lookup!$A$5:$A$808,0)),0))</f>
        <v>0</v>
      </c>
      <c r="Y10" s="15">
        <f>IF(Planner!$AH10="",0,IFERROR(INDEX(Lookup!$H$5:$H$808,MATCH(Planner!$F10&amp;"|"&amp;Planner!$AH10,Lookup!$A$5:$A$808,0)),0))</f>
        <v>0</v>
      </c>
      <c r="Z10" s="15">
        <f>IF(Planner!$AI10="",0,IFERROR(INDEX(Lookup!$H$5:$H$808,MATCH(Planner!$F10&amp;"|"&amp;Planner!$AI10,Lookup!$A$5:$A$808,0)),0))</f>
        <v>0</v>
      </c>
      <c r="AA10" s="15"/>
      <c r="AB10" s="15" t="str">
        <f>IF(Planner!$L10="","",IF(Planner!$I10="Yes","ALL",IF(Planner!$I10="No","IDX0",IFERROR(INDEX(Lookup!$D$5:$D$808,MATCH(Planner!$F10&amp;"|"&amp;Planner!$L10,Lookup!$A$5:$A$808,0)),"UNK0"))))</f>
        <v>Sarachnis</v>
      </c>
      <c r="AC10" s="15" t="str">
        <f>IF(Planner!$M10="","",IF(Planner!$I10="Yes","ALL",IF(Planner!$I10="No","IDX1",IFERROR(INDEX(Lookup!$D$5:$D$808,MATCH(Planner!$F10&amp;"|"&amp;Planner!$M10,Lookup!$A$5:$A$808,0)),"UNK1"))))</f>
        <v/>
      </c>
      <c r="AD10" s="15" t="str">
        <f>IF(Planner!$N10="","",IF(Planner!$I10="Yes","ALL",IF(Planner!$I10="No","IDX2",IFERROR(INDEX(Lookup!$D$5:$D$808,MATCH(Planner!$F10&amp;"|"&amp;Planner!$N10,Lookup!$A$5:$A$808,0)),"UNK2"))))</f>
        <v/>
      </c>
      <c r="AE10" s="15" t="str">
        <f>IF(Planner!$O10="","",IF(Planner!$I10="Yes","ALL",IF(Planner!$I10="No","IDX3",IFERROR(INDEX(Lookup!$D$5:$D$808,MATCH(Planner!$F10&amp;"|"&amp;Planner!$O10,Lookup!$A$5:$A$808,0)),"UNK3"))))</f>
        <v/>
      </c>
      <c r="AF10" s="15" t="str">
        <f>IF(Planner!$P10="","",IF(Planner!$I10="Yes","ALL",IF(Planner!$I10="No","IDX4",IFERROR(INDEX(Lookup!$D$5:$D$808,MATCH(Planner!$F10&amp;"|"&amp;Planner!$P10,Lookup!$A$5:$A$808,0)),"UNK4"))))</f>
        <v/>
      </c>
      <c r="AG10" s="15" t="str">
        <f>IF(Planner!$Q10="","",IF(Planner!$I10="Yes","ALL",IF(Planner!$I10="No","IDX5",IFERROR(INDEX(Lookup!$D$5:$D$808,MATCH(Planner!$F10&amp;"|"&amp;Planner!$Q10,Lookup!$A$5:$A$808,0)),"UNK5"))))</f>
        <v/>
      </c>
      <c r="AH10" s="15" t="str">
        <f>IF(Planner!$R10="","",IF(Planner!$I10="Yes","ALL",IF(Planner!$I10="No","IDX6",IFERROR(INDEX(Lookup!$D$5:$D$808,MATCH(Planner!$F10&amp;"|"&amp;Planner!$R10,Lookup!$A$5:$A$808,0)),"UNK6"))))</f>
        <v/>
      </c>
      <c r="AI10" s="15" t="str">
        <f>IF(Planner!$S10="","",IF(Planner!$I10="Yes","ALL",IF(Planner!$I10="No","IDX7",IFERROR(INDEX(Lookup!$D$5:$D$808,MATCH(Planner!$F10&amp;"|"&amp;Planner!$S10,Lookup!$A$5:$A$808,0)),"UNK7"))))</f>
        <v/>
      </c>
      <c r="AJ10" s="15" t="str">
        <f>IF(Planner!$T10="","",IF(Planner!$I10="Yes","ALL",IF(Planner!$I10="No","IDX8",IFERROR(INDEX(Lookup!$D$5:$D$808,MATCH(Planner!$F10&amp;"|"&amp;Planner!$T10,Lookup!$A$5:$A$808,0)),"UNK8"))))</f>
        <v/>
      </c>
      <c r="AK10" s="15" t="str">
        <f>IF(Planner!$U10="","",IF(Planner!$I10="Yes","ALL",IF(Planner!$I10="No","IDX9",IFERROR(INDEX(Lookup!$D$5:$D$808,MATCH(Planner!$F10&amp;"|"&amp;Planner!$U10,Lookup!$A$5:$A$808,0)),"UNK9"))))</f>
        <v/>
      </c>
      <c r="AL10" s="15" t="str">
        <f>IF(Planner!$V10="","",IF(Planner!$I10="Yes","ALL",IF(Planner!$I10="No","IDX10",IFERROR(INDEX(Lookup!$D$5:$D$808,MATCH(Planner!$F10&amp;"|"&amp;Planner!$V10,Lookup!$A$5:$A$808,0)),"UNK10"))))</f>
        <v/>
      </c>
      <c r="AM10" s="15" t="str">
        <f>IF(Planner!$W10="","",IF(Planner!$I10="Yes","ALL",IF(Planner!$I10="No","IDX11",IFERROR(INDEX(Lookup!$D$5:$D$808,MATCH(Planner!$F10&amp;"|"&amp;Planner!$W10,Lookup!$A$5:$A$808,0)),"UNK11"))))</f>
        <v/>
      </c>
      <c r="AN10" s="15" t="str">
        <f>IF(Planner!$X10="","",IF(Planner!$I10="Yes","ALL",IF(Planner!$I10="No","IDX12",IFERROR(INDEX(Lookup!$D$5:$D$808,MATCH(Planner!$F10&amp;"|"&amp;Planner!$X10,Lookup!$A$5:$A$808,0)),"UNK12"))))</f>
        <v/>
      </c>
      <c r="AO10" s="15" t="str">
        <f>IF(Planner!$Y10="","",IF(Planner!$I10="Yes","ALL",IF(Planner!$I10="No","IDX13",IFERROR(INDEX(Lookup!$D$5:$D$808,MATCH(Planner!$F10&amp;"|"&amp;Planner!$Y10,Lookup!$A$5:$A$808,0)),"UNK13"))))</f>
        <v/>
      </c>
      <c r="AP10" s="15" t="str">
        <f>IF(Planner!$Z10="","",IF(Planner!$I10="Yes","ALL",IF(Planner!$I10="No","IDX14",IFERROR(INDEX(Lookup!$D$5:$D$808,MATCH(Planner!$F10&amp;"|"&amp;Planner!$Z10,Lookup!$A$5:$A$808,0)),"UNK14"))))</f>
        <v/>
      </c>
      <c r="AQ10" s="15" t="str">
        <f>IF(Planner!$AA10="","",IF(Planner!$I10="Yes","ALL",IF(Planner!$I10="No","IDX15",IFERROR(INDEX(Lookup!$D$5:$D$808,MATCH(Planner!$F10&amp;"|"&amp;Planner!$AA10,Lookup!$A$5:$A$808,0)),"UNK15"))))</f>
        <v/>
      </c>
      <c r="AR10" s="15" t="str">
        <f>IF(Planner!$AB10="","",IF(Planner!$I10="Yes","ALL",IF(Planner!$I10="No","IDX16",IFERROR(INDEX(Lookup!$D$5:$D$808,MATCH(Planner!$F10&amp;"|"&amp;Planner!$AB10,Lookup!$A$5:$A$808,0)),"UNK16"))))</f>
        <v/>
      </c>
      <c r="AS10" s="15" t="str">
        <f>IF(Planner!$AC10="","",IF(Planner!$I10="Yes","ALL",IF(Planner!$I10="No","IDX17",IFERROR(INDEX(Lookup!$D$5:$D$808,MATCH(Planner!$F10&amp;"|"&amp;Planner!$AC10,Lookup!$A$5:$A$808,0)),"UNK17"))))</f>
        <v/>
      </c>
      <c r="AT10" s="15" t="str">
        <f>IF(Planner!$AD10="","",IF(Planner!$I10="Yes","ALL",IF(Planner!$I10="No","IDX18",IFERROR(INDEX(Lookup!$D$5:$D$808,MATCH(Planner!$F10&amp;"|"&amp;Planner!$AD10,Lookup!$A$5:$A$808,0)),"UNK18"))))</f>
        <v/>
      </c>
      <c r="AU10" s="15" t="str">
        <f>IF(Planner!$AE10="","",IF(Planner!$I10="Yes","ALL",IF(Planner!$I10="No","IDX19",IFERROR(INDEX(Lookup!$D$5:$D$808,MATCH(Planner!$F10&amp;"|"&amp;Planner!$AE10,Lookup!$A$5:$A$808,0)),"UNK19"))))</f>
        <v/>
      </c>
      <c r="AV10" s="15" t="str">
        <f>IF(Planner!$AF10="","",IF(Planner!$I10="Yes","ALL",IF(Planner!$I10="No","IDX20",IFERROR(INDEX(Lookup!$D$5:$D$808,MATCH(Planner!$F10&amp;"|"&amp;Planner!$AF10,Lookup!$A$5:$A$808,0)),"UNK20"))))</f>
        <v/>
      </c>
      <c r="AW10" s="15" t="str">
        <f>IF(Planner!$AG10="","",IF(Planner!$I10="Yes","ALL",IF(Planner!$I10="No","IDX21",IFERROR(INDEX(Lookup!$D$5:$D$808,MATCH(Planner!$F10&amp;"|"&amp;Planner!$AG10,Lookup!$A$5:$A$808,0)),"UNK21"))))</f>
        <v/>
      </c>
      <c r="AX10" s="15" t="str">
        <f>IF(Planner!$AH10="","",IF(Planner!$I10="Yes","ALL",IF(Planner!$I10="No","IDX22",IFERROR(INDEX(Lookup!$D$5:$D$808,MATCH(Planner!$F10&amp;"|"&amp;Planner!$AH10,Lookup!$A$5:$A$808,0)),"UNK22"))))</f>
        <v/>
      </c>
      <c r="AY10" s="15" t="str">
        <f>IF(Planner!$AI10="","",IF(Planner!$I10="Yes","ALL",IF(Planner!$I10="No","IDX23",IFERROR(INDEX(Lookup!$D$5:$D$808,MATCH(Planner!$F10&amp;"|"&amp;Planner!$AI10,Lookup!$A$5:$A$808,0)),"UNK23"))))</f>
        <v/>
      </c>
      <c r="AZ10" s="15"/>
      <c r="BA10" s="15">
        <f t="shared" si="0"/>
        <v>0.15625</v>
      </c>
      <c r="BB10" s="15">
        <f t="shared" si="1"/>
        <v>0</v>
      </c>
      <c r="BC10" s="15">
        <f t="shared" si="2"/>
        <v>0</v>
      </c>
      <c r="BD10" s="15">
        <f t="shared" si="3"/>
        <v>0</v>
      </c>
      <c r="BE10" s="15">
        <f t="shared" si="4"/>
        <v>0</v>
      </c>
      <c r="BF10" s="15">
        <f t="shared" si="5"/>
        <v>0</v>
      </c>
      <c r="BG10" s="15">
        <f t="shared" si="6"/>
        <v>0</v>
      </c>
      <c r="BH10" s="15">
        <f t="shared" si="7"/>
        <v>0</v>
      </c>
      <c r="BI10" s="15">
        <f t="shared" si="8"/>
        <v>0</v>
      </c>
      <c r="BJ10" s="15">
        <f t="shared" si="9"/>
        <v>0</v>
      </c>
      <c r="BK10" s="15">
        <f t="shared" si="10"/>
        <v>0</v>
      </c>
      <c r="BL10" s="15">
        <f t="shared" si="11"/>
        <v>0</v>
      </c>
      <c r="BM10" s="15">
        <f t="shared" si="12"/>
        <v>0</v>
      </c>
      <c r="BN10" s="15">
        <f t="shared" si="13"/>
        <v>0</v>
      </c>
      <c r="BO10" s="15">
        <f t="shared" si="14"/>
        <v>0</v>
      </c>
      <c r="BP10" s="15">
        <f t="shared" si="15"/>
        <v>0</v>
      </c>
      <c r="BQ10" s="15">
        <f t="shared" si="16"/>
        <v>0</v>
      </c>
      <c r="BR10" s="15">
        <f t="shared" si="17"/>
        <v>0</v>
      </c>
      <c r="BS10" s="15">
        <f t="shared" si="18"/>
        <v>0</v>
      </c>
      <c r="BT10" s="15">
        <f t="shared" si="19"/>
        <v>0</v>
      </c>
      <c r="BU10" s="15">
        <f t="shared" si="20"/>
        <v>0</v>
      </c>
      <c r="BV10" s="15">
        <f t="shared" si="21"/>
        <v>0</v>
      </c>
      <c r="BW10" s="15">
        <f t="shared" si="22"/>
        <v>0</v>
      </c>
      <c r="BX10" s="15">
        <f t="shared" si="23"/>
        <v>0</v>
      </c>
      <c r="BY10" s="15"/>
      <c r="BZ10" s="15">
        <f>IF($C10=0,0,Planner!$H10/$C10)</f>
        <v>6.4</v>
      </c>
      <c r="CA10" s="15">
        <f>IF($D10=0,0,Planner!$H10/$D10)</f>
        <v>0</v>
      </c>
      <c r="CB10" s="15">
        <f>IF($E10=0,0,Planner!$H10/$E10)</f>
        <v>0</v>
      </c>
      <c r="CC10" s="15">
        <f>IF($F10=0,0,Planner!$H10/$F10)</f>
        <v>0</v>
      </c>
      <c r="CD10" s="15">
        <f>IF($G10=0,0,Planner!$H10/$G10)</f>
        <v>0</v>
      </c>
      <c r="CE10" s="15">
        <f>IF($H10=0,0,Planner!$H10/$H10)</f>
        <v>0</v>
      </c>
      <c r="CF10" s="15">
        <f>IF($I10=0,0,Planner!$H10/$I10)</f>
        <v>0</v>
      </c>
      <c r="CG10" s="15">
        <f>IF($J10=0,0,Planner!$H10/$J10)</f>
        <v>0</v>
      </c>
      <c r="CH10" s="15">
        <f>IF($K10=0,0,Planner!$H10/$K10)</f>
        <v>0</v>
      </c>
      <c r="CI10" s="15">
        <f>IF($L10=0,0,Planner!$H10/$L10)</f>
        <v>0</v>
      </c>
      <c r="CJ10" s="15">
        <f>IF($M10=0,0,Planner!$H10/$M10)</f>
        <v>0</v>
      </c>
      <c r="CK10" s="15">
        <f>IF($N10=0,0,Planner!$H10/$N10)</f>
        <v>0</v>
      </c>
      <c r="CL10" s="15">
        <f>IF($O10=0,0,Planner!$H10/$O10)</f>
        <v>0</v>
      </c>
      <c r="CM10" s="15">
        <f>IF($P10=0,0,Planner!$H10/$P10)</f>
        <v>0</v>
      </c>
      <c r="CN10" s="15">
        <f>IF($Q10=0,0,Planner!$H10/$Q10)</f>
        <v>0</v>
      </c>
      <c r="CO10" s="15">
        <f>IF($R10=0,0,Planner!$H10/$R10)</f>
        <v>0</v>
      </c>
      <c r="CP10" s="15">
        <f>IF($S10=0,0,Planner!$H10/$S10)</f>
        <v>0</v>
      </c>
      <c r="CQ10" s="15">
        <f>IF($T10=0,0,Planner!$H10/$T10)</f>
        <v>0</v>
      </c>
      <c r="CR10" s="15">
        <f>IF($U10=0,0,Planner!$H10/$U10)</f>
        <v>0</v>
      </c>
      <c r="CS10" s="15">
        <f>IF($V10=0,0,Planner!$H10/$V10)</f>
        <v>0</v>
      </c>
      <c r="CT10" s="15">
        <f>IF($W10=0,0,Planner!$H10/$W10)</f>
        <v>0</v>
      </c>
      <c r="CU10" s="15">
        <f>IF($X10=0,0,Planner!$H10/$X10)</f>
        <v>0</v>
      </c>
      <c r="CV10" s="15">
        <f>IF($Y10=0,0,Planner!$H10/$Y10)</f>
        <v>0</v>
      </c>
      <c r="CW10" s="15">
        <f>IF($Z10=0,0,Planner!$H10/$Z10)</f>
        <v>0</v>
      </c>
      <c r="CX10" s="15"/>
      <c r="CY10" s="15">
        <f t="shared" si="24"/>
        <v>1</v>
      </c>
      <c r="CZ10" s="15">
        <f t="shared" si="25"/>
        <v>0</v>
      </c>
      <c r="DA10" s="15">
        <f t="shared" si="26"/>
        <v>0</v>
      </c>
      <c r="DB10" s="15">
        <f t="shared" si="27"/>
        <v>0</v>
      </c>
      <c r="DC10" s="15">
        <f t="shared" si="28"/>
        <v>0</v>
      </c>
      <c r="DD10" s="15">
        <f t="shared" si="29"/>
        <v>0</v>
      </c>
      <c r="DE10" s="15">
        <f t="shared" si="30"/>
        <v>0</v>
      </c>
      <c r="DF10" s="15">
        <f t="shared" si="31"/>
        <v>0</v>
      </c>
      <c r="DG10" s="15">
        <f t="shared" si="32"/>
        <v>0</v>
      </c>
      <c r="DH10" s="15">
        <f t="shared" si="33"/>
        <v>0</v>
      </c>
      <c r="DI10" s="15">
        <f t="shared" si="34"/>
        <v>0</v>
      </c>
      <c r="DJ10" s="15">
        <f t="shared" si="35"/>
        <v>0</v>
      </c>
      <c r="DK10" s="15">
        <f t="shared" si="36"/>
        <v>0</v>
      </c>
      <c r="DL10" s="15">
        <f t="shared" si="37"/>
        <v>0</v>
      </c>
      <c r="DM10" s="15">
        <f t="shared" si="38"/>
        <v>0</v>
      </c>
      <c r="DN10" s="15">
        <f t="shared" si="39"/>
        <v>0</v>
      </c>
      <c r="DO10" s="15">
        <f t="shared" si="40"/>
        <v>0</v>
      </c>
      <c r="DP10" s="15">
        <f t="shared" si="41"/>
        <v>0</v>
      </c>
      <c r="DQ10" s="15">
        <f t="shared" si="42"/>
        <v>0</v>
      </c>
      <c r="DR10" s="15">
        <f t="shared" si="43"/>
        <v>0</v>
      </c>
      <c r="DS10" s="15">
        <f t="shared" si="44"/>
        <v>0</v>
      </c>
      <c r="DT10" s="15">
        <f t="shared" si="45"/>
        <v>0</v>
      </c>
      <c r="DU10" s="15">
        <f t="shared" si="46"/>
        <v>0</v>
      </c>
      <c r="DV10" s="15">
        <f t="shared" si="47"/>
        <v>0</v>
      </c>
      <c r="DW10" s="15"/>
      <c r="DX10" s="15">
        <f t="shared" si="48"/>
        <v>6.4</v>
      </c>
      <c r="DY10" s="15">
        <f t="shared" si="49"/>
        <v>0</v>
      </c>
      <c r="DZ10" s="15">
        <f t="shared" si="50"/>
        <v>0</v>
      </c>
      <c r="EA10" s="15">
        <f t="shared" si="51"/>
        <v>0</v>
      </c>
      <c r="EB10" s="15">
        <f t="shared" si="52"/>
        <v>0</v>
      </c>
      <c r="EC10" s="15">
        <f t="shared" si="53"/>
        <v>0</v>
      </c>
      <c r="ED10" s="15">
        <f t="shared" si="54"/>
        <v>0</v>
      </c>
      <c r="EE10" s="15">
        <f t="shared" si="55"/>
        <v>0</v>
      </c>
      <c r="EF10" s="15">
        <f t="shared" si="56"/>
        <v>0</v>
      </c>
      <c r="EG10" s="15">
        <f t="shared" si="57"/>
        <v>0</v>
      </c>
      <c r="EH10" s="15">
        <f t="shared" si="58"/>
        <v>0</v>
      </c>
      <c r="EI10" s="15">
        <f t="shared" si="59"/>
        <v>0</v>
      </c>
      <c r="EJ10" s="15">
        <f t="shared" si="60"/>
        <v>0</v>
      </c>
      <c r="EK10" s="15">
        <f t="shared" si="61"/>
        <v>0</v>
      </c>
      <c r="EL10" s="15">
        <f t="shared" si="62"/>
        <v>0</v>
      </c>
      <c r="EM10" s="15">
        <f t="shared" si="63"/>
        <v>0</v>
      </c>
      <c r="EN10" s="15">
        <f t="shared" si="64"/>
        <v>0</v>
      </c>
      <c r="EO10" s="15">
        <f t="shared" si="65"/>
        <v>0</v>
      </c>
      <c r="EP10" s="15">
        <f t="shared" si="66"/>
        <v>0</v>
      </c>
      <c r="EQ10" s="15">
        <f t="shared" si="67"/>
        <v>0</v>
      </c>
      <c r="ER10" s="15">
        <f t="shared" si="68"/>
        <v>0</v>
      </c>
      <c r="ES10" s="15">
        <f t="shared" si="69"/>
        <v>0</v>
      </c>
      <c r="ET10" s="15">
        <f t="shared" si="70"/>
        <v>0</v>
      </c>
      <c r="EU10" s="15">
        <f t="shared" si="71"/>
        <v>0</v>
      </c>
      <c r="EV10" s="15"/>
      <c r="EW10" s="15" t="str">
        <f>IF(Planner!$L10="","",CHAR(34)&amp;Planner!$L10&amp;CHAR(34))</f>
        <v>"Sarachnis cudgel"</v>
      </c>
      <c r="EX10" s="15" t="str">
        <f>IF(Planner!$M10="","",CHAR(34)&amp;Planner!$M10&amp;CHAR(34))</f>
        <v/>
      </c>
      <c r="EY10" s="15" t="str">
        <f>IF(Planner!$N10="","",CHAR(34)&amp;Planner!$N10&amp;CHAR(34))</f>
        <v/>
      </c>
      <c r="EZ10" s="15" t="str">
        <f>IF(Planner!$O10="","",CHAR(34)&amp;Planner!$O10&amp;CHAR(34))</f>
        <v/>
      </c>
      <c r="FA10" s="15" t="str">
        <f>IF(Planner!$P10="","",CHAR(34)&amp;Planner!$P10&amp;CHAR(34))</f>
        <v/>
      </c>
      <c r="FB10" s="15" t="str">
        <f>IF(Planner!$Q10="","",CHAR(34)&amp;Planner!$Q10&amp;CHAR(34))</f>
        <v/>
      </c>
      <c r="FC10" s="15" t="str">
        <f>IF(Planner!$R10="","",CHAR(34)&amp;Planner!$R10&amp;CHAR(34))</f>
        <v/>
      </c>
      <c r="FD10" s="15" t="str">
        <f>IF(Planner!$S10="","",CHAR(34)&amp;Planner!$S10&amp;CHAR(34))</f>
        <v/>
      </c>
      <c r="FE10" s="15" t="str">
        <f>IF(Planner!$T10="","",CHAR(34)&amp;Planner!$T10&amp;CHAR(34))</f>
        <v/>
      </c>
      <c r="FF10" s="15" t="str">
        <f>IF(Planner!$U10="","",CHAR(34)&amp;Planner!$U10&amp;CHAR(34))</f>
        <v/>
      </c>
      <c r="FG10" s="15" t="str">
        <f>IF(Planner!$V10="","",CHAR(34)&amp;Planner!$V10&amp;CHAR(34))</f>
        <v/>
      </c>
      <c r="FH10" s="15" t="str">
        <f>IF(Planner!$W10="","",CHAR(34)&amp;Planner!$W10&amp;CHAR(34))</f>
        <v/>
      </c>
      <c r="FI10" s="15" t="str">
        <f>IF(Planner!$X10="","",CHAR(34)&amp;Planner!$X10&amp;CHAR(34))</f>
        <v/>
      </c>
      <c r="FJ10" s="15" t="str">
        <f>IF(Planner!$Y10="","",CHAR(34)&amp;Planner!$Y10&amp;CHAR(34))</f>
        <v/>
      </c>
      <c r="FK10" s="15" t="str">
        <f>IF(Planner!$Z10="","",CHAR(34)&amp;Planner!$Z10&amp;CHAR(34))</f>
        <v/>
      </c>
      <c r="FL10" s="15" t="str">
        <f>IF(Planner!$AA10="","",CHAR(34)&amp;Planner!$AA10&amp;CHAR(34))</f>
        <v/>
      </c>
      <c r="FM10" s="15" t="str">
        <f>IF(Planner!$AB10="","",CHAR(34)&amp;Planner!$AB10&amp;CHAR(34))</f>
        <v/>
      </c>
      <c r="FN10" s="15" t="str">
        <f>IF(Planner!$AC10="","",CHAR(34)&amp;Planner!$AC10&amp;CHAR(34))</f>
        <v/>
      </c>
      <c r="FO10" s="15" t="str">
        <f>IF(Planner!$AD10="","",CHAR(34)&amp;Planner!$AD10&amp;CHAR(34))</f>
        <v/>
      </c>
      <c r="FP10" s="15" t="str">
        <f>IF(Planner!$AE10="","",CHAR(34)&amp;Planner!$AE10&amp;CHAR(34))</f>
        <v/>
      </c>
      <c r="FQ10" s="15" t="str">
        <f>IF(Planner!$AF10="","",CHAR(34)&amp;Planner!$AF10&amp;CHAR(34))</f>
        <v/>
      </c>
      <c r="FR10" s="15" t="str">
        <f>IF(Planner!$AG10="","",CHAR(34)&amp;Planner!$AG10&amp;CHAR(34))</f>
        <v/>
      </c>
      <c r="FS10" s="15" t="str">
        <f>IF(Planner!$AH10="","",CHAR(34)&amp;Planner!$AH10&amp;CHAR(34))</f>
        <v/>
      </c>
      <c r="FT10" s="15" t="str">
        <f>IF(Planner!$AI10="","",CHAR(34)&amp;Planner!$AI10&amp;CHAR(34))</f>
        <v/>
      </c>
    </row>
    <row r="11" spans="1:176" x14ac:dyDescent="0.25">
      <c r="A11" s="15">
        <f>Planner!$A11</f>
        <v>79</v>
      </c>
      <c r="B11" s="15"/>
      <c r="C11" s="15">
        <f>IF(Planner!$L11="",0,IFERROR(INDEX(Lookup!$H$5:$H$808,MATCH(Planner!$F11&amp;"|"&amp;Planner!$L11,Lookup!$A$5:$A$808,0)),0))</f>
        <v>50</v>
      </c>
      <c r="D11" s="15">
        <f>IF(Planner!$M11="",0,IFERROR(INDEX(Lookup!$H$5:$H$808,MATCH(Planner!$F11&amp;"|"&amp;Planner!$M11,Lookup!$A$5:$A$808,0)),0))</f>
        <v>0</v>
      </c>
      <c r="E11" s="15">
        <f>IF(Planner!$N11="",0,IFERROR(INDEX(Lookup!$H$5:$H$808,MATCH(Planner!$F11&amp;"|"&amp;Planner!$N11,Lookup!$A$5:$A$808,0)),0))</f>
        <v>0</v>
      </c>
      <c r="F11" s="15">
        <f>IF(Planner!$O11="",0,IFERROR(INDEX(Lookup!$H$5:$H$808,MATCH(Planner!$F11&amp;"|"&amp;Planner!$O11,Lookup!$A$5:$A$808,0)),0))</f>
        <v>0</v>
      </c>
      <c r="G11" s="15">
        <f>IF(Planner!$P11="",0,IFERROR(INDEX(Lookup!$H$5:$H$808,MATCH(Planner!$F11&amp;"|"&amp;Planner!$P11,Lookup!$A$5:$A$808,0)),0))</f>
        <v>0</v>
      </c>
      <c r="H11" s="15">
        <f>IF(Planner!$Q11="",0,IFERROR(INDEX(Lookup!$H$5:$H$808,MATCH(Planner!$F11&amp;"|"&amp;Planner!$Q11,Lookup!$A$5:$A$808,0)),0))</f>
        <v>0</v>
      </c>
      <c r="I11" s="15">
        <f>IF(Planner!$R11="",0,IFERROR(INDEX(Lookup!$H$5:$H$808,MATCH(Planner!$F11&amp;"|"&amp;Planner!$R11,Lookup!$A$5:$A$808,0)),0))</f>
        <v>0</v>
      </c>
      <c r="J11" s="15">
        <f>IF(Planner!$S11="",0,IFERROR(INDEX(Lookup!$H$5:$H$808,MATCH(Planner!$F11&amp;"|"&amp;Planner!$S11,Lookup!$A$5:$A$808,0)),0))</f>
        <v>0</v>
      </c>
      <c r="K11" s="15">
        <f>IF(Planner!$T11="",0,IFERROR(INDEX(Lookup!$H$5:$H$808,MATCH(Planner!$F11&amp;"|"&amp;Planner!$T11,Lookup!$A$5:$A$808,0)),0))</f>
        <v>0</v>
      </c>
      <c r="L11" s="15">
        <f>IF(Planner!$U11="",0,IFERROR(INDEX(Lookup!$H$5:$H$808,MATCH(Planner!$F11&amp;"|"&amp;Planner!$U11,Lookup!$A$5:$A$808,0)),0))</f>
        <v>0</v>
      </c>
      <c r="M11" s="15">
        <f>IF(Planner!$V11="",0,IFERROR(INDEX(Lookup!$H$5:$H$808,MATCH(Planner!$F11&amp;"|"&amp;Planner!$V11,Lookup!$A$5:$A$808,0)),0))</f>
        <v>0</v>
      </c>
      <c r="N11" s="15">
        <f>IF(Planner!$W11="",0,IFERROR(INDEX(Lookup!$H$5:$H$808,MATCH(Planner!$F11&amp;"|"&amp;Planner!$W11,Lookup!$A$5:$A$808,0)),0))</f>
        <v>0</v>
      </c>
      <c r="O11" s="15">
        <f>IF(Planner!$X11="",0,IFERROR(INDEX(Lookup!$H$5:$H$808,MATCH(Planner!$F11&amp;"|"&amp;Planner!$X11,Lookup!$A$5:$A$808,0)),0))</f>
        <v>0</v>
      </c>
      <c r="P11" s="15">
        <f>IF(Planner!$Y11="",0,IFERROR(INDEX(Lookup!$H$5:$H$808,MATCH(Planner!$F11&amp;"|"&amp;Planner!$Y11,Lookup!$A$5:$A$808,0)),0))</f>
        <v>0</v>
      </c>
      <c r="Q11" s="15">
        <f>IF(Planner!$Z11="",0,IFERROR(INDEX(Lookup!$H$5:$H$808,MATCH(Planner!$F11&amp;"|"&amp;Planner!$Z11,Lookup!$A$5:$A$808,0)),0))</f>
        <v>0</v>
      </c>
      <c r="R11" s="15">
        <f>IF(Planner!$AA11="",0,IFERROR(INDEX(Lookup!$H$5:$H$808,MATCH(Planner!$F11&amp;"|"&amp;Planner!$AA11,Lookup!$A$5:$A$808,0)),0))</f>
        <v>0</v>
      </c>
      <c r="S11" s="15">
        <f>IF(Planner!$AB11="",0,IFERROR(INDEX(Lookup!$H$5:$H$808,MATCH(Planner!$F11&amp;"|"&amp;Planner!$AB11,Lookup!$A$5:$A$808,0)),0))</f>
        <v>0</v>
      </c>
      <c r="T11" s="15">
        <f>IF(Planner!$AC11="",0,IFERROR(INDEX(Lookup!$H$5:$H$808,MATCH(Planner!$F11&amp;"|"&amp;Planner!$AC11,Lookup!$A$5:$A$808,0)),0))</f>
        <v>0</v>
      </c>
      <c r="U11" s="15">
        <f>IF(Planner!$AD11="",0,IFERROR(INDEX(Lookup!$H$5:$H$808,MATCH(Planner!$F11&amp;"|"&amp;Planner!$AD11,Lookup!$A$5:$A$808,0)),0))</f>
        <v>0</v>
      </c>
      <c r="V11" s="15">
        <f>IF(Planner!$AE11="",0,IFERROR(INDEX(Lookup!$H$5:$H$808,MATCH(Planner!$F11&amp;"|"&amp;Planner!$AE11,Lookup!$A$5:$A$808,0)),0))</f>
        <v>0</v>
      </c>
      <c r="W11" s="15">
        <f>IF(Planner!$AF11="",0,IFERROR(INDEX(Lookup!$H$5:$H$808,MATCH(Planner!$F11&amp;"|"&amp;Planner!$AF11,Lookup!$A$5:$A$808,0)),0))</f>
        <v>0</v>
      </c>
      <c r="X11" s="15">
        <f>IF(Planner!$AG11="",0,IFERROR(INDEX(Lookup!$H$5:$H$808,MATCH(Planner!$F11&amp;"|"&amp;Planner!$AG11,Lookup!$A$5:$A$808,0)),0))</f>
        <v>0</v>
      </c>
      <c r="Y11" s="15">
        <f>IF(Planner!$AH11="",0,IFERROR(INDEX(Lookup!$H$5:$H$808,MATCH(Planner!$F11&amp;"|"&amp;Planner!$AH11,Lookup!$A$5:$A$808,0)),0))</f>
        <v>0</v>
      </c>
      <c r="Z11" s="15">
        <f>IF(Planner!$AI11="",0,IFERROR(INDEX(Lookup!$H$5:$H$808,MATCH(Planner!$F11&amp;"|"&amp;Planner!$AI11,Lookup!$A$5:$A$808,0)),0))</f>
        <v>0</v>
      </c>
      <c r="AA11" s="15"/>
      <c r="AB11" s="15" t="str">
        <f>IF(Planner!$L11="","",IF(Planner!$I11="Yes","ALL",IF(Planner!$I11="No","IDX0",IFERROR(INDEX(Lookup!$D$5:$D$808,MATCH(Planner!$F11&amp;"|"&amp;Planner!$L11,Lookup!$A$5:$A$808,0)),"UNK0"))))</f>
        <v>npc_kill~Giant Mole</v>
      </c>
      <c r="AC11" s="15" t="str">
        <f>IF(Planner!$M11="","",IF(Planner!$I11="Yes","ALL",IF(Planner!$I11="No","IDX1",IFERROR(INDEX(Lookup!$D$5:$D$808,MATCH(Planner!$F11&amp;"|"&amp;Planner!$M11,Lookup!$A$5:$A$808,0)),"UNK1"))))</f>
        <v/>
      </c>
      <c r="AD11" s="15" t="str">
        <f>IF(Planner!$N11="","",IF(Planner!$I11="Yes","ALL",IF(Planner!$I11="No","IDX2",IFERROR(INDEX(Lookup!$D$5:$D$808,MATCH(Planner!$F11&amp;"|"&amp;Planner!$N11,Lookup!$A$5:$A$808,0)),"UNK2"))))</f>
        <v/>
      </c>
      <c r="AE11" s="15" t="str">
        <f>IF(Planner!$O11="","",IF(Planner!$I11="Yes","ALL",IF(Planner!$I11="No","IDX3",IFERROR(INDEX(Lookup!$D$5:$D$808,MATCH(Planner!$F11&amp;"|"&amp;Planner!$O11,Lookup!$A$5:$A$808,0)),"UNK3"))))</f>
        <v/>
      </c>
      <c r="AF11" s="15" t="str">
        <f>IF(Planner!$P11="","",IF(Planner!$I11="Yes","ALL",IF(Planner!$I11="No","IDX4",IFERROR(INDEX(Lookup!$D$5:$D$808,MATCH(Planner!$F11&amp;"|"&amp;Planner!$P11,Lookup!$A$5:$A$808,0)),"UNK4"))))</f>
        <v/>
      </c>
      <c r="AG11" s="15" t="str">
        <f>IF(Planner!$Q11="","",IF(Planner!$I11="Yes","ALL",IF(Planner!$I11="No","IDX5",IFERROR(INDEX(Lookup!$D$5:$D$808,MATCH(Planner!$F11&amp;"|"&amp;Planner!$Q11,Lookup!$A$5:$A$808,0)),"UNK5"))))</f>
        <v/>
      </c>
      <c r="AH11" s="15" t="str">
        <f>IF(Planner!$R11="","",IF(Planner!$I11="Yes","ALL",IF(Planner!$I11="No","IDX6",IFERROR(INDEX(Lookup!$D$5:$D$808,MATCH(Planner!$F11&amp;"|"&amp;Planner!$R11,Lookup!$A$5:$A$808,0)),"UNK6"))))</f>
        <v/>
      </c>
      <c r="AI11" s="15" t="str">
        <f>IF(Planner!$S11="","",IF(Planner!$I11="Yes","ALL",IF(Planner!$I11="No","IDX7",IFERROR(INDEX(Lookup!$D$5:$D$808,MATCH(Planner!$F11&amp;"|"&amp;Planner!$S11,Lookup!$A$5:$A$808,0)),"UNK7"))))</f>
        <v/>
      </c>
      <c r="AJ11" s="15" t="str">
        <f>IF(Planner!$T11="","",IF(Planner!$I11="Yes","ALL",IF(Planner!$I11="No","IDX8",IFERROR(INDEX(Lookup!$D$5:$D$808,MATCH(Planner!$F11&amp;"|"&amp;Planner!$T11,Lookup!$A$5:$A$808,0)),"UNK8"))))</f>
        <v/>
      </c>
      <c r="AK11" s="15" t="str">
        <f>IF(Planner!$U11="","",IF(Planner!$I11="Yes","ALL",IF(Planner!$I11="No","IDX9",IFERROR(INDEX(Lookup!$D$5:$D$808,MATCH(Planner!$F11&amp;"|"&amp;Planner!$U11,Lookup!$A$5:$A$808,0)),"UNK9"))))</f>
        <v/>
      </c>
      <c r="AL11" s="15" t="str">
        <f>IF(Planner!$V11="","",IF(Planner!$I11="Yes","ALL",IF(Planner!$I11="No","IDX10",IFERROR(INDEX(Lookup!$D$5:$D$808,MATCH(Planner!$F11&amp;"|"&amp;Planner!$V11,Lookup!$A$5:$A$808,0)),"UNK10"))))</f>
        <v/>
      </c>
      <c r="AM11" s="15" t="str">
        <f>IF(Planner!$W11="","",IF(Planner!$I11="Yes","ALL",IF(Planner!$I11="No","IDX11",IFERROR(INDEX(Lookup!$D$5:$D$808,MATCH(Planner!$F11&amp;"|"&amp;Planner!$W11,Lookup!$A$5:$A$808,0)),"UNK11"))))</f>
        <v/>
      </c>
      <c r="AN11" s="15" t="str">
        <f>IF(Planner!$X11="","",IF(Planner!$I11="Yes","ALL",IF(Planner!$I11="No","IDX12",IFERROR(INDEX(Lookup!$D$5:$D$808,MATCH(Planner!$F11&amp;"|"&amp;Planner!$X11,Lookup!$A$5:$A$808,0)),"UNK12"))))</f>
        <v/>
      </c>
      <c r="AO11" s="15" t="str">
        <f>IF(Planner!$Y11="","",IF(Planner!$I11="Yes","ALL",IF(Planner!$I11="No","IDX13",IFERROR(INDEX(Lookup!$D$5:$D$808,MATCH(Planner!$F11&amp;"|"&amp;Planner!$Y11,Lookup!$A$5:$A$808,0)),"UNK13"))))</f>
        <v/>
      </c>
      <c r="AP11" s="15" t="str">
        <f>IF(Planner!$Z11="","",IF(Planner!$I11="Yes","ALL",IF(Planner!$I11="No","IDX14",IFERROR(INDEX(Lookup!$D$5:$D$808,MATCH(Planner!$F11&amp;"|"&amp;Planner!$Z11,Lookup!$A$5:$A$808,0)),"UNK14"))))</f>
        <v/>
      </c>
      <c r="AQ11" s="15" t="str">
        <f>IF(Planner!$AA11="","",IF(Planner!$I11="Yes","ALL",IF(Planner!$I11="No","IDX15",IFERROR(INDEX(Lookup!$D$5:$D$808,MATCH(Planner!$F11&amp;"|"&amp;Planner!$AA11,Lookup!$A$5:$A$808,0)),"UNK15"))))</f>
        <v/>
      </c>
      <c r="AR11" s="15" t="str">
        <f>IF(Planner!$AB11="","",IF(Planner!$I11="Yes","ALL",IF(Planner!$I11="No","IDX16",IFERROR(INDEX(Lookup!$D$5:$D$808,MATCH(Planner!$F11&amp;"|"&amp;Planner!$AB11,Lookup!$A$5:$A$808,0)),"UNK16"))))</f>
        <v/>
      </c>
      <c r="AS11" s="15" t="str">
        <f>IF(Planner!$AC11="","",IF(Planner!$I11="Yes","ALL",IF(Planner!$I11="No","IDX17",IFERROR(INDEX(Lookup!$D$5:$D$808,MATCH(Planner!$F11&amp;"|"&amp;Planner!$AC11,Lookup!$A$5:$A$808,0)),"UNK17"))))</f>
        <v/>
      </c>
      <c r="AT11" s="15" t="str">
        <f>IF(Planner!$AD11="","",IF(Planner!$I11="Yes","ALL",IF(Planner!$I11="No","IDX18",IFERROR(INDEX(Lookup!$D$5:$D$808,MATCH(Planner!$F11&amp;"|"&amp;Planner!$AD11,Lookup!$A$5:$A$808,0)),"UNK18"))))</f>
        <v/>
      </c>
      <c r="AU11" s="15" t="str">
        <f>IF(Planner!$AE11="","",IF(Planner!$I11="Yes","ALL",IF(Planner!$I11="No","IDX19",IFERROR(INDEX(Lookup!$D$5:$D$808,MATCH(Planner!$F11&amp;"|"&amp;Planner!$AE11,Lookup!$A$5:$A$808,0)),"UNK19"))))</f>
        <v/>
      </c>
      <c r="AV11" s="15" t="str">
        <f>IF(Planner!$AF11="","",IF(Planner!$I11="Yes","ALL",IF(Planner!$I11="No","IDX20",IFERROR(INDEX(Lookup!$D$5:$D$808,MATCH(Planner!$F11&amp;"|"&amp;Planner!$AF11,Lookup!$A$5:$A$808,0)),"UNK20"))))</f>
        <v/>
      </c>
      <c r="AW11" s="15" t="str">
        <f>IF(Planner!$AG11="","",IF(Planner!$I11="Yes","ALL",IF(Planner!$I11="No","IDX21",IFERROR(INDEX(Lookup!$D$5:$D$808,MATCH(Planner!$F11&amp;"|"&amp;Planner!$AG11,Lookup!$A$5:$A$808,0)),"UNK21"))))</f>
        <v/>
      </c>
      <c r="AX11" s="15" t="str">
        <f>IF(Planner!$AH11="","",IF(Planner!$I11="Yes","ALL",IF(Planner!$I11="No","IDX22",IFERROR(INDEX(Lookup!$D$5:$D$808,MATCH(Planner!$F11&amp;"|"&amp;Planner!$AH11,Lookup!$A$5:$A$808,0)),"UNK22"))))</f>
        <v/>
      </c>
      <c r="AY11" s="15" t="str">
        <f>IF(Planner!$AI11="","",IF(Planner!$I11="Yes","ALL",IF(Planner!$I11="No","IDX23",IFERROR(INDEX(Lookup!$D$5:$D$808,MATCH(Planner!$F11&amp;"|"&amp;Planner!$AI11,Lookup!$A$5:$A$808,0)),"UNK23"))))</f>
        <v/>
      </c>
      <c r="AZ11" s="15"/>
      <c r="BA11" s="15">
        <f t="shared" si="0"/>
        <v>50</v>
      </c>
      <c r="BB11" s="15">
        <f t="shared" si="1"/>
        <v>0</v>
      </c>
      <c r="BC11" s="15">
        <f t="shared" si="2"/>
        <v>0</v>
      </c>
      <c r="BD11" s="15">
        <f t="shared" si="3"/>
        <v>0</v>
      </c>
      <c r="BE11" s="15">
        <f t="shared" si="4"/>
        <v>0</v>
      </c>
      <c r="BF11" s="15">
        <f t="shared" si="5"/>
        <v>0</v>
      </c>
      <c r="BG11" s="15">
        <f t="shared" si="6"/>
        <v>0</v>
      </c>
      <c r="BH11" s="15">
        <f t="shared" si="7"/>
        <v>0</v>
      </c>
      <c r="BI11" s="15">
        <f t="shared" si="8"/>
        <v>0</v>
      </c>
      <c r="BJ11" s="15">
        <f t="shared" si="9"/>
        <v>0</v>
      </c>
      <c r="BK11" s="15">
        <f t="shared" si="10"/>
        <v>0</v>
      </c>
      <c r="BL11" s="15">
        <f t="shared" si="11"/>
        <v>0</v>
      </c>
      <c r="BM11" s="15">
        <f t="shared" si="12"/>
        <v>0</v>
      </c>
      <c r="BN11" s="15">
        <f t="shared" si="13"/>
        <v>0</v>
      </c>
      <c r="BO11" s="15">
        <f t="shared" si="14"/>
        <v>0</v>
      </c>
      <c r="BP11" s="15">
        <f t="shared" si="15"/>
        <v>0</v>
      </c>
      <c r="BQ11" s="15">
        <f t="shared" si="16"/>
        <v>0</v>
      </c>
      <c r="BR11" s="15">
        <f t="shared" si="17"/>
        <v>0</v>
      </c>
      <c r="BS11" s="15">
        <f t="shared" si="18"/>
        <v>0</v>
      </c>
      <c r="BT11" s="15">
        <f t="shared" si="19"/>
        <v>0</v>
      </c>
      <c r="BU11" s="15">
        <f t="shared" si="20"/>
        <v>0</v>
      </c>
      <c r="BV11" s="15">
        <f t="shared" si="21"/>
        <v>0</v>
      </c>
      <c r="BW11" s="15">
        <f t="shared" si="22"/>
        <v>0</v>
      </c>
      <c r="BX11" s="15">
        <f t="shared" si="23"/>
        <v>0</v>
      </c>
      <c r="BY11" s="15"/>
      <c r="BZ11" s="15">
        <f>IF($C11=0,0,Planner!$H11/$C11)</f>
        <v>20</v>
      </c>
      <c r="CA11" s="15">
        <f>IF($D11=0,0,Planner!$H11/$D11)</f>
        <v>0</v>
      </c>
      <c r="CB11" s="15">
        <f>IF($E11=0,0,Planner!$H11/$E11)</f>
        <v>0</v>
      </c>
      <c r="CC11" s="15">
        <f>IF($F11=0,0,Planner!$H11/$F11)</f>
        <v>0</v>
      </c>
      <c r="CD11" s="15">
        <f>IF($G11=0,0,Planner!$H11/$G11)</f>
        <v>0</v>
      </c>
      <c r="CE11" s="15">
        <f>IF($H11=0,0,Planner!$H11/$H11)</f>
        <v>0</v>
      </c>
      <c r="CF11" s="15">
        <f>IF($I11=0,0,Planner!$H11/$I11)</f>
        <v>0</v>
      </c>
      <c r="CG11" s="15">
        <f>IF($J11=0,0,Planner!$H11/$J11)</f>
        <v>0</v>
      </c>
      <c r="CH11" s="15">
        <f>IF($K11=0,0,Planner!$H11/$K11)</f>
        <v>0</v>
      </c>
      <c r="CI11" s="15">
        <f>IF($L11=0,0,Planner!$H11/$L11)</f>
        <v>0</v>
      </c>
      <c r="CJ11" s="15">
        <f>IF($M11=0,0,Planner!$H11/$M11)</f>
        <v>0</v>
      </c>
      <c r="CK11" s="15">
        <f>IF($N11=0,0,Planner!$H11/$N11)</f>
        <v>0</v>
      </c>
      <c r="CL11" s="15">
        <f>IF($O11=0,0,Planner!$H11/$O11)</f>
        <v>0</v>
      </c>
      <c r="CM11" s="15">
        <f>IF($P11=0,0,Planner!$H11/$P11)</f>
        <v>0</v>
      </c>
      <c r="CN11" s="15">
        <f>IF($Q11=0,0,Planner!$H11/$Q11)</f>
        <v>0</v>
      </c>
      <c r="CO11" s="15">
        <f>IF($R11=0,0,Planner!$H11/$R11)</f>
        <v>0</v>
      </c>
      <c r="CP11" s="15">
        <f>IF($S11=0,0,Planner!$H11/$S11)</f>
        <v>0</v>
      </c>
      <c r="CQ11" s="15">
        <f>IF($T11=0,0,Planner!$H11/$T11)</f>
        <v>0</v>
      </c>
      <c r="CR11" s="15">
        <f>IF($U11=0,0,Planner!$H11/$U11)</f>
        <v>0</v>
      </c>
      <c r="CS11" s="15">
        <f>IF($V11=0,0,Planner!$H11/$V11)</f>
        <v>0</v>
      </c>
      <c r="CT11" s="15">
        <f>IF($W11=0,0,Planner!$H11/$W11)</f>
        <v>0</v>
      </c>
      <c r="CU11" s="15">
        <f>IF($X11=0,0,Planner!$H11/$X11)</f>
        <v>0</v>
      </c>
      <c r="CV11" s="15">
        <f>IF($Y11=0,0,Planner!$H11/$Y11)</f>
        <v>0</v>
      </c>
      <c r="CW11" s="15">
        <f>IF($Z11=0,0,Planner!$H11/$Z11)</f>
        <v>0</v>
      </c>
      <c r="CX11" s="15"/>
      <c r="CY11" s="15">
        <f t="shared" si="24"/>
        <v>1</v>
      </c>
      <c r="CZ11" s="15">
        <f t="shared" si="25"/>
        <v>0</v>
      </c>
      <c r="DA11" s="15">
        <f t="shared" si="26"/>
        <v>0</v>
      </c>
      <c r="DB11" s="15">
        <f t="shared" si="27"/>
        <v>0</v>
      </c>
      <c r="DC11" s="15">
        <f t="shared" si="28"/>
        <v>0</v>
      </c>
      <c r="DD11" s="15">
        <f t="shared" si="29"/>
        <v>0</v>
      </c>
      <c r="DE11" s="15">
        <f t="shared" si="30"/>
        <v>0</v>
      </c>
      <c r="DF11" s="15">
        <f t="shared" si="31"/>
        <v>0</v>
      </c>
      <c r="DG11" s="15">
        <f t="shared" si="32"/>
        <v>0</v>
      </c>
      <c r="DH11" s="15">
        <f t="shared" si="33"/>
        <v>0</v>
      </c>
      <c r="DI11" s="15">
        <f t="shared" si="34"/>
        <v>0</v>
      </c>
      <c r="DJ11" s="15">
        <f t="shared" si="35"/>
        <v>0</v>
      </c>
      <c r="DK11" s="15">
        <f t="shared" si="36"/>
        <v>0</v>
      </c>
      <c r="DL11" s="15">
        <f t="shared" si="37"/>
        <v>0</v>
      </c>
      <c r="DM11" s="15">
        <f t="shared" si="38"/>
        <v>0</v>
      </c>
      <c r="DN11" s="15">
        <f t="shared" si="39"/>
        <v>0</v>
      </c>
      <c r="DO11" s="15">
        <f t="shared" si="40"/>
        <v>0</v>
      </c>
      <c r="DP11" s="15">
        <f t="shared" si="41"/>
        <v>0</v>
      </c>
      <c r="DQ11" s="15">
        <f t="shared" si="42"/>
        <v>0</v>
      </c>
      <c r="DR11" s="15">
        <f t="shared" si="43"/>
        <v>0</v>
      </c>
      <c r="DS11" s="15">
        <f t="shared" si="44"/>
        <v>0</v>
      </c>
      <c r="DT11" s="15">
        <f t="shared" si="45"/>
        <v>0</v>
      </c>
      <c r="DU11" s="15">
        <f t="shared" si="46"/>
        <v>0</v>
      </c>
      <c r="DV11" s="15">
        <f t="shared" si="47"/>
        <v>0</v>
      </c>
      <c r="DW11" s="15"/>
      <c r="DX11" s="15">
        <f t="shared" si="48"/>
        <v>20</v>
      </c>
      <c r="DY11" s="15">
        <f t="shared" si="49"/>
        <v>0</v>
      </c>
      <c r="DZ11" s="15">
        <f t="shared" si="50"/>
        <v>0</v>
      </c>
      <c r="EA11" s="15">
        <f t="shared" si="51"/>
        <v>0</v>
      </c>
      <c r="EB11" s="15">
        <f t="shared" si="52"/>
        <v>0</v>
      </c>
      <c r="EC11" s="15">
        <f t="shared" si="53"/>
        <v>0</v>
      </c>
      <c r="ED11" s="15">
        <f t="shared" si="54"/>
        <v>0</v>
      </c>
      <c r="EE11" s="15">
        <f t="shared" si="55"/>
        <v>0</v>
      </c>
      <c r="EF11" s="15">
        <f t="shared" si="56"/>
        <v>0</v>
      </c>
      <c r="EG11" s="15">
        <f t="shared" si="57"/>
        <v>0</v>
      </c>
      <c r="EH11" s="15">
        <f t="shared" si="58"/>
        <v>0</v>
      </c>
      <c r="EI11" s="15">
        <f t="shared" si="59"/>
        <v>0</v>
      </c>
      <c r="EJ11" s="15">
        <f t="shared" si="60"/>
        <v>0</v>
      </c>
      <c r="EK11" s="15">
        <f t="shared" si="61"/>
        <v>0</v>
      </c>
      <c r="EL11" s="15">
        <f t="shared" si="62"/>
        <v>0</v>
      </c>
      <c r="EM11" s="15">
        <f t="shared" si="63"/>
        <v>0</v>
      </c>
      <c r="EN11" s="15">
        <f t="shared" si="64"/>
        <v>0</v>
      </c>
      <c r="EO11" s="15">
        <f t="shared" si="65"/>
        <v>0</v>
      </c>
      <c r="EP11" s="15">
        <f t="shared" si="66"/>
        <v>0</v>
      </c>
      <c r="EQ11" s="15">
        <f t="shared" si="67"/>
        <v>0</v>
      </c>
      <c r="ER11" s="15">
        <f t="shared" si="68"/>
        <v>0</v>
      </c>
      <c r="ES11" s="15">
        <f t="shared" si="69"/>
        <v>0</v>
      </c>
      <c r="ET11" s="15">
        <f t="shared" si="70"/>
        <v>0</v>
      </c>
      <c r="EU11" s="15">
        <f t="shared" si="71"/>
        <v>0</v>
      </c>
      <c r="EV11" s="15"/>
      <c r="EW11" s="15" t="str">
        <f>IF(Planner!$L11="","",CHAR(34)&amp;Planner!$L11&amp;CHAR(34))</f>
        <v>"Giant Mole"</v>
      </c>
      <c r="EX11" s="15" t="str">
        <f>IF(Planner!$M11="","",CHAR(34)&amp;Planner!$M11&amp;CHAR(34))</f>
        <v/>
      </c>
      <c r="EY11" s="15" t="str">
        <f>IF(Planner!$N11="","",CHAR(34)&amp;Planner!$N11&amp;CHAR(34))</f>
        <v/>
      </c>
      <c r="EZ11" s="15" t="str">
        <f>IF(Planner!$O11="","",CHAR(34)&amp;Planner!$O11&amp;CHAR(34))</f>
        <v/>
      </c>
      <c r="FA11" s="15" t="str">
        <f>IF(Planner!$P11="","",CHAR(34)&amp;Planner!$P11&amp;CHAR(34))</f>
        <v/>
      </c>
      <c r="FB11" s="15" t="str">
        <f>IF(Planner!$Q11="","",CHAR(34)&amp;Planner!$Q11&amp;CHAR(34))</f>
        <v/>
      </c>
      <c r="FC11" s="15" t="str">
        <f>IF(Planner!$R11="","",CHAR(34)&amp;Planner!$R11&amp;CHAR(34))</f>
        <v/>
      </c>
      <c r="FD11" s="15" t="str">
        <f>IF(Planner!$S11="","",CHAR(34)&amp;Planner!$S11&amp;CHAR(34))</f>
        <v/>
      </c>
      <c r="FE11" s="15" t="str">
        <f>IF(Planner!$T11="","",CHAR(34)&amp;Planner!$T11&amp;CHAR(34))</f>
        <v/>
      </c>
      <c r="FF11" s="15" t="str">
        <f>IF(Planner!$U11="","",CHAR(34)&amp;Planner!$U11&amp;CHAR(34))</f>
        <v/>
      </c>
      <c r="FG11" s="15" t="str">
        <f>IF(Planner!$V11="","",CHAR(34)&amp;Planner!$V11&amp;CHAR(34))</f>
        <v/>
      </c>
      <c r="FH11" s="15" t="str">
        <f>IF(Planner!$W11="","",CHAR(34)&amp;Planner!$W11&amp;CHAR(34))</f>
        <v/>
      </c>
      <c r="FI11" s="15" t="str">
        <f>IF(Planner!$X11="","",CHAR(34)&amp;Planner!$X11&amp;CHAR(34))</f>
        <v/>
      </c>
      <c r="FJ11" s="15" t="str">
        <f>IF(Planner!$Y11="","",CHAR(34)&amp;Planner!$Y11&amp;CHAR(34))</f>
        <v/>
      </c>
      <c r="FK11" s="15" t="str">
        <f>IF(Planner!$Z11="","",CHAR(34)&amp;Planner!$Z11&amp;CHAR(34))</f>
        <v/>
      </c>
      <c r="FL11" s="15" t="str">
        <f>IF(Planner!$AA11="","",CHAR(34)&amp;Planner!$AA11&amp;CHAR(34))</f>
        <v/>
      </c>
      <c r="FM11" s="15" t="str">
        <f>IF(Planner!$AB11="","",CHAR(34)&amp;Planner!$AB11&amp;CHAR(34))</f>
        <v/>
      </c>
      <c r="FN11" s="15" t="str">
        <f>IF(Planner!$AC11="","",CHAR(34)&amp;Planner!$AC11&amp;CHAR(34))</f>
        <v/>
      </c>
      <c r="FO11" s="15" t="str">
        <f>IF(Planner!$AD11="","",CHAR(34)&amp;Planner!$AD11&amp;CHAR(34))</f>
        <v/>
      </c>
      <c r="FP11" s="15" t="str">
        <f>IF(Planner!$AE11="","",CHAR(34)&amp;Planner!$AE11&amp;CHAR(34))</f>
        <v/>
      </c>
      <c r="FQ11" s="15" t="str">
        <f>IF(Planner!$AF11="","",CHAR(34)&amp;Planner!$AF11&amp;CHAR(34))</f>
        <v/>
      </c>
      <c r="FR11" s="15" t="str">
        <f>IF(Planner!$AG11="","",CHAR(34)&amp;Planner!$AG11&amp;CHAR(34))</f>
        <v/>
      </c>
      <c r="FS11" s="15" t="str">
        <f>IF(Planner!$AH11="","",CHAR(34)&amp;Planner!$AH11&amp;CHAR(34))</f>
        <v/>
      </c>
      <c r="FT11" s="15" t="str">
        <f>IF(Planner!$AI11="","",CHAR(34)&amp;Planner!$AI11&amp;CHAR(34))</f>
        <v/>
      </c>
    </row>
    <row r="12" spans="1:176" x14ac:dyDescent="0.25">
      <c r="A12" s="15">
        <f>Planner!$A12</f>
        <v>81</v>
      </c>
      <c r="B12" s="15"/>
      <c r="C12" s="15">
        <f>IF(Planner!$L12="",0,IFERROR(INDEX(Lookup!$H$5:$H$808,MATCH(Planner!$F12&amp;"|"&amp;Planner!$L12,Lookup!$A$5:$A$808,0)),0))</f>
        <v>60</v>
      </c>
      <c r="D12" s="15">
        <f>IF(Planner!$M12="",0,IFERROR(INDEX(Lookup!$H$5:$H$808,MATCH(Planner!$F12&amp;"|"&amp;Planner!$M12,Lookup!$A$5:$A$808,0)),0))</f>
        <v>0</v>
      </c>
      <c r="E12" s="15">
        <f>IF(Planner!$N12="",0,IFERROR(INDEX(Lookup!$H$5:$H$808,MATCH(Planner!$F12&amp;"|"&amp;Planner!$N12,Lookup!$A$5:$A$808,0)),0))</f>
        <v>0</v>
      </c>
      <c r="F12" s="15">
        <f>IF(Planner!$O12="",0,IFERROR(INDEX(Lookup!$H$5:$H$808,MATCH(Planner!$F12&amp;"|"&amp;Planner!$O12,Lookup!$A$5:$A$808,0)),0))</f>
        <v>0</v>
      </c>
      <c r="G12" s="15">
        <f>IF(Planner!$P12="",0,IFERROR(INDEX(Lookup!$H$5:$H$808,MATCH(Planner!$F12&amp;"|"&amp;Planner!$P12,Lookup!$A$5:$A$808,0)),0))</f>
        <v>0</v>
      </c>
      <c r="H12" s="15">
        <f>IF(Planner!$Q12="",0,IFERROR(INDEX(Lookup!$H$5:$H$808,MATCH(Planner!$F12&amp;"|"&amp;Planner!$Q12,Lookup!$A$5:$A$808,0)),0))</f>
        <v>0</v>
      </c>
      <c r="I12" s="15">
        <f>IF(Planner!$R12="",0,IFERROR(INDEX(Lookup!$H$5:$H$808,MATCH(Planner!$F12&amp;"|"&amp;Planner!$R12,Lookup!$A$5:$A$808,0)),0))</f>
        <v>0</v>
      </c>
      <c r="J12" s="15">
        <f>IF(Planner!$S12="",0,IFERROR(INDEX(Lookup!$H$5:$H$808,MATCH(Planner!$F12&amp;"|"&amp;Planner!$S12,Lookup!$A$5:$A$808,0)),0))</f>
        <v>0</v>
      </c>
      <c r="K12" s="15">
        <f>IF(Planner!$T12="",0,IFERROR(INDEX(Lookup!$H$5:$H$808,MATCH(Planner!$F12&amp;"|"&amp;Planner!$T12,Lookup!$A$5:$A$808,0)),0))</f>
        <v>0</v>
      </c>
      <c r="L12" s="15">
        <f>IF(Planner!$U12="",0,IFERROR(INDEX(Lookup!$H$5:$H$808,MATCH(Planner!$F12&amp;"|"&amp;Planner!$U12,Lookup!$A$5:$A$808,0)),0))</f>
        <v>0</v>
      </c>
      <c r="M12" s="15">
        <f>IF(Planner!$V12="",0,IFERROR(INDEX(Lookup!$H$5:$H$808,MATCH(Planner!$F12&amp;"|"&amp;Planner!$V12,Lookup!$A$5:$A$808,0)),0))</f>
        <v>0</v>
      </c>
      <c r="N12" s="15">
        <f>IF(Planner!$W12="",0,IFERROR(INDEX(Lookup!$H$5:$H$808,MATCH(Planner!$F12&amp;"|"&amp;Planner!$W12,Lookup!$A$5:$A$808,0)),0))</f>
        <v>0</v>
      </c>
      <c r="O12" s="15">
        <f>IF(Planner!$X12="",0,IFERROR(INDEX(Lookup!$H$5:$H$808,MATCH(Planner!$F12&amp;"|"&amp;Planner!$X12,Lookup!$A$5:$A$808,0)),0))</f>
        <v>0</v>
      </c>
      <c r="P12" s="15">
        <f>IF(Planner!$Y12="",0,IFERROR(INDEX(Lookup!$H$5:$H$808,MATCH(Planner!$F12&amp;"|"&amp;Planner!$Y12,Lookup!$A$5:$A$808,0)),0))</f>
        <v>0</v>
      </c>
      <c r="Q12" s="15">
        <f>IF(Planner!$Z12="",0,IFERROR(INDEX(Lookup!$H$5:$H$808,MATCH(Planner!$F12&amp;"|"&amp;Planner!$Z12,Lookup!$A$5:$A$808,0)),0))</f>
        <v>0</v>
      </c>
      <c r="R12" s="15">
        <f>IF(Planner!$AA12="",0,IFERROR(INDEX(Lookup!$H$5:$H$808,MATCH(Planner!$F12&amp;"|"&amp;Planner!$AA12,Lookup!$A$5:$A$808,0)),0))</f>
        <v>0</v>
      </c>
      <c r="S12" s="15">
        <f>IF(Planner!$AB12="",0,IFERROR(INDEX(Lookup!$H$5:$H$808,MATCH(Planner!$F12&amp;"|"&amp;Planner!$AB12,Lookup!$A$5:$A$808,0)),0))</f>
        <v>0</v>
      </c>
      <c r="T12" s="15">
        <f>IF(Planner!$AC12="",0,IFERROR(INDEX(Lookup!$H$5:$H$808,MATCH(Planner!$F12&amp;"|"&amp;Planner!$AC12,Lookup!$A$5:$A$808,0)),0))</f>
        <v>0</v>
      </c>
      <c r="U12" s="15">
        <f>IF(Planner!$AD12="",0,IFERROR(INDEX(Lookup!$H$5:$H$808,MATCH(Planner!$F12&amp;"|"&amp;Planner!$AD12,Lookup!$A$5:$A$808,0)),0))</f>
        <v>0</v>
      </c>
      <c r="V12" s="15">
        <f>IF(Planner!$AE12="",0,IFERROR(INDEX(Lookup!$H$5:$H$808,MATCH(Planner!$F12&amp;"|"&amp;Planner!$AE12,Lookup!$A$5:$A$808,0)),0))</f>
        <v>0</v>
      </c>
      <c r="W12" s="15">
        <f>IF(Planner!$AF12="",0,IFERROR(INDEX(Lookup!$H$5:$H$808,MATCH(Planner!$F12&amp;"|"&amp;Planner!$AF12,Lookup!$A$5:$A$808,0)),0))</f>
        <v>0</v>
      </c>
      <c r="X12" s="15">
        <f>IF(Planner!$AG12="",0,IFERROR(INDEX(Lookup!$H$5:$H$808,MATCH(Planner!$F12&amp;"|"&amp;Planner!$AG12,Lookup!$A$5:$A$808,0)),0))</f>
        <v>0</v>
      </c>
      <c r="Y12" s="15">
        <f>IF(Planner!$AH12="",0,IFERROR(INDEX(Lookup!$H$5:$H$808,MATCH(Planner!$F12&amp;"|"&amp;Planner!$AH12,Lookup!$A$5:$A$808,0)),0))</f>
        <v>0</v>
      </c>
      <c r="Z12" s="15">
        <f>IF(Planner!$AI12="",0,IFERROR(INDEX(Lookup!$H$5:$H$808,MATCH(Planner!$F12&amp;"|"&amp;Planner!$AI12,Lookup!$A$5:$A$808,0)),0))</f>
        <v>0</v>
      </c>
      <c r="AA12" s="15"/>
      <c r="AB12" s="15" t="str">
        <f>IF(Planner!$L12="","",IF(Planner!$I12="Yes","ALL",IF(Planner!$I12="No","IDX0",IFERROR(INDEX(Lookup!$D$5:$D$808,MATCH(Planner!$F12&amp;"|"&amp;Planner!$L12,Lookup!$A$5:$A$808,0)),"UNK0"))))</f>
        <v>npc_kill~Kraken</v>
      </c>
      <c r="AC12" s="15" t="str">
        <f>IF(Planner!$M12="","",IF(Planner!$I12="Yes","ALL",IF(Planner!$I12="No","IDX1",IFERROR(INDEX(Lookup!$D$5:$D$808,MATCH(Planner!$F12&amp;"|"&amp;Planner!$M12,Lookup!$A$5:$A$808,0)),"UNK1"))))</f>
        <v/>
      </c>
      <c r="AD12" s="15" t="str">
        <f>IF(Planner!$N12="","",IF(Planner!$I12="Yes","ALL",IF(Planner!$I12="No","IDX2",IFERROR(INDEX(Lookup!$D$5:$D$808,MATCH(Planner!$F12&amp;"|"&amp;Planner!$N12,Lookup!$A$5:$A$808,0)),"UNK2"))))</f>
        <v/>
      </c>
      <c r="AE12" s="15" t="str">
        <f>IF(Planner!$O12="","",IF(Planner!$I12="Yes","ALL",IF(Planner!$I12="No","IDX3",IFERROR(INDEX(Lookup!$D$5:$D$808,MATCH(Planner!$F12&amp;"|"&amp;Planner!$O12,Lookup!$A$5:$A$808,0)),"UNK3"))))</f>
        <v/>
      </c>
      <c r="AF12" s="15" t="str">
        <f>IF(Planner!$P12="","",IF(Planner!$I12="Yes","ALL",IF(Planner!$I12="No","IDX4",IFERROR(INDEX(Lookup!$D$5:$D$808,MATCH(Planner!$F12&amp;"|"&amp;Planner!$P12,Lookup!$A$5:$A$808,0)),"UNK4"))))</f>
        <v/>
      </c>
      <c r="AG12" s="15" t="str">
        <f>IF(Planner!$Q12="","",IF(Planner!$I12="Yes","ALL",IF(Planner!$I12="No","IDX5",IFERROR(INDEX(Lookup!$D$5:$D$808,MATCH(Planner!$F12&amp;"|"&amp;Planner!$Q12,Lookup!$A$5:$A$808,0)),"UNK5"))))</f>
        <v/>
      </c>
      <c r="AH12" s="15" t="str">
        <f>IF(Planner!$R12="","",IF(Planner!$I12="Yes","ALL",IF(Planner!$I12="No","IDX6",IFERROR(INDEX(Lookup!$D$5:$D$808,MATCH(Planner!$F12&amp;"|"&amp;Planner!$R12,Lookup!$A$5:$A$808,0)),"UNK6"))))</f>
        <v/>
      </c>
      <c r="AI12" s="15" t="str">
        <f>IF(Planner!$S12="","",IF(Planner!$I12="Yes","ALL",IF(Planner!$I12="No","IDX7",IFERROR(INDEX(Lookup!$D$5:$D$808,MATCH(Planner!$F12&amp;"|"&amp;Planner!$S12,Lookup!$A$5:$A$808,0)),"UNK7"))))</f>
        <v/>
      </c>
      <c r="AJ12" s="15" t="str">
        <f>IF(Planner!$T12="","",IF(Planner!$I12="Yes","ALL",IF(Planner!$I12="No","IDX8",IFERROR(INDEX(Lookup!$D$5:$D$808,MATCH(Planner!$F12&amp;"|"&amp;Planner!$T12,Lookup!$A$5:$A$808,0)),"UNK8"))))</f>
        <v/>
      </c>
      <c r="AK12" s="15" t="str">
        <f>IF(Planner!$U12="","",IF(Planner!$I12="Yes","ALL",IF(Planner!$I12="No","IDX9",IFERROR(INDEX(Lookup!$D$5:$D$808,MATCH(Planner!$F12&amp;"|"&amp;Planner!$U12,Lookup!$A$5:$A$808,0)),"UNK9"))))</f>
        <v/>
      </c>
      <c r="AL12" s="15" t="str">
        <f>IF(Planner!$V12="","",IF(Planner!$I12="Yes","ALL",IF(Planner!$I12="No","IDX10",IFERROR(INDEX(Lookup!$D$5:$D$808,MATCH(Planner!$F12&amp;"|"&amp;Planner!$V12,Lookup!$A$5:$A$808,0)),"UNK10"))))</f>
        <v/>
      </c>
      <c r="AM12" s="15" t="str">
        <f>IF(Planner!$W12="","",IF(Planner!$I12="Yes","ALL",IF(Planner!$I12="No","IDX11",IFERROR(INDEX(Lookup!$D$5:$D$808,MATCH(Planner!$F12&amp;"|"&amp;Planner!$W12,Lookup!$A$5:$A$808,0)),"UNK11"))))</f>
        <v/>
      </c>
      <c r="AN12" s="15" t="str">
        <f>IF(Planner!$X12="","",IF(Planner!$I12="Yes","ALL",IF(Planner!$I12="No","IDX12",IFERROR(INDEX(Lookup!$D$5:$D$808,MATCH(Planner!$F12&amp;"|"&amp;Planner!$X12,Lookup!$A$5:$A$808,0)),"UNK12"))))</f>
        <v/>
      </c>
      <c r="AO12" s="15" t="str">
        <f>IF(Planner!$Y12="","",IF(Planner!$I12="Yes","ALL",IF(Planner!$I12="No","IDX13",IFERROR(INDEX(Lookup!$D$5:$D$808,MATCH(Planner!$F12&amp;"|"&amp;Planner!$Y12,Lookup!$A$5:$A$808,0)),"UNK13"))))</f>
        <v/>
      </c>
      <c r="AP12" s="15" t="str">
        <f>IF(Planner!$Z12="","",IF(Planner!$I12="Yes","ALL",IF(Planner!$I12="No","IDX14",IFERROR(INDEX(Lookup!$D$5:$D$808,MATCH(Planner!$F12&amp;"|"&amp;Planner!$Z12,Lookup!$A$5:$A$808,0)),"UNK14"))))</f>
        <v/>
      </c>
      <c r="AQ12" s="15" t="str">
        <f>IF(Planner!$AA12="","",IF(Planner!$I12="Yes","ALL",IF(Planner!$I12="No","IDX15",IFERROR(INDEX(Lookup!$D$5:$D$808,MATCH(Planner!$F12&amp;"|"&amp;Planner!$AA12,Lookup!$A$5:$A$808,0)),"UNK15"))))</f>
        <v/>
      </c>
      <c r="AR12" s="15" t="str">
        <f>IF(Planner!$AB12="","",IF(Planner!$I12="Yes","ALL",IF(Planner!$I12="No","IDX16",IFERROR(INDEX(Lookup!$D$5:$D$808,MATCH(Planner!$F12&amp;"|"&amp;Planner!$AB12,Lookup!$A$5:$A$808,0)),"UNK16"))))</f>
        <v/>
      </c>
      <c r="AS12" s="15" t="str">
        <f>IF(Planner!$AC12="","",IF(Planner!$I12="Yes","ALL",IF(Planner!$I12="No","IDX17",IFERROR(INDEX(Lookup!$D$5:$D$808,MATCH(Planner!$F12&amp;"|"&amp;Planner!$AC12,Lookup!$A$5:$A$808,0)),"UNK17"))))</f>
        <v/>
      </c>
      <c r="AT12" s="15" t="str">
        <f>IF(Planner!$AD12="","",IF(Planner!$I12="Yes","ALL",IF(Planner!$I12="No","IDX18",IFERROR(INDEX(Lookup!$D$5:$D$808,MATCH(Planner!$F12&amp;"|"&amp;Planner!$AD12,Lookup!$A$5:$A$808,0)),"UNK18"))))</f>
        <v/>
      </c>
      <c r="AU12" s="15" t="str">
        <f>IF(Planner!$AE12="","",IF(Planner!$I12="Yes","ALL",IF(Planner!$I12="No","IDX19",IFERROR(INDEX(Lookup!$D$5:$D$808,MATCH(Planner!$F12&amp;"|"&amp;Planner!$AE12,Lookup!$A$5:$A$808,0)),"UNK19"))))</f>
        <v/>
      </c>
      <c r="AV12" s="15" t="str">
        <f>IF(Planner!$AF12="","",IF(Planner!$I12="Yes","ALL",IF(Planner!$I12="No","IDX20",IFERROR(INDEX(Lookup!$D$5:$D$808,MATCH(Planner!$F12&amp;"|"&amp;Planner!$AF12,Lookup!$A$5:$A$808,0)),"UNK20"))))</f>
        <v/>
      </c>
      <c r="AW12" s="15" t="str">
        <f>IF(Planner!$AG12="","",IF(Planner!$I12="Yes","ALL",IF(Planner!$I12="No","IDX21",IFERROR(INDEX(Lookup!$D$5:$D$808,MATCH(Planner!$F12&amp;"|"&amp;Planner!$AG12,Lookup!$A$5:$A$808,0)),"UNK21"))))</f>
        <v/>
      </c>
      <c r="AX12" s="15" t="str">
        <f>IF(Planner!$AH12="","",IF(Planner!$I12="Yes","ALL",IF(Planner!$I12="No","IDX22",IFERROR(INDEX(Lookup!$D$5:$D$808,MATCH(Planner!$F12&amp;"|"&amp;Planner!$AH12,Lookup!$A$5:$A$808,0)),"UNK22"))))</f>
        <v/>
      </c>
      <c r="AY12" s="15" t="str">
        <f>IF(Planner!$AI12="","",IF(Planner!$I12="Yes","ALL",IF(Planner!$I12="No","IDX23",IFERROR(INDEX(Lookup!$D$5:$D$808,MATCH(Planner!$F12&amp;"|"&amp;Planner!$AI12,Lookup!$A$5:$A$808,0)),"UNK23"))))</f>
        <v/>
      </c>
      <c r="AZ12" s="15"/>
      <c r="BA12" s="15">
        <f t="shared" si="0"/>
        <v>60</v>
      </c>
      <c r="BB12" s="15">
        <f t="shared" si="1"/>
        <v>0</v>
      </c>
      <c r="BC12" s="15">
        <f t="shared" si="2"/>
        <v>0</v>
      </c>
      <c r="BD12" s="15">
        <f t="shared" si="3"/>
        <v>0</v>
      </c>
      <c r="BE12" s="15">
        <f t="shared" si="4"/>
        <v>0</v>
      </c>
      <c r="BF12" s="15">
        <f t="shared" si="5"/>
        <v>0</v>
      </c>
      <c r="BG12" s="15">
        <f t="shared" si="6"/>
        <v>0</v>
      </c>
      <c r="BH12" s="15">
        <f t="shared" si="7"/>
        <v>0</v>
      </c>
      <c r="BI12" s="15">
        <f t="shared" si="8"/>
        <v>0</v>
      </c>
      <c r="BJ12" s="15">
        <f t="shared" si="9"/>
        <v>0</v>
      </c>
      <c r="BK12" s="15">
        <f t="shared" si="10"/>
        <v>0</v>
      </c>
      <c r="BL12" s="15">
        <f t="shared" si="11"/>
        <v>0</v>
      </c>
      <c r="BM12" s="15">
        <f t="shared" si="12"/>
        <v>0</v>
      </c>
      <c r="BN12" s="15">
        <f t="shared" si="13"/>
        <v>0</v>
      </c>
      <c r="BO12" s="15">
        <f t="shared" si="14"/>
        <v>0</v>
      </c>
      <c r="BP12" s="15">
        <f t="shared" si="15"/>
        <v>0</v>
      </c>
      <c r="BQ12" s="15">
        <f t="shared" si="16"/>
        <v>0</v>
      </c>
      <c r="BR12" s="15">
        <f t="shared" si="17"/>
        <v>0</v>
      </c>
      <c r="BS12" s="15">
        <f t="shared" si="18"/>
        <v>0</v>
      </c>
      <c r="BT12" s="15">
        <f t="shared" si="19"/>
        <v>0</v>
      </c>
      <c r="BU12" s="15">
        <f t="shared" si="20"/>
        <v>0</v>
      </c>
      <c r="BV12" s="15">
        <f t="shared" si="21"/>
        <v>0</v>
      </c>
      <c r="BW12" s="15">
        <f t="shared" si="22"/>
        <v>0</v>
      </c>
      <c r="BX12" s="15">
        <f t="shared" si="23"/>
        <v>0</v>
      </c>
      <c r="BY12" s="15"/>
      <c r="BZ12" s="15">
        <f>IF($C12=0,0,Planner!$H12/$C12)</f>
        <v>4.166666666666667</v>
      </c>
      <c r="CA12" s="15">
        <f>IF($D12=0,0,Planner!$H12/$D12)</f>
        <v>0</v>
      </c>
      <c r="CB12" s="15">
        <f>IF($E12=0,0,Planner!$H12/$E12)</f>
        <v>0</v>
      </c>
      <c r="CC12" s="15">
        <f>IF($F12=0,0,Planner!$H12/$F12)</f>
        <v>0</v>
      </c>
      <c r="CD12" s="15">
        <f>IF($G12=0,0,Planner!$H12/$G12)</f>
        <v>0</v>
      </c>
      <c r="CE12" s="15">
        <f>IF($H12=0,0,Planner!$H12/$H12)</f>
        <v>0</v>
      </c>
      <c r="CF12" s="15">
        <f>IF($I12=0,0,Planner!$H12/$I12)</f>
        <v>0</v>
      </c>
      <c r="CG12" s="15">
        <f>IF($J12=0,0,Planner!$H12/$J12)</f>
        <v>0</v>
      </c>
      <c r="CH12" s="15">
        <f>IF($K12=0,0,Planner!$H12/$K12)</f>
        <v>0</v>
      </c>
      <c r="CI12" s="15">
        <f>IF($L12=0,0,Planner!$H12/$L12)</f>
        <v>0</v>
      </c>
      <c r="CJ12" s="15">
        <f>IF($M12=0,0,Planner!$H12/$M12)</f>
        <v>0</v>
      </c>
      <c r="CK12" s="15">
        <f>IF($N12=0,0,Planner!$H12/$N12)</f>
        <v>0</v>
      </c>
      <c r="CL12" s="15">
        <f>IF($O12=0,0,Planner!$H12/$O12)</f>
        <v>0</v>
      </c>
      <c r="CM12" s="15">
        <f>IF($P12=0,0,Planner!$H12/$P12)</f>
        <v>0</v>
      </c>
      <c r="CN12" s="15">
        <f>IF($Q12=0,0,Planner!$H12/$Q12)</f>
        <v>0</v>
      </c>
      <c r="CO12" s="15">
        <f>IF($R12=0,0,Planner!$H12/$R12)</f>
        <v>0</v>
      </c>
      <c r="CP12" s="15">
        <f>IF($S12=0,0,Planner!$H12/$S12)</f>
        <v>0</v>
      </c>
      <c r="CQ12" s="15">
        <f>IF($T12=0,0,Planner!$H12/$T12)</f>
        <v>0</v>
      </c>
      <c r="CR12" s="15">
        <f>IF($U12=0,0,Planner!$H12/$U12)</f>
        <v>0</v>
      </c>
      <c r="CS12" s="15">
        <f>IF($V12=0,0,Planner!$H12/$V12)</f>
        <v>0</v>
      </c>
      <c r="CT12" s="15">
        <f>IF($W12=0,0,Planner!$H12/$W12)</f>
        <v>0</v>
      </c>
      <c r="CU12" s="15">
        <f>IF($X12=0,0,Planner!$H12/$X12)</f>
        <v>0</v>
      </c>
      <c r="CV12" s="15">
        <f>IF($Y12=0,0,Planner!$H12/$Y12)</f>
        <v>0</v>
      </c>
      <c r="CW12" s="15">
        <f>IF($Z12=0,0,Planner!$H12/$Z12)</f>
        <v>0</v>
      </c>
      <c r="CX12" s="15"/>
      <c r="CY12" s="15">
        <f t="shared" si="24"/>
        <v>1</v>
      </c>
      <c r="CZ12" s="15">
        <f t="shared" si="25"/>
        <v>0</v>
      </c>
      <c r="DA12" s="15">
        <f t="shared" si="26"/>
        <v>0</v>
      </c>
      <c r="DB12" s="15">
        <f t="shared" si="27"/>
        <v>0</v>
      </c>
      <c r="DC12" s="15">
        <f t="shared" si="28"/>
        <v>0</v>
      </c>
      <c r="DD12" s="15">
        <f t="shared" si="29"/>
        <v>0</v>
      </c>
      <c r="DE12" s="15">
        <f t="shared" si="30"/>
        <v>0</v>
      </c>
      <c r="DF12" s="15">
        <f t="shared" si="31"/>
        <v>0</v>
      </c>
      <c r="DG12" s="15">
        <f t="shared" si="32"/>
        <v>0</v>
      </c>
      <c r="DH12" s="15">
        <f t="shared" si="33"/>
        <v>0</v>
      </c>
      <c r="DI12" s="15">
        <f t="shared" si="34"/>
        <v>0</v>
      </c>
      <c r="DJ12" s="15">
        <f t="shared" si="35"/>
        <v>0</v>
      </c>
      <c r="DK12" s="15">
        <f t="shared" si="36"/>
        <v>0</v>
      </c>
      <c r="DL12" s="15">
        <f t="shared" si="37"/>
        <v>0</v>
      </c>
      <c r="DM12" s="15">
        <f t="shared" si="38"/>
        <v>0</v>
      </c>
      <c r="DN12" s="15">
        <f t="shared" si="39"/>
        <v>0</v>
      </c>
      <c r="DO12" s="15">
        <f t="shared" si="40"/>
        <v>0</v>
      </c>
      <c r="DP12" s="15">
        <f t="shared" si="41"/>
        <v>0</v>
      </c>
      <c r="DQ12" s="15">
        <f t="shared" si="42"/>
        <v>0</v>
      </c>
      <c r="DR12" s="15">
        <f t="shared" si="43"/>
        <v>0</v>
      </c>
      <c r="DS12" s="15">
        <f t="shared" si="44"/>
        <v>0</v>
      </c>
      <c r="DT12" s="15">
        <f t="shared" si="45"/>
        <v>0</v>
      </c>
      <c r="DU12" s="15">
        <f t="shared" si="46"/>
        <v>0</v>
      </c>
      <c r="DV12" s="15">
        <f t="shared" si="47"/>
        <v>0</v>
      </c>
      <c r="DW12" s="15"/>
      <c r="DX12" s="15">
        <f t="shared" si="48"/>
        <v>4.166666666666667</v>
      </c>
      <c r="DY12" s="15">
        <f t="shared" si="49"/>
        <v>0</v>
      </c>
      <c r="DZ12" s="15">
        <f t="shared" si="50"/>
        <v>0</v>
      </c>
      <c r="EA12" s="15">
        <f t="shared" si="51"/>
        <v>0</v>
      </c>
      <c r="EB12" s="15">
        <f t="shared" si="52"/>
        <v>0</v>
      </c>
      <c r="EC12" s="15">
        <f t="shared" si="53"/>
        <v>0</v>
      </c>
      <c r="ED12" s="15">
        <f t="shared" si="54"/>
        <v>0</v>
      </c>
      <c r="EE12" s="15">
        <f t="shared" si="55"/>
        <v>0</v>
      </c>
      <c r="EF12" s="15">
        <f t="shared" si="56"/>
        <v>0</v>
      </c>
      <c r="EG12" s="15">
        <f t="shared" si="57"/>
        <v>0</v>
      </c>
      <c r="EH12" s="15">
        <f t="shared" si="58"/>
        <v>0</v>
      </c>
      <c r="EI12" s="15">
        <f t="shared" si="59"/>
        <v>0</v>
      </c>
      <c r="EJ12" s="15">
        <f t="shared" si="60"/>
        <v>0</v>
      </c>
      <c r="EK12" s="15">
        <f t="shared" si="61"/>
        <v>0</v>
      </c>
      <c r="EL12" s="15">
        <f t="shared" si="62"/>
        <v>0</v>
      </c>
      <c r="EM12" s="15">
        <f t="shared" si="63"/>
        <v>0</v>
      </c>
      <c r="EN12" s="15">
        <f t="shared" si="64"/>
        <v>0</v>
      </c>
      <c r="EO12" s="15">
        <f t="shared" si="65"/>
        <v>0</v>
      </c>
      <c r="EP12" s="15">
        <f t="shared" si="66"/>
        <v>0</v>
      </c>
      <c r="EQ12" s="15">
        <f t="shared" si="67"/>
        <v>0</v>
      </c>
      <c r="ER12" s="15">
        <f t="shared" si="68"/>
        <v>0</v>
      </c>
      <c r="ES12" s="15">
        <f t="shared" si="69"/>
        <v>0</v>
      </c>
      <c r="ET12" s="15">
        <f t="shared" si="70"/>
        <v>0</v>
      </c>
      <c r="EU12" s="15">
        <f t="shared" si="71"/>
        <v>0</v>
      </c>
      <c r="EV12" s="15"/>
      <c r="EW12" s="15" t="str">
        <f>IF(Planner!$L12="","",CHAR(34)&amp;Planner!$L12&amp;CHAR(34))</f>
        <v>"Kraken"</v>
      </c>
      <c r="EX12" s="15" t="str">
        <f>IF(Planner!$M12="","",CHAR(34)&amp;Planner!$M12&amp;CHAR(34))</f>
        <v/>
      </c>
      <c r="EY12" s="15" t="str">
        <f>IF(Planner!$N12="","",CHAR(34)&amp;Planner!$N12&amp;CHAR(34))</f>
        <v/>
      </c>
      <c r="EZ12" s="15" t="str">
        <f>IF(Planner!$O12="","",CHAR(34)&amp;Planner!$O12&amp;CHAR(34))</f>
        <v/>
      </c>
      <c r="FA12" s="15" t="str">
        <f>IF(Planner!$P12="","",CHAR(34)&amp;Planner!$P12&amp;CHAR(34))</f>
        <v/>
      </c>
      <c r="FB12" s="15" t="str">
        <f>IF(Planner!$Q12="","",CHAR(34)&amp;Planner!$Q12&amp;CHAR(34))</f>
        <v/>
      </c>
      <c r="FC12" s="15" t="str">
        <f>IF(Planner!$R12="","",CHAR(34)&amp;Planner!$R12&amp;CHAR(34))</f>
        <v/>
      </c>
      <c r="FD12" s="15" t="str">
        <f>IF(Planner!$S12="","",CHAR(34)&amp;Planner!$S12&amp;CHAR(34))</f>
        <v/>
      </c>
      <c r="FE12" s="15" t="str">
        <f>IF(Planner!$T12="","",CHAR(34)&amp;Planner!$T12&amp;CHAR(34))</f>
        <v/>
      </c>
      <c r="FF12" s="15" t="str">
        <f>IF(Planner!$U12="","",CHAR(34)&amp;Planner!$U12&amp;CHAR(34))</f>
        <v/>
      </c>
      <c r="FG12" s="15" t="str">
        <f>IF(Planner!$V12="","",CHAR(34)&amp;Planner!$V12&amp;CHAR(34))</f>
        <v/>
      </c>
      <c r="FH12" s="15" t="str">
        <f>IF(Planner!$W12="","",CHAR(34)&amp;Planner!$W12&amp;CHAR(34))</f>
        <v/>
      </c>
      <c r="FI12" s="15" t="str">
        <f>IF(Planner!$X12="","",CHAR(34)&amp;Planner!$X12&amp;CHAR(34))</f>
        <v/>
      </c>
      <c r="FJ12" s="15" t="str">
        <f>IF(Planner!$Y12="","",CHAR(34)&amp;Planner!$Y12&amp;CHAR(34))</f>
        <v/>
      </c>
      <c r="FK12" s="15" t="str">
        <f>IF(Planner!$Z12="","",CHAR(34)&amp;Planner!$Z12&amp;CHAR(34))</f>
        <v/>
      </c>
      <c r="FL12" s="15" t="str">
        <f>IF(Planner!$AA12="","",CHAR(34)&amp;Planner!$AA12&amp;CHAR(34))</f>
        <v/>
      </c>
      <c r="FM12" s="15" t="str">
        <f>IF(Planner!$AB12="","",CHAR(34)&amp;Planner!$AB12&amp;CHAR(34))</f>
        <v/>
      </c>
      <c r="FN12" s="15" t="str">
        <f>IF(Planner!$AC12="","",CHAR(34)&amp;Planner!$AC12&amp;CHAR(34))</f>
        <v/>
      </c>
      <c r="FO12" s="15" t="str">
        <f>IF(Planner!$AD12="","",CHAR(34)&amp;Planner!$AD12&amp;CHAR(34))</f>
        <v/>
      </c>
      <c r="FP12" s="15" t="str">
        <f>IF(Planner!$AE12="","",CHAR(34)&amp;Planner!$AE12&amp;CHAR(34))</f>
        <v/>
      </c>
      <c r="FQ12" s="15" t="str">
        <f>IF(Planner!$AF12="","",CHAR(34)&amp;Planner!$AF12&amp;CHAR(34))</f>
        <v/>
      </c>
      <c r="FR12" s="15" t="str">
        <f>IF(Planner!$AG12="","",CHAR(34)&amp;Planner!$AG12&amp;CHAR(34))</f>
        <v/>
      </c>
      <c r="FS12" s="15" t="str">
        <f>IF(Planner!$AH12="","",CHAR(34)&amp;Planner!$AH12&amp;CHAR(34))</f>
        <v/>
      </c>
      <c r="FT12" s="15" t="str">
        <f>IF(Planner!$AI12="","",CHAR(34)&amp;Planner!$AI12&amp;CHAR(34))</f>
        <v/>
      </c>
    </row>
    <row r="13" spans="1:176" x14ac:dyDescent="0.25">
      <c r="A13" s="15">
        <f>Planner!$A13</f>
        <v>72</v>
      </c>
      <c r="B13" s="15"/>
      <c r="C13" s="15">
        <f>IF(Planner!$L13="",0,IFERROR(INDEX(Lookup!$H$5:$H$808,MATCH(Planner!$F13&amp;"|"&amp;Planner!$L13,Lookup!$A$5:$A$808,0)),0))</f>
        <v>0.234375</v>
      </c>
      <c r="D13" s="15">
        <f>IF(Planner!$M13="",0,IFERROR(INDEX(Lookup!$H$5:$H$808,MATCH(Planner!$F13&amp;"|"&amp;Planner!$M13,Lookup!$A$5:$A$808,0)),0))</f>
        <v>0</v>
      </c>
      <c r="E13" s="15">
        <f>IF(Planner!$N13="",0,IFERROR(INDEX(Lookup!$H$5:$H$808,MATCH(Planner!$F13&amp;"|"&amp;Planner!$N13,Lookup!$A$5:$A$808,0)),0))</f>
        <v>0</v>
      </c>
      <c r="F13" s="15">
        <f>IF(Planner!$O13="",0,IFERROR(INDEX(Lookup!$H$5:$H$808,MATCH(Planner!$F13&amp;"|"&amp;Planner!$O13,Lookup!$A$5:$A$808,0)),0))</f>
        <v>0</v>
      </c>
      <c r="G13" s="15">
        <f>IF(Planner!$P13="",0,IFERROR(INDEX(Lookup!$H$5:$H$808,MATCH(Planner!$F13&amp;"|"&amp;Planner!$P13,Lookup!$A$5:$A$808,0)),0))</f>
        <v>0</v>
      </c>
      <c r="H13" s="15">
        <f>IF(Planner!$Q13="",0,IFERROR(INDEX(Lookup!$H$5:$H$808,MATCH(Planner!$F13&amp;"|"&amp;Planner!$Q13,Lookup!$A$5:$A$808,0)),0))</f>
        <v>0</v>
      </c>
      <c r="I13" s="15">
        <f>IF(Planner!$R13="",0,IFERROR(INDEX(Lookup!$H$5:$H$808,MATCH(Planner!$F13&amp;"|"&amp;Planner!$R13,Lookup!$A$5:$A$808,0)),0))</f>
        <v>0</v>
      </c>
      <c r="J13" s="15">
        <f>IF(Planner!$S13="",0,IFERROR(INDEX(Lookup!$H$5:$H$808,MATCH(Planner!$F13&amp;"|"&amp;Planner!$S13,Lookup!$A$5:$A$808,0)),0))</f>
        <v>0</v>
      </c>
      <c r="K13" s="15">
        <f>IF(Planner!$T13="",0,IFERROR(INDEX(Lookup!$H$5:$H$808,MATCH(Planner!$F13&amp;"|"&amp;Planner!$T13,Lookup!$A$5:$A$808,0)),0))</f>
        <v>0</v>
      </c>
      <c r="L13" s="15">
        <f>IF(Planner!$U13="",0,IFERROR(INDEX(Lookup!$H$5:$H$808,MATCH(Planner!$F13&amp;"|"&amp;Planner!$U13,Lookup!$A$5:$A$808,0)),0))</f>
        <v>0</v>
      </c>
      <c r="M13" s="15">
        <f>IF(Planner!$V13="",0,IFERROR(INDEX(Lookup!$H$5:$H$808,MATCH(Planner!$F13&amp;"|"&amp;Planner!$V13,Lookup!$A$5:$A$808,0)),0))</f>
        <v>0</v>
      </c>
      <c r="N13" s="15">
        <f>IF(Planner!$W13="",0,IFERROR(INDEX(Lookup!$H$5:$H$808,MATCH(Planner!$F13&amp;"|"&amp;Planner!$W13,Lookup!$A$5:$A$808,0)),0))</f>
        <v>0</v>
      </c>
      <c r="O13" s="15">
        <f>IF(Planner!$X13="",0,IFERROR(INDEX(Lookup!$H$5:$H$808,MATCH(Planner!$F13&amp;"|"&amp;Planner!$X13,Lookup!$A$5:$A$808,0)),0))</f>
        <v>0</v>
      </c>
      <c r="P13" s="15">
        <f>IF(Planner!$Y13="",0,IFERROR(INDEX(Lookup!$H$5:$H$808,MATCH(Planner!$F13&amp;"|"&amp;Planner!$Y13,Lookup!$A$5:$A$808,0)),0))</f>
        <v>0</v>
      </c>
      <c r="Q13" s="15">
        <f>IF(Planner!$Z13="",0,IFERROR(INDEX(Lookup!$H$5:$H$808,MATCH(Planner!$F13&amp;"|"&amp;Planner!$Z13,Lookup!$A$5:$A$808,0)),0))</f>
        <v>0</v>
      </c>
      <c r="R13" s="15">
        <f>IF(Planner!$AA13="",0,IFERROR(INDEX(Lookup!$H$5:$H$808,MATCH(Planner!$F13&amp;"|"&amp;Planner!$AA13,Lookup!$A$5:$A$808,0)),0))</f>
        <v>0</v>
      </c>
      <c r="S13" s="15">
        <f>IF(Planner!$AB13="",0,IFERROR(INDEX(Lookup!$H$5:$H$808,MATCH(Planner!$F13&amp;"|"&amp;Planner!$AB13,Lookup!$A$5:$A$808,0)),0))</f>
        <v>0</v>
      </c>
      <c r="T13" s="15">
        <f>IF(Planner!$AC13="",0,IFERROR(INDEX(Lookup!$H$5:$H$808,MATCH(Planner!$F13&amp;"|"&amp;Planner!$AC13,Lookup!$A$5:$A$808,0)),0))</f>
        <v>0</v>
      </c>
      <c r="U13" s="15">
        <f>IF(Planner!$AD13="",0,IFERROR(INDEX(Lookup!$H$5:$H$808,MATCH(Planner!$F13&amp;"|"&amp;Planner!$AD13,Lookup!$A$5:$A$808,0)),0))</f>
        <v>0</v>
      </c>
      <c r="V13" s="15">
        <f>IF(Planner!$AE13="",0,IFERROR(INDEX(Lookup!$H$5:$H$808,MATCH(Planner!$F13&amp;"|"&amp;Planner!$AE13,Lookup!$A$5:$A$808,0)),0))</f>
        <v>0</v>
      </c>
      <c r="W13" s="15">
        <f>IF(Planner!$AF13="",0,IFERROR(INDEX(Lookup!$H$5:$H$808,MATCH(Planner!$F13&amp;"|"&amp;Planner!$AF13,Lookup!$A$5:$A$808,0)),0))</f>
        <v>0</v>
      </c>
      <c r="X13" s="15">
        <f>IF(Planner!$AG13="",0,IFERROR(INDEX(Lookup!$H$5:$H$808,MATCH(Planner!$F13&amp;"|"&amp;Planner!$AG13,Lookup!$A$5:$A$808,0)),0))</f>
        <v>0</v>
      </c>
      <c r="Y13" s="15">
        <f>IF(Planner!$AH13="",0,IFERROR(INDEX(Lookup!$H$5:$H$808,MATCH(Planner!$F13&amp;"|"&amp;Planner!$AH13,Lookup!$A$5:$A$808,0)),0))</f>
        <v>0</v>
      </c>
      <c r="Z13" s="15">
        <f>IF(Planner!$AI13="",0,IFERROR(INDEX(Lookup!$H$5:$H$808,MATCH(Planner!$F13&amp;"|"&amp;Planner!$AI13,Lookup!$A$5:$A$808,0)),0))</f>
        <v>0</v>
      </c>
      <c r="AA13" s="15"/>
      <c r="AB13" s="15" t="str">
        <f>IF(Planner!$L13="","",IF(Planner!$I13="Yes","ALL",IF(Planner!$I13="No","IDX0",IFERROR(INDEX(Lookup!$D$5:$D$808,MATCH(Planner!$F13&amp;"|"&amp;Planner!$L13,Lookup!$A$5:$A$808,0)),"UNK0"))))</f>
        <v>King Black Dragon</v>
      </c>
      <c r="AC13" s="15" t="str">
        <f>IF(Planner!$M13="","",IF(Planner!$I13="Yes","ALL",IF(Planner!$I13="No","IDX1",IFERROR(INDEX(Lookup!$D$5:$D$808,MATCH(Planner!$F13&amp;"|"&amp;Planner!$M13,Lookup!$A$5:$A$808,0)),"UNK1"))))</f>
        <v/>
      </c>
      <c r="AD13" s="15" t="str">
        <f>IF(Planner!$N13="","",IF(Planner!$I13="Yes","ALL",IF(Planner!$I13="No","IDX2",IFERROR(INDEX(Lookup!$D$5:$D$808,MATCH(Planner!$F13&amp;"|"&amp;Planner!$N13,Lookup!$A$5:$A$808,0)),"UNK2"))))</f>
        <v/>
      </c>
      <c r="AE13" s="15" t="str">
        <f>IF(Planner!$O13="","",IF(Planner!$I13="Yes","ALL",IF(Planner!$I13="No","IDX3",IFERROR(INDEX(Lookup!$D$5:$D$808,MATCH(Planner!$F13&amp;"|"&amp;Planner!$O13,Lookup!$A$5:$A$808,0)),"UNK3"))))</f>
        <v/>
      </c>
      <c r="AF13" s="15" t="str">
        <f>IF(Planner!$P13="","",IF(Planner!$I13="Yes","ALL",IF(Planner!$I13="No","IDX4",IFERROR(INDEX(Lookup!$D$5:$D$808,MATCH(Planner!$F13&amp;"|"&amp;Planner!$P13,Lookup!$A$5:$A$808,0)),"UNK4"))))</f>
        <v/>
      </c>
      <c r="AG13" s="15" t="str">
        <f>IF(Planner!$Q13="","",IF(Planner!$I13="Yes","ALL",IF(Planner!$I13="No","IDX5",IFERROR(INDEX(Lookup!$D$5:$D$808,MATCH(Planner!$F13&amp;"|"&amp;Planner!$Q13,Lookup!$A$5:$A$808,0)),"UNK5"))))</f>
        <v/>
      </c>
      <c r="AH13" s="15" t="str">
        <f>IF(Planner!$R13="","",IF(Planner!$I13="Yes","ALL",IF(Planner!$I13="No","IDX6",IFERROR(INDEX(Lookup!$D$5:$D$808,MATCH(Planner!$F13&amp;"|"&amp;Planner!$R13,Lookup!$A$5:$A$808,0)),"UNK6"))))</f>
        <v/>
      </c>
      <c r="AI13" s="15" t="str">
        <f>IF(Planner!$S13="","",IF(Planner!$I13="Yes","ALL",IF(Planner!$I13="No","IDX7",IFERROR(INDEX(Lookup!$D$5:$D$808,MATCH(Planner!$F13&amp;"|"&amp;Planner!$S13,Lookup!$A$5:$A$808,0)),"UNK7"))))</f>
        <v/>
      </c>
      <c r="AJ13" s="15" t="str">
        <f>IF(Planner!$T13="","",IF(Planner!$I13="Yes","ALL",IF(Planner!$I13="No","IDX8",IFERROR(INDEX(Lookup!$D$5:$D$808,MATCH(Planner!$F13&amp;"|"&amp;Planner!$T13,Lookup!$A$5:$A$808,0)),"UNK8"))))</f>
        <v/>
      </c>
      <c r="AK13" s="15" t="str">
        <f>IF(Planner!$U13="","",IF(Planner!$I13="Yes","ALL",IF(Planner!$I13="No","IDX9",IFERROR(INDEX(Lookup!$D$5:$D$808,MATCH(Planner!$F13&amp;"|"&amp;Planner!$U13,Lookup!$A$5:$A$808,0)),"UNK9"))))</f>
        <v/>
      </c>
      <c r="AL13" s="15" t="str">
        <f>IF(Planner!$V13="","",IF(Planner!$I13="Yes","ALL",IF(Planner!$I13="No","IDX10",IFERROR(INDEX(Lookup!$D$5:$D$808,MATCH(Planner!$F13&amp;"|"&amp;Planner!$V13,Lookup!$A$5:$A$808,0)),"UNK10"))))</f>
        <v/>
      </c>
      <c r="AM13" s="15" t="str">
        <f>IF(Planner!$W13="","",IF(Planner!$I13="Yes","ALL",IF(Planner!$I13="No","IDX11",IFERROR(INDEX(Lookup!$D$5:$D$808,MATCH(Planner!$F13&amp;"|"&amp;Planner!$W13,Lookup!$A$5:$A$808,0)),"UNK11"))))</f>
        <v/>
      </c>
      <c r="AN13" s="15" t="str">
        <f>IF(Planner!$X13="","",IF(Planner!$I13="Yes","ALL",IF(Planner!$I13="No","IDX12",IFERROR(INDEX(Lookup!$D$5:$D$808,MATCH(Planner!$F13&amp;"|"&amp;Planner!$X13,Lookup!$A$5:$A$808,0)),"UNK12"))))</f>
        <v/>
      </c>
      <c r="AO13" s="15" t="str">
        <f>IF(Planner!$Y13="","",IF(Planner!$I13="Yes","ALL",IF(Planner!$I13="No","IDX13",IFERROR(INDEX(Lookup!$D$5:$D$808,MATCH(Planner!$F13&amp;"|"&amp;Planner!$Y13,Lookup!$A$5:$A$808,0)),"UNK13"))))</f>
        <v/>
      </c>
      <c r="AP13" s="15" t="str">
        <f>IF(Planner!$Z13="","",IF(Planner!$I13="Yes","ALL",IF(Planner!$I13="No","IDX14",IFERROR(INDEX(Lookup!$D$5:$D$808,MATCH(Planner!$F13&amp;"|"&amp;Planner!$Z13,Lookup!$A$5:$A$808,0)),"UNK14"))))</f>
        <v/>
      </c>
      <c r="AQ13" s="15" t="str">
        <f>IF(Planner!$AA13="","",IF(Planner!$I13="Yes","ALL",IF(Planner!$I13="No","IDX15",IFERROR(INDEX(Lookup!$D$5:$D$808,MATCH(Planner!$F13&amp;"|"&amp;Planner!$AA13,Lookup!$A$5:$A$808,0)),"UNK15"))))</f>
        <v/>
      </c>
      <c r="AR13" s="15" t="str">
        <f>IF(Planner!$AB13="","",IF(Planner!$I13="Yes","ALL",IF(Planner!$I13="No","IDX16",IFERROR(INDEX(Lookup!$D$5:$D$808,MATCH(Planner!$F13&amp;"|"&amp;Planner!$AB13,Lookup!$A$5:$A$808,0)),"UNK16"))))</f>
        <v/>
      </c>
      <c r="AS13" s="15" t="str">
        <f>IF(Planner!$AC13="","",IF(Planner!$I13="Yes","ALL",IF(Planner!$I13="No","IDX17",IFERROR(INDEX(Lookup!$D$5:$D$808,MATCH(Planner!$F13&amp;"|"&amp;Planner!$AC13,Lookup!$A$5:$A$808,0)),"UNK17"))))</f>
        <v/>
      </c>
      <c r="AT13" s="15" t="str">
        <f>IF(Planner!$AD13="","",IF(Planner!$I13="Yes","ALL",IF(Planner!$I13="No","IDX18",IFERROR(INDEX(Lookup!$D$5:$D$808,MATCH(Planner!$F13&amp;"|"&amp;Planner!$AD13,Lookup!$A$5:$A$808,0)),"UNK18"))))</f>
        <v/>
      </c>
      <c r="AU13" s="15" t="str">
        <f>IF(Planner!$AE13="","",IF(Planner!$I13="Yes","ALL",IF(Planner!$I13="No","IDX19",IFERROR(INDEX(Lookup!$D$5:$D$808,MATCH(Planner!$F13&amp;"|"&amp;Planner!$AE13,Lookup!$A$5:$A$808,0)),"UNK19"))))</f>
        <v/>
      </c>
      <c r="AV13" s="15" t="str">
        <f>IF(Planner!$AF13="","",IF(Planner!$I13="Yes","ALL",IF(Planner!$I13="No","IDX20",IFERROR(INDEX(Lookup!$D$5:$D$808,MATCH(Planner!$F13&amp;"|"&amp;Planner!$AF13,Lookup!$A$5:$A$808,0)),"UNK20"))))</f>
        <v/>
      </c>
      <c r="AW13" s="15" t="str">
        <f>IF(Planner!$AG13="","",IF(Planner!$I13="Yes","ALL",IF(Planner!$I13="No","IDX21",IFERROR(INDEX(Lookup!$D$5:$D$808,MATCH(Planner!$F13&amp;"|"&amp;Planner!$AG13,Lookup!$A$5:$A$808,0)),"UNK21"))))</f>
        <v/>
      </c>
      <c r="AX13" s="15" t="str">
        <f>IF(Planner!$AH13="","",IF(Planner!$I13="Yes","ALL",IF(Planner!$I13="No","IDX22",IFERROR(INDEX(Lookup!$D$5:$D$808,MATCH(Planner!$F13&amp;"|"&amp;Planner!$AH13,Lookup!$A$5:$A$808,0)),"UNK22"))))</f>
        <v/>
      </c>
      <c r="AY13" s="15" t="str">
        <f>IF(Planner!$AI13="","",IF(Planner!$I13="Yes","ALL",IF(Planner!$I13="No","IDX23",IFERROR(INDEX(Lookup!$D$5:$D$808,MATCH(Planner!$F13&amp;"|"&amp;Planner!$AI13,Lookup!$A$5:$A$808,0)),"UNK23"))))</f>
        <v/>
      </c>
      <c r="AZ13" s="15"/>
      <c r="BA13" s="15">
        <f t="shared" si="0"/>
        <v>0.234375</v>
      </c>
      <c r="BB13" s="15">
        <f t="shared" si="1"/>
        <v>0</v>
      </c>
      <c r="BC13" s="15">
        <f t="shared" si="2"/>
        <v>0</v>
      </c>
      <c r="BD13" s="15">
        <f t="shared" si="3"/>
        <v>0</v>
      </c>
      <c r="BE13" s="15">
        <f t="shared" si="4"/>
        <v>0</v>
      </c>
      <c r="BF13" s="15">
        <f t="shared" si="5"/>
        <v>0</v>
      </c>
      <c r="BG13" s="15">
        <f t="shared" si="6"/>
        <v>0</v>
      </c>
      <c r="BH13" s="15">
        <f t="shared" si="7"/>
        <v>0</v>
      </c>
      <c r="BI13" s="15">
        <f t="shared" si="8"/>
        <v>0</v>
      </c>
      <c r="BJ13" s="15">
        <f t="shared" si="9"/>
        <v>0</v>
      </c>
      <c r="BK13" s="15">
        <f t="shared" si="10"/>
        <v>0</v>
      </c>
      <c r="BL13" s="15">
        <f t="shared" si="11"/>
        <v>0</v>
      </c>
      <c r="BM13" s="15">
        <f t="shared" si="12"/>
        <v>0</v>
      </c>
      <c r="BN13" s="15">
        <f t="shared" si="13"/>
        <v>0</v>
      </c>
      <c r="BO13" s="15">
        <f t="shared" si="14"/>
        <v>0</v>
      </c>
      <c r="BP13" s="15">
        <f t="shared" si="15"/>
        <v>0</v>
      </c>
      <c r="BQ13" s="15">
        <f t="shared" si="16"/>
        <v>0</v>
      </c>
      <c r="BR13" s="15">
        <f t="shared" si="17"/>
        <v>0</v>
      </c>
      <c r="BS13" s="15">
        <f t="shared" si="18"/>
        <v>0</v>
      </c>
      <c r="BT13" s="15">
        <f t="shared" si="19"/>
        <v>0</v>
      </c>
      <c r="BU13" s="15">
        <f t="shared" si="20"/>
        <v>0</v>
      </c>
      <c r="BV13" s="15">
        <f t="shared" si="21"/>
        <v>0</v>
      </c>
      <c r="BW13" s="15">
        <f t="shared" si="22"/>
        <v>0</v>
      </c>
      <c r="BX13" s="15">
        <f t="shared" si="23"/>
        <v>0</v>
      </c>
      <c r="BY13" s="15"/>
      <c r="BZ13" s="15">
        <f>IF($C13=0,0,Planner!$H13/$C13)</f>
        <v>12.8</v>
      </c>
      <c r="CA13" s="15">
        <f>IF($D13=0,0,Planner!$H13/$D13)</f>
        <v>0</v>
      </c>
      <c r="CB13" s="15">
        <f>IF($E13=0,0,Planner!$H13/$E13)</f>
        <v>0</v>
      </c>
      <c r="CC13" s="15">
        <f>IF($F13=0,0,Planner!$H13/$F13)</f>
        <v>0</v>
      </c>
      <c r="CD13" s="15">
        <f>IF($G13=0,0,Planner!$H13/$G13)</f>
        <v>0</v>
      </c>
      <c r="CE13" s="15">
        <f>IF($H13=0,0,Planner!$H13/$H13)</f>
        <v>0</v>
      </c>
      <c r="CF13" s="15">
        <f>IF($I13=0,0,Planner!$H13/$I13)</f>
        <v>0</v>
      </c>
      <c r="CG13" s="15">
        <f>IF($J13=0,0,Planner!$H13/$J13)</f>
        <v>0</v>
      </c>
      <c r="CH13" s="15">
        <f>IF($K13=0,0,Planner!$H13/$K13)</f>
        <v>0</v>
      </c>
      <c r="CI13" s="15">
        <f>IF($L13=0,0,Planner!$H13/$L13)</f>
        <v>0</v>
      </c>
      <c r="CJ13" s="15">
        <f>IF($M13=0,0,Planner!$H13/$M13)</f>
        <v>0</v>
      </c>
      <c r="CK13" s="15">
        <f>IF($N13=0,0,Planner!$H13/$N13)</f>
        <v>0</v>
      </c>
      <c r="CL13" s="15">
        <f>IF($O13=0,0,Planner!$H13/$O13)</f>
        <v>0</v>
      </c>
      <c r="CM13" s="15">
        <f>IF($P13=0,0,Planner!$H13/$P13)</f>
        <v>0</v>
      </c>
      <c r="CN13" s="15">
        <f>IF($Q13=0,0,Planner!$H13/$Q13)</f>
        <v>0</v>
      </c>
      <c r="CO13" s="15">
        <f>IF($R13=0,0,Planner!$H13/$R13)</f>
        <v>0</v>
      </c>
      <c r="CP13" s="15">
        <f>IF($S13=0,0,Planner!$H13/$S13)</f>
        <v>0</v>
      </c>
      <c r="CQ13" s="15">
        <f>IF($T13=0,0,Planner!$H13/$T13)</f>
        <v>0</v>
      </c>
      <c r="CR13" s="15">
        <f>IF($U13=0,0,Planner!$H13/$U13)</f>
        <v>0</v>
      </c>
      <c r="CS13" s="15">
        <f>IF($V13=0,0,Planner!$H13/$V13)</f>
        <v>0</v>
      </c>
      <c r="CT13" s="15">
        <f>IF($W13=0,0,Planner!$H13/$W13)</f>
        <v>0</v>
      </c>
      <c r="CU13" s="15">
        <f>IF($X13=0,0,Planner!$H13/$X13)</f>
        <v>0</v>
      </c>
      <c r="CV13" s="15">
        <f>IF($Y13=0,0,Planner!$H13/$Y13)</f>
        <v>0</v>
      </c>
      <c r="CW13" s="15">
        <f>IF($Z13=0,0,Planner!$H13/$Z13)</f>
        <v>0</v>
      </c>
      <c r="CX13" s="15"/>
      <c r="CY13" s="15">
        <f t="shared" si="24"/>
        <v>1</v>
      </c>
      <c r="CZ13" s="15">
        <f t="shared" si="25"/>
        <v>0</v>
      </c>
      <c r="DA13" s="15">
        <f t="shared" si="26"/>
        <v>0</v>
      </c>
      <c r="DB13" s="15">
        <f t="shared" si="27"/>
        <v>0</v>
      </c>
      <c r="DC13" s="15">
        <f t="shared" si="28"/>
        <v>0</v>
      </c>
      <c r="DD13" s="15">
        <f t="shared" si="29"/>
        <v>0</v>
      </c>
      <c r="DE13" s="15">
        <f t="shared" si="30"/>
        <v>0</v>
      </c>
      <c r="DF13" s="15">
        <f t="shared" si="31"/>
        <v>0</v>
      </c>
      <c r="DG13" s="15">
        <f t="shared" si="32"/>
        <v>0</v>
      </c>
      <c r="DH13" s="15">
        <f t="shared" si="33"/>
        <v>0</v>
      </c>
      <c r="DI13" s="15">
        <f t="shared" si="34"/>
        <v>0</v>
      </c>
      <c r="DJ13" s="15">
        <f t="shared" si="35"/>
        <v>0</v>
      </c>
      <c r="DK13" s="15">
        <f t="shared" si="36"/>
        <v>0</v>
      </c>
      <c r="DL13" s="15">
        <f t="shared" si="37"/>
        <v>0</v>
      </c>
      <c r="DM13" s="15">
        <f t="shared" si="38"/>
        <v>0</v>
      </c>
      <c r="DN13" s="15">
        <f t="shared" si="39"/>
        <v>0</v>
      </c>
      <c r="DO13" s="15">
        <f t="shared" si="40"/>
        <v>0</v>
      </c>
      <c r="DP13" s="15">
        <f t="shared" si="41"/>
        <v>0</v>
      </c>
      <c r="DQ13" s="15">
        <f t="shared" si="42"/>
        <v>0</v>
      </c>
      <c r="DR13" s="15">
        <f t="shared" si="43"/>
        <v>0</v>
      </c>
      <c r="DS13" s="15">
        <f t="shared" si="44"/>
        <v>0</v>
      </c>
      <c r="DT13" s="15">
        <f t="shared" si="45"/>
        <v>0</v>
      </c>
      <c r="DU13" s="15">
        <f t="shared" si="46"/>
        <v>0</v>
      </c>
      <c r="DV13" s="15">
        <f t="shared" si="47"/>
        <v>0</v>
      </c>
      <c r="DW13" s="15"/>
      <c r="DX13" s="15">
        <f t="shared" si="48"/>
        <v>12.8</v>
      </c>
      <c r="DY13" s="15">
        <f t="shared" si="49"/>
        <v>0</v>
      </c>
      <c r="DZ13" s="15">
        <f t="shared" si="50"/>
        <v>0</v>
      </c>
      <c r="EA13" s="15">
        <f t="shared" si="51"/>
        <v>0</v>
      </c>
      <c r="EB13" s="15">
        <f t="shared" si="52"/>
        <v>0</v>
      </c>
      <c r="EC13" s="15">
        <f t="shared" si="53"/>
        <v>0</v>
      </c>
      <c r="ED13" s="15">
        <f t="shared" si="54"/>
        <v>0</v>
      </c>
      <c r="EE13" s="15">
        <f t="shared" si="55"/>
        <v>0</v>
      </c>
      <c r="EF13" s="15">
        <f t="shared" si="56"/>
        <v>0</v>
      </c>
      <c r="EG13" s="15">
        <f t="shared" si="57"/>
        <v>0</v>
      </c>
      <c r="EH13" s="15">
        <f t="shared" si="58"/>
        <v>0</v>
      </c>
      <c r="EI13" s="15">
        <f t="shared" si="59"/>
        <v>0</v>
      </c>
      <c r="EJ13" s="15">
        <f t="shared" si="60"/>
        <v>0</v>
      </c>
      <c r="EK13" s="15">
        <f t="shared" si="61"/>
        <v>0</v>
      </c>
      <c r="EL13" s="15">
        <f t="shared" si="62"/>
        <v>0</v>
      </c>
      <c r="EM13" s="15">
        <f t="shared" si="63"/>
        <v>0</v>
      </c>
      <c r="EN13" s="15">
        <f t="shared" si="64"/>
        <v>0</v>
      </c>
      <c r="EO13" s="15">
        <f t="shared" si="65"/>
        <v>0</v>
      </c>
      <c r="EP13" s="15">
        <f t="shared" si="66"/>
        <v>0</v>
      </c>
      <c r="EQ13" s="15">
        <f t="shared" si="67"/>
        <v>0</v>
      </c>
      <c r="ER13" s="15">
        <f t="shared" si="68"/>
        <v>0</v>
      </c>
      <c r="ES13" s="15">
        <f t="shared" si="69"/>
        <v>0</v>
      </c>
      <c r="ET13" s="15">
        <f t="shared" si="70"/>
        <v>0</v>
      </c>
      <c r="EU13" s="15">
        <f t="shared" si="71"/>
        <v>0</v>
      </c>
      <c r="EV13" s="15"/>
      <c r="EW13" s="15" t="str">
        <f>IF(Planner!$L13="","",CHAR(34)&amp;Planner!$L13&amp;CHAR(34))</f>
        <v>"Kbd heads"</v>
      </c>
      <c r="EX13" s="15" t="str">
        <f>IF(Planner!$M13="","",CHAR(34)&amp;Planner!$M13&amp;CHAR(34))</f>
        <v/>
      </c>
      <c r="EY13" s="15" t="str">
        <f>IF(Planner!$N13="","",CHAR(34)&amp;Planner!$N13&amp;CHAR(34))</f>
        <v/>
      </c>
      <c r="EZ13" s="15" t="str">
        <f>IF(Planner!$O13="","",CHAR(34)&amp;Planner!$O13&amp;CHAR(34))</f>
        <v/>
      </c>
      <c r="FA13" s="15" t="str">
        <f>IF(Planner!$P13="","",CHAR(34)&amp;Planner!$P13&amp;CHAR(34))</f>
        <v/>
      </c>
      <c r="FB13" s="15" t="str">
        <f>IF(Planner!$Q13="","",CHAR(34)&amp;Planner!$Q13&amp;CHAR(34))</f>
        <v/>
      </c>
      <c r="FC13" s="15" t="str">
        <f>IF(Planner!$R13="","",CHAR(34)&amp;Planner!$R13&amp;CHAR(34))</f>
        <v/>
      </c>
      <c r="FD13" s="15" t="str">
        <f>IF(Planner!$S13="","",CHAR(34)&amp;Planner!$S13&amp;CHAR(34))</f>
        <v/>
      </c>
      <c r="FE13" s="15" t="str">
        <f>IF(Planner!$T13="","",CHAR(34)&amp;Planner!$T13&amp;CHAR(34))</f>
        <v/>
      </c>
      <c r="FF13" s="15" t="str">
        <f>IF(Planner!$U13="","",CHAR(34)&amp;Planner!$U13&amp;CHAR(34))</f>
        <v/>
      </c>
      <c r="FG13" s="15" t="str">
        <f>IF(Planner!$V13="","",CHAR(34)&amp;Planner!$V13&amp;CHAR(34))</f>
        <v/>
      </c>
      <c r="FH13" s="15" t="str">
        <f>IF(Planner!$W13="","",CHAR(34)&amp;Planner!$W13&amp;CHAR(34))</f>
        <v/>
      </c>
      <c r="FI13" s="15" t="str">
        <f>IF(Planner!$X13="","",CHAR(34)&amp;Planner!$X13&amp;CHAR(34))</f>
        <v/>
      </c>
      <c r="FJ13" s="15" t="str">
        <f>IF(Planner!$Y13="","",CHAR(34)&amp;Planner!$Y13&amp;CHAR(34))</f>
        <v/>
      </c>
      <c r="FK13" s="15" t="str">
        <f>IF(Planner!$Z13="","",CHAR(34)&amp;Planner!$Z13&amp;CHAR(34))</f>
        <v/>
      </c>
      <c r="FL13" s="15" t="str">
        <f>IF(Planner!$AA13="","",CHAR(34)&amp;Planner!$AA13&amp;CHAR(34))</f>
        <v/>
      </c>
      <c r="FM13" s="15" t="str">
        <f>IF(Planner!$AB13="","",CHAR(34)&amp;Planner!$AB13&amp;CHAR(34))</f>
        <v/>
      </c>
      <c r="FN13" s="15" t="str">
        <f>IF(Planner!$AC13="","",CHAR(34)&amp;Planner!$AC13&amp;CHAR(34))</f>
        <v/>
      </c>
      <c r="FO13" s="15" t="str">
        <f>IF(Planner!$AD13="","",CHAR(34)&amp;Planner!$AD13&amp;CHAR(34))</f>
        <v/>
      </c>
      <c r="FP13" s="15" t="str">
        <f>IF(Planner!$AE13="","",CHAR(34)&amp;Planner!$AE13&amp;CHAR(34))</f>
        <v/>
      </c>
      <c r="FQ13" s="15" t="str">
        <f>IF(Planner!$AF13="","",CHAR(34)&amp;Planner!$AF13&amp;CHAR(34))</f>
        <v/>
      </c>
      <c r="FR13" s="15" t="str">
        <f>IF(Planner!$AG13="","",CHAR(34)&amp;Planner!$AG13&amp;CHAR(34))</f>
        <v/>
      </c>
      <c r="FS13" s="15" t="str">
        <f>IF(Planner!$AH13="","",CHAR(34)&amp;Planner!$AH13&amp;CHAR(34))</f>
        <v/>
      </c>
      <c r="FT13" s="15" t="str">
        <f>IF(Planner!$AI13="","",CHAR(34)&amp;Planner!$AI13&amp;CHAR(34))</f>
        <v/>
      </c>
    </row>
    <row r="14" spans="1:176" x14ac:dyDescent="0.25">
      <c r="A14" s="15">
        <f>Planner!$A14</f>
        <v>63</v>
      </c>
      <c r="B14" s="15"/>
      <c r="C14" s="15">
        <f>IF(Planner!$L14="",0,IFERROR(INDEX(Lookup!$H$5:$H$808,MATCH(Planner!$F14&amp;"|"&amp;Planner!$L14,Lookup!$A$5:$A$808,0)),0))</f>
        <v>0.109375</v>
      </c>
      <c r="D14" s="15">
        <f>IF(Planner!$M14="",0,IFERROR(INDEX(Lookup!$H$5:$H$808,MATCH(Planner!$F14&amp;"|"&amp;Planner!$M14,Lookup!$A$5:$A$808,0)),0))</f>
        <v>0.17578125</v>
      </c>
      <c r="E14" s="15">
        <f>IF(Planner!$N14="",0,IFERROR(INDEX(Lookup!$H$5:$H$808,MATCH(Planner!$F14&amp;"|"&amp;Planner!$N14,Lookup!$A$5:$A$808,0)),0))</f>
        <v>0.15625</v>
      </c>
      <c r="F14" s="15">
        <f>IF(Planner!$O14="",0,IFERROR(INDEX(Lookup!$H$5:$H$808,MATCH(Planner!$F14&amp;"|"&amp;Planner!$O14,Lookup!$A$5:$A$808,0)),0))</f>
        <v>0</v>
      </c>
      <c r="G14" s="15">
        <f>IF(Planner!$P14="",0,IFERROR(INDEX(Lookup!$H$5:$H$808,MATCH(Planner!$F14&amp;"|"&amp;Planner!$P14,Lookup!$A$5:$A$808,0)),0))</f>
        <v>0</v>
      </c>
      <c r="H14" s="15">
        <f>IF(Planner!$Q14="",0,IFERROR(INDEX(Lookup!$H$5:$H$808,MATCH(Planner!$F14&amp;"|"&amp;Planner!$Q14,Lookup!$A$5:$A$808,0)),0))</f>
        <v>0</v>
      </c>
      <c r="I14" s="15">
        <f>IF(Planner!$R14="",0,IFERROR(INDEX(Lookup!$H$5:$H$808,MATCH(Planner!$F14&amp;"|"&amp;Planner!$R14,Lookup!$A$5:$A$808,0)),0))</f>
        <v>0</v>
      </c>
      <c r="J14" s="15">
        <f>IF(Planner!$S14="",0,IFERROR(INDEX(Lookup!$H$5:$H$808,MATCH(Planner!$F14&amp;"|"&amp;Planner!$S14,Lookup!$A$5:$A$808,0)),0))</f>
        <v>0</v>
      </c>
      <c r="K14" s="15">
        <f>IF(Planner!$T14="",0,IFERROR(INDEX(Lookup!$H$5:$H$808,MATCH(Planner!$F14&amp;"|"&amp;Planner!$T14,Lookup!$A$5:$A$808,0)),0))</f>
        <v>0</v>
      </c>
      <c r="L14" s="15">
        <f>IF(Planner!$U14="",0,IFERROR(INDEX(Lookup!$H$5:$H$808,MATCH(Planner!$F14&amp;"|"&amp;Planner!$U14,Lookup!$A$5:$A$808,0)),0))</f>
        <v>0</v>
      </c>
      <c r="M14" s="15">
        <f>IF(Planner!$V14="",0,IFERROR(INDEX(Lookup!$H$5:$H$808,MATCH(Planner!$F14&amp;"|"&amp;Planner!$V14,Lookup!$A$5:$A$808,0)),0))</f>
        <v>0</v>
      </c>
      <c r="N14" s="15">
        <f>IF(Planner!$W14="",0,IFERROR(INDEX(Lookup!$H$5:$H$808,MATCH(Planner!$F14&amp;"|"&amp;Planner!$W14,Lookup!$A$5:$A$808,0)),0))</f>
        <v>0</v>
      </c>
      <c r="O14" s="15">
        <f>IF(Planner!$X14="",0,IFERROR(INDEX(Lookup!$H$5:$H$808,MATCH(Planner!$F14&amp;"|"&amp;Planner!$X14,Lookup!$A$5:$A$808,0)),0))</f>
        <v>0</v>
      </c>
      <c r="P14" s="15">
        <f>IF(Planner!$Y14="",0,IFERROR(INDEX(Lookup!$H$5:$H$808,MATCH(Planner!$F14&amp;"|"&amp;Planner!$Y14,Lookup!$A$5:$A$808,0)),0))</f>
        <v>0</v>
      </c>
      <c r="Q14" s="15">
        <f>IF(Planner!$Z14="",0,IFERROR(INDEX(Lookup!$H$5:$H$808,MATCH(Planner!$F14&amp;"|"&amp;Planner!$Z14,Lookup!$A$5:$A$808,0)),0))</f>
        <v>0</v>
      </c>
      <c r="R14" s="15">
        <f>IF(Planner!$AA14="",0,IFERROR(INDEX(Lookup!$H$5:$H$808,MATCH(Planner!$F14&amp;"|"&amp;Planner!$AA14,Lookup!$A$5:$A$808,0)),0))</f>
        <v>0</v>
      </c>
      <c r="S14" s="15">
        <f>IF(Planner!$AB14="",0,IFERROR(INDEX(Lookup!$H$5:$H$808,MATCH(Planner!$F14&amp;"|"&amp;Planner!$AB14,Lookup!$A$5:$A$808,0)),0))</f>
        <v>0</v>
      </c>
      <c r="T14" s="15">
        <f>IF(Planner!$AC14="",0,IFERROR(INDEX(Lookup!$H$5:$H$808,MATCH(Planner!$F14&amp;"|"&amp;Planner!$AC14,Lookup!$A$5:$A$808,0)),0))</f>
        <v>0</v>
      </c>
      <c r="U14" s="15">
        <f>IF(Planner!$AD14="",0,IFERROR(INDEX(Lookup!$H$5:$H$808,MATCH(Planner!$F14&amp;"|"&amp;Planner!$AD14,Lookup!$A$5:$A$808,0)),0))</f>
        <v>0</v>
      </c>
      <c r="V14" s="15">
        <f>IF(Planner!$AE14="",0,IFERROR(INDEX(Lookup!$H$5:$H$808,MATCH(Planner!$F14&amp;"|"&amp;Planner!$AE14,Lookup!$A$5:$A$808,0)),0))</f>
        <v>0</v>
      </c>
      <c r="W14" s="15">
        <f>IF(Planner!$AF14="",0,IFERROR(INDEX(Lookup!$H$5:$H$808,MATCH(Planner!$F14&amp;"|"&amp;Planner!$AF14,Lookup!$A$5:$A$808,0)),0))</f>
        <v>0</v>
      </c>
      <c r="X14" s="15">
        <f>IF(Planner!$AG14="",0,IFERROR(INDEX(Lookup!$H$5:$H$808,MATCH(Planner!$F14&amp;"|"&amp;Planner!$AG14,Lookup!$A$5:$A$808,0)),0))</f>
        <v>0</v>
      </c>
      <c r="Y14" s="15">
        <f>IF(Planner!$AH14="",0,IFERROR(INDEX(Lookup!$H$5:$H$808,MATCH(Planner!$F14&amp;"|"&amp;Planner!$AH14,Lookup!$A$5:$A$808,0)),0))</f>
        <v>0</v>
      </c>
      <c r="Z14" s="15">
        <f>IF(Planner!$AI14="",0,IFERROR(INDEX(Lookup!$H$5:$H$808,MATCH(Planner!$F14&amp;"|"&amp;Planner!$AI14,Lookup!$A$5:$A$808,0)),0))</f>
        <v>0</v>
      </c>
      <c r="AA14" s="15"/>
      <c r="AB14" s="15" t="str">
        <f>IF(Planner!$L14="","",IF(Planner!$I14="Yes","ALL",IF(Planner!$I14="No","IDX0",IFERROR(INDEX(Lookup!$D$5:$D$808,MATCH(Planner!$F14&amp;"|"&amp;Planner!$L14,Lookup!$A$5:$A$808,0)),"UNK0"))))</f>
        <v>Chaos Elemental</v>
      </c>
      <c r="AC14" s="15" t="str">
        <f>IF(Planner!$M14="","",IF(Planner!$I14="Yes","ALL",IF(Planner!$I14="No","IDX1",IFERROR(INDEX(Lookup!$D$5:$D$808,MATCH(Planner!$F14&amp;"|"&amp;Planner!$M14,Lookup!$A$5:$A$808,0)),"UNK1"))))</f>
        <v>Crazy archaeologist</v>
      </c>
      <c r="AD14" s="15" t="str">
        <f>IF(Planner!$N14="","",IF(Planner!$I14="Yes","ALL",IF(Planner!$I14="No","IDX2",IFERROR(INDEX(Lookup!$D$5:$D$808,MATCH(Planner!$F14&amp;"|"&amp;Planner!$N14,Lookup!$A$5:$A$808,0)),"UNK2"))))</f>
        <v>Chaos Fanatic</v>
      </c>
      <c r="AE14" s="15" t="str">
        <f>IF(Planner!$O14="","",IF(Planner!$I14="Yes","ALL",IF(Planner!$I14="No","IDX3",IFERROR(INDEX(Lookup!$D$5:$D$808,MATCH(Planner!$F14&amp;"|"&amp;Planner!$O14,Lookup!$A$5:$A$808,0)),"UNK3"))))</f>
        <v/>
      </c>
      <c r="AF14" s="15" t="str">
        <f>IF(Planner!$P14="","",IF(Planner!$I14="Yes","ALL",IF(Planner!$I14="No","IDX4",IFERROR(INDEX(Lookup!$D$5:$D$808,MATCH(Planner!$F14&amp;"|"&amp;Planner!$P14,Lookup!$A$5:$A$808,0)),"UNK4"))))</f>
        <v/>
      </c>
      <c r="AG14" s="15" t="str">
        <f>IF(Planner!$Q14="","",IF(Planner!$I14="Yes","ALL",IF(Planner!$I14="No","IDX5",IFERROR(INDEX(Lookup!$D$5:$D$808,MATCH(Planner!$F14&amp;"|"&amp;Planner!$Q14,Lookup!$A$5:$A$808,0)),"UNK5"))))</f>
        <v/>
      </c>
      <c r="AH14" s="15" t="str">
        <f>IF(Planner!$R14="","",IF(Planner!$I14="Yes","ALL",IF(Planner!$I14="No","IDX6",IFERROR(INDEX(Lookup!$D$5:$D$808,MATCH(Planner!$F14&amp;"|"&amp;Planner!$R14,Lookup!$A$5:$A$808,0)),"UNK6"))))</f>
        <v/>
      </c>
      <c r="AI14" s="15" t="str">
        <f>IF(Planner!$S14="","",IF(Planner!$I14="Yes","ALL",IF(Planner!$I14="No","IDX7",IFERROR(INDEX(Lookup!$D$5:$D$808,MATCH(Planner!$F14&amp;"|"&amp;Planner!$S14,Lookup!$A$5:$A$808,0)),"UNK7"))))</f>
        <v/>
      </c>
      <c r="AJ14" s="15" t="str">
        <f>IF(Planner!$T14="","",IF(Planner!$I14="Yes","ALL",IF(Planner!$I14="No","IDX8",IFERROR(INDEX(Lookup!$D$5:$D$808,MATCH(Planner!$F14&amp;"|"&amp;Planner!$T14,Lookup!$A$5:$A$808,0)),"UNK8"))))</f>
        <v/>
      </c>
      <c r="AK14" s="15" t="str">
        <f>IF(Planner!$U14="","",IF(Planner!$I14="Yes","ALL",IF(Planner!$I14="No","IDX9",IFERROR(INDEX(Lookup!$D$5:$D$808,MATCH(Planner!$F14&amp;"|"&amp;Planner!$U14,Lookup!$A$5:$A$808,0)),"UNK9"))))</f>
        <v/>
      </c>
      <c r="AL14" s="15" t="str">
        <f>IF(Planner!$V14="","",IF(Planner!$I14="Yes","ALL",IF(Planner!$I14="No","IDX10",IFERROR(INDEX(Lookup!$D$5:$D$808,MATCH(Planner!$F14&amp;"|"&amp;Planner!$V14,Lookup!$A$5:$A$808,0)),"UNK10"))))</f>
        <v/>
      </c>
      <c r="AM14" s="15" t="str">
        <f>IF(Planner!$W14="","",IF(Planner!$I14="Yes","ALL",IF(Planner!$I14="No","IDX11",IFERROR(INDEX(Lookup!$D$5:$D$808,MATCH(Planner!$F14&amp;"|"&amp;Planner!$W14,Lookup!$A$5:$A$808,0)),"UNK11"))))</f>
        <v/>
      </c>
      <c r="AN14" s="15" t="str">
        <f>IF(Planner!$X14="","",IF(Planner!$I14="Yes","ALL",IF(Planner!$I14="No","IDX12",IFERROR(INDEX(Lookup!$D$5:$D$808,MATCH(Planner!$F14&amp;"|"&amp;Planner!$X14,Lookup!$A$5:$A$808,0)),"UNK12"))))</f>
        <v/>
      </c>
      <c r="AO14" s="15" t="str">
        <f>IF(Planner!$Y14="","",IF(Planner!$I14="Yes","ALL",IF(Planner!$I14="No","IDX13",IFERROR(INDEX(Lookup!$D$5:$D$808,MATCH(Planner!$F14&amp;"|"&amp;Planner!$Y14,Lookup!$A$5:$A$808,0)),"UNK13"))))</f>
        <v/>
      </c>
      <c r="AP14" s="15" t="str">
        <f>IF(Planner!$Z14="","",IF(Planner!$I14="Yes","ALL",IF(Planner!$I14="No","IDX14",IFERROR(INDEX(Lookup!$D$5:$D$808,MATCH(Planner!$F14&amp;"|"&amp;Planner!$Z14,Lookup!$A$5:$A$808,0)),"UNK14"))))</f>
        <v/>
      </c>
      <c r="AQ14" s="15" t="str">
        <f>IF(Planner!$AA14="","",IF(Planner!$I14="Yes","ALL",IF(Planner!$I14="No","IDX15",IFERROR(INDEX(Lookup!$D$5:$D$808,MATCH(Planner!$F14&amp;"|"&amp;Planner!$AA14,Lookup!$A$5:$A$808,0)),"UNK15"))))</f>
        <v/>
      </c>
      <c r="AR14" s="15" t="str">
        <f>IF(Planner!$AB14="","",IF(Planner!$I14="Yes","ALL",IF(Planner!$I14="No","IDX16",IFERROR(INDEX(Lookup!$D$5:$D$808,MATCH(Planner!$F14&amp;"|"&amp;Planner!$AB14,Lookup!$A$5:$A$808,0)),"UNK16"))))</f>
        <v/>
      </c>
      <c r="AS14" s="15" t="str">
        <f>IF(Planner!$AC14="","",IF(Planner!$I14="Yes","ALL",IF(Planner!$I14="No","IDX17",IFERROR(INDEX(Lookup!$D$5:$D$808,MATCH(Planner!$F14&amp;"|"&amp;Planner!$AC14,Lookup!$A$5:$A$808,0)),"UNK17"))))</f>
        <v/>
      </c>
      <c r="AT14" s="15" t="str">
        <f>IF(Planner!$AD14="","",IF(Planner!$I14="Yes","ALL",IF(Planner!$I14="No","IDX18",IFERROR(INDEX(Lookup!$D$5:$D$808,MATCH(Planner!$F14&amp;"|"&amp;Planner!$AD14,Lookup!$A$5:$A$808,0)),"UNK18"))))</f>
        <v/>
      </c>
      <c r="AU14" s="15" t="str">
        <f>IF(Planner!$AE14="","",IF(Planner!$I14="Yes","ALL",IF(Planner!$I14="No","IDX19",IFERROR(INDEX(Lookup!$D$5:$D$808,MATCH(Planner!$F14&amp;"|"&amp;Planner!$AE14,Lookup!$A$5:$A$808,0)),"UNK19"))))</f>
        <v/>
      </c>
      <c r="AV14" s="15" t="str">
        <f>IF(Planner!$AF14="","",IF(Planner!$I14="Yes","ALL",IF(Planner!$I14="No","IDX20",IFERROR(INDEX(Lookup!$D$5:$D$808,MATCH(Planner!$F14&amp;"|"&amp;Planner!$AF14,Lookup!$A$5:$A$808,0)),"UNK20"))))</f>
        <v/>
      </c>
      <c r="AW14" s="15" t="str">
        <f>IF(Planner!$AG14="","",IF(Planner!$I14="Yes","ALL",IF(Planner!$I14="No","IDX21",IFERROR(INDEX(Lookup!$D$5:$D$808,MATCH(Planner!$F14&amp;"|"&amp;Planner!$AG14,Lookup!$A$5:$A$808,0)),"UNK21"))))</f>
        <v/>
      </c>
      <c r="AX14" s="15" t="str">
        <f>IF(Planner!$AH14="","",IF(Planner!$I14="Yes","ALL",IF(Planner!$I14="No","IDX22",IFERROR(INDEX(Lookup!$D$5:$D$808,MATCH(Planner!$F14&amp;"|"&amp;Planner!$AH14,Lookup!$A$5:$A$808,0)),"UNK22"))))</f>
        <v/>
      </c>
      <c r="AY14" s="15" t="str">
        <f>IF(Planner!$AI14="","",IF(Planner!$I14="Yes","ALL",IF(Planner!$I14="No","IDX23",IFERROR(INDEX(Lookup!$D$5:$D$808,MATCH(Planner!$F14&amp;"|"&amp;Planner!$AI14,Lookup!$A$5:$A$808,0)),"UNK23"))))</f>
        <v/>
      </c>
      <c r="AZ14" s="15"/>
      <c r="BA14" s="15">
        <f t="shared" si="0"/>
        <v>0.109375</v>
      </c>
      <c r="BB14" s="15">
        <f t="shared" si="1"/>
        <v>0.17578125</v>
      </c>
      <c r="BC14" s="15">
        <f t="shared" si="2"/>
        <v>0.15625</v>
      </c>
      <c r="BD14" s="15">
        <f t="shared" si="3"/>
        <v>0</v>
      </c>
      <c r="BE14" s="15">
        <f t="shared" si="4"/>
        <v>0</v>
      </c>
      <c r="BF14" s="15">
        <f t="shared" si="5"/>
        <v>0</v>
      </c>
      <c r="BG14" s="15">
        <f t="shared" si="6"/>
        <v>0</v>
      </c>
      <c r="BH14" s="15">
        <f t="shared" si="7"/>
        <v>0</v>
      </c>
      <c r="BI14" s="15">
        <f t="shared" si="8"/>
        <v>0</v>
      </c>
      <c r="BJ14" s="15">
        <f t="shared" si="9"/>
        <v>0</v>
      </c>
      <c r="BK14" s="15">
        <f t="shared" si="10"/>
        <v>0</v>
      </c>
      <c r="BL14" s="15">
        <f t="shared" si="11"/>
        <v>0</v>
      </c>
      <c r="BM14" s="15">
        <f t="shared" si="12"/>
        <v>0</v>
      </c>
      <c r="BN14" s="15">
        <f t="shared" si="13"/>
        <v>0</v>
      </c>
      <c r="BO14" s="15">
        <f t="shared" si="14"/>
        <v>0</v>
      </c>
      <c r="BP14" s="15">
        <f t="shared" si="15"/>
        <v>0</v>
      </c>
      <c r="BQ14" s="15">
        <f t="shared" si="16"/>
        <v>0</v>
      </c>
      <c r="BR14" s="15">
        <f t="shared" si="17"/>
        <v>0</v>
      </c>
      <c r="BS14" s="15">
        <f t="shared" si="18"/>
        <v>0</v>
      </c>
      <c r="BT14" s="15">
        <f t="shared" si="19"/>
        <v>0</v>
      </c>
      <c r="BU14" s="15">
        <f t="shared" si="20"/>
        <v>0</v>
      </c>
      <c r="BV14" s="15">
        <f t="shared" si="21"/>
        <v>0</v>
      </c>
      <c r="BW14" s="15">
        <f t="shared" si="22"/>
        <v>0</v>
      </c>
      <c r="BX14" s="15">
        <f t="shared" si="23"/>
        <v>0</v>
      </c>
      <c r="BY14" s="15"/>
      <c r="BZ14" s="15">
        <f>IF($C14=0,0,Planner!$H14/$C14)</f>
        <v>9.1428571428571423</v>
      </c>
      <c r="CA14" s="15">
        <f>IF($D14=0,0,Planner!$H14/$D14)</f>
        <v>5.6888888888888891</v>
      </c>
      <c r="CB14" s="15">
        <f>IF($E14=0,0,Planner!$H14/$E14)</f>
        <v>6.4</v>
      </c>
      <c r="CC14" s="15">
        <f>IF($F14=0,0,Planner!$H14/$F14)</f>
        <v>0</v>
      </c>
      <c r="CD14" s="15">
        <f>IF($G14=0,0,Planner!$H14/$G14)</f>
        <v>0</v>
      </c>
      <c r="CE14" s="15">
        <f>IF($H14=0,0,Planner!$H14/$H14)</f>
        <v>0</v>
      </c>
      <c r="CF14" s="15">
        <f>IF($I14=0,0,Planner!$H14/$I14)</f>
        <v>0</v>
      </c>
      <c r="CG14" s="15">
        <f>IF($J14=0,0,Planner!$H14/$J14)</f>
        <v>0</v>
      </c>
      <c r="CH14" s="15">
        <f>IF($K14=0,0,Planner!$H14/$K14)</f>
        <v>0</v>
      </c>
      <c r="CI14" s="15">
        <f>IF($L14=0,0,Planner!$H14/$L14)</f>
        <v>0</v>
      </c>
      <c r="CJ14" s="15">
        <f>IF($M14=0,0,Planner!$H14/$M14)</f>
        <v>0</v>
      </c>
      <c r="CK14" s="15">
        <f>IF($N14=0,0,Planner!$H14/$N14)</f>
        <v>0</v>
      </c>
      <c r="CL14" s="15">
        <f>IF($O14=0,0,Planner!$H14/$O14)</f>
        <v>0</v>
      </c>
      <c r="CM14" s="15">
        <f>IF($P14=0,0,Planner!$H14/$P14)</f>
        <v>0</v>
      </c>
      <c r="CN14" s="15">
        <f>IF($Q14=0,0,Planner!$H14/$Q14)</f>
        <v>0</v>
      </c>
      <c r="CO14" s="15">
        <f>IF($R14=0,0,Planner!$H14/$R14)</f>
        <v>0</v>
      </c>
      <c r="CP14" s="15">
        <f>IF($S14=0,0,Planner!$H14/$S14)</f>
        <v>0</v>
      </c>
      <c r="CQ14" s="15">
        <f>IF($T14=0,0,Planner!$H14/$T14)</f>
        <v>0</v>
      </c>
      <c r="CR14" s="15">
        <f>IF($U14=0,0,Planner!$H14/$U14)</f>
        <v>0</v>
      </c>
      <c r="CS14" s="15">
        <f>IF($V14=0,0,Planner!$H14/$V14)</f>
        <v>0</v>
      </c>
      <c r="CT14" s="15">
        <f>IF($W14=0,0,Planner!$H14/$W14)</f>
        <v>0</v>
      </c>
      <c r="CU14" s="15">
        <f>IF($X14=0,0,Planner!$H14/$X14)</f>
        <v>0</v>
      </c>
      <c r="CV14" s="15">
        <f>IF($Y14=0,0,Planner!$H14/$Y14)</f>
        <v>0</v>
      </c>
      <c r="CW14" s="15">
        <f>IF($Z14=0,0,Planner!$H14/$Z14)</f>
        <v>0</v>
      </c>
      <c r="CX14" s="15"/>
      <c r="CY14" s="15">
        <f t="shared" si="24"/>
        <v>1</v>
      </c>
      <c r="CZ14" s="15">
        <f t="shared" si="25"/>
        <v>1</v>
      </c>
      <c r="DA14" s="15">
        <f t="shared" si="26"/>
        <v>1</v>
      </c>
      <c r="DB14" s="15">
        <f t="shared" si="27"/>
        <v>0</v>
      </c>
      <c r="DC14" s="15">
        <f t="shared" si="28"/>
        <v>0</v>
      </c>
      <c r="DD14" s="15">
        <f t="shared" si="29"/>
        <v>0</v>
      </c>
      <c r="DE14" s="15">
        <f t="shared" si="30"/>
        <v>0</v>
      </c>
      <c r="DF14" s="15">
        <f t="shared" si="31"/>
        <v>0</v>
      </c>
      <c r="DG14" s="15">
        <f t="shared" si="32"/>
        <v>0</v>
      </c>
      <c r="DH14" s="15">
        <f t="shared" si="33"/>
        <v>0</v>
      </c>
      <c r="DI14" s="15">
        <f t="shared" si="34"/>
        <v>0</v>
      </c>
      <c r="DJ14" s="15">
        <f t="shared" si="35"/>
        <v>0</v>
      </c>
      <c r="DK14" s="15">
        <f t="shared" si="36"/>
        <v>0</v>
      </c>
      <c r="DL14" s="15">
        <f t="shared" si="37"/>
        <v>0</v>
      </c>
      <c r="DM14" s="15">
        <f t="shared" si="38"/>
        <v>0</v>
      </c>
      <c r="DN14" s="15">
        <f t="shared" si="39"/>
        <v>0</v>
      </c>
      <c r="DO14" s="15">
        <f t="shared" si="40"/>
        <v>0</v>
      </c>
      <c r="DP14" s="15">
        <f t="shared" si="41"/>
        <v>0</v>
      </c>
      <c r="DQ14" s="15">
        <f t="shared" si="42"/>
        <v>0</v>
      </c>
      <c r="DR14" s="15">
        <f t="shared" si="43"/>
        <v>0</v>
      </c>
      <c r="DS14" s="15">
        <f t="shared" si="44"/>
        <v>0</v>
      </c>
      <c r="DT14" s="15">
        <f t="shared" si="45"/>
        <v>0</v>
      </c>
      <c r="DU14" s="15">
        <f t="shared" si="46"/>
        <v>0</v>
      </c>
      <c r="DV14" s="15">
        <f t="shared" si="47"/>
        <v>0</v>
      </c>
      <c r="DW14" s="15"/>
      <c r="DX14" s="15">
        <f t="shared" si="48"/>
        <v>9.1428571428571423</v>
      </c>
      <c r="DY14" s="15">
        <f t="shared" si="49"/>
        <v>5.6888888888888891</v>
      </c>
      <c r="DZ14" s="15">
        <f t="shared" si="50"/>
        <v>6.4</v>
      </c>
      <c r="EA14" s="15">
        <f t="shared" si="51"/>
        <v>0</v>
      </c>
      <c r="EB14" s="15">
        <f t="shared" si="52"/>
        <v>0</v>
      </c>
      <c r="EC14" s="15">
        <f t="shared" si="53"/>
        <v>0</v>
      </c>
      <c r="ED14" s="15">
        <f t="shared" si="54"/>
        <v>0</v>
      </c>
      <c r="EE14" s="15">
        <f t="shared" si="55"/>
        <v>0</v>
      </c>
      <c r="EF14" s="15">
        <f t="shared" si="56"/>
        <v>0</v>
      </c>
      <c r="EG14" s="15">
        <f t="shared" si="57"/>
        <v>0</v>
      </c>
      <c r="EH14" s="15">
        <f t="shared" si="58"/>
        <v>0</v>
      </c>
      <c r="EI14" s="15">
        <f t="shared" si="59"/>
        <v>0</v>
      </c>
      <c r="EJ14" s="15">
        <f t="shared" si="60"/>
        <v>0</v>
      </c>
      <c r="EK14" s="15">
        <f t="shared" si="61"/>
        <v>0</v>
      </c>
      <c r="EL14" s="15">
        <f t="shared" si="62"/>
        <v>0</v>
      </c>
      <c r="EM14" s="15">
        <f t="shared" si="63"/>
        <v>0</v>
      </c>
      <c r="EN14" s="15">
        <f t="shared" si="64"/>
        <v>0</v>
      </c>
      <c r="EO14" s="15">
        <f t="shared" si="65"/>
        <v>0</v>
      </c>
      <c r="EP14" s="15">
        <f t="shared" si="66"/>
        <v>0</v>
      </c>
      <c r="EQ14" s="15">
        <f t="shared" si="67"/>
        <v>0</v>
      </c>
      <c r="ER14" s="15">
        <f t="shared" si="68"/>
        <v>0</v>
      </c>
      <c r="ES14" s="15">
        <f t="shared" si="69"/>
        <v>0</v>
      </c>
      <c r="ET14" s="15">
        <f t="shared" si="70"/>
        <v>0</v>
      </c>
      <c r="EU14" s="15">
        <f t="shared" si="71"/>
        <v>0</v>
      </c>
      <c r="EV14" s="15"/>
      <c r="EW14" s="15" t="str">
        <f>IF(Planner!$L14="","",CHAR(34)&amp;Planner!$L14&amp;CHAR(34))</f>
        <v>"Odium shard 1"</v>
      </c>
      <c r="EX14" s="15" t="str">
        <f>IF(Planner!$M14="","",CHAR(34)&amp;Planner!$M14&amp;CHAR(34))</f>
        <v>"Odium shard 2"</v>
      </c>
      <c r="EY14" s="15" t="str">
        <f>IF(Planner!$N14="","",CHAR(34)&amp;Planner!$N14&amp;CHAR(34))</f>
        <v>"Odium shard 3"</v>
      </c>
      <c r="EZ14" s="15" t="str">
        <f>IF(Planner!$O14="","",CHAR(34)&amp;Planner!$O14&amp;CHAR(34))</f>
        <v/>
      </c>
      <c r="FA14" s="15" t="str">
        <f>IF(Planner!$P14="","",CHAR(34)&amp;Planner!$P14&amp;CHAR(34))</f>
        <v/>
      </c>
      <c r="FB14" s="15" t="str">
        <f>IF(Planner!$Q14="","",CHAR(34)&amp;Planner!$Q14&amp;CHAR(34))</f>
        <v/>
      </c>
      <c r="FC14" s="15" t="str">
        <f>IF(Planner!$R14="","",CHAR(34)&amp;Planner!$R14&amp;CHAR(34))</f>
        <v/>
      </c>
      <c r="FD14" s="15" t="str">
        <f>IF(Planner!$S14="","",CHAR(34)&amp;Planner!$S14&amp;CHAR(34))</f>
        <v/>
      </c>
      <c r="FE14" s="15" t="str">
        <f>IF(Planner!$T14="","",CHAR(34)&amp;Planner!$T14&amp;CHAR(34))</f>
        <v/>
      </c>
      <c r="FF14" s="15" t="str">
        <f>IF(Planner!$U14="","",CHAR(34)&amp;Planner!$U14&amp;CHAR(34))</f>
        <v/>
      </c>
      <c r="FG14" s="15" t="str">
        <f>IF(Planner!$V14="","",CHAR(34)&amp;Planner!$V14&amp;CHAR(34))</f>
        <v/>
      </c>
      <c r="FH14" s="15" t="str">
        <f>IF(Planner!$W14="","",CHAR(34)&amp;Planner!$W14&amp;CHAR(34))</f>
        <v/>
      </c>
      <c r="FI14" s="15" t="str">
        <f>IF(Planner!$X14="","",CHAR(34)&amp;Planner!$X14&amp;CHAR(34))</f>
        <v/>
      </c>
      <c r="FJ14" s="15" t="str">
        <f>IF(Planner!$Y14="","",CHAR(34)&amp;Planner!$Y14&amp;CHAR(34))</f>
        <v/>
      </c>
      <c r="FK14" s="15" t="str">
        <f>IF(Planner!$Z14="","",CHAR(34)&amp;Planner!$Z14&amp;CHAR(34))</f>
        <v/>
      </c>
      <c r="FL14" s="15" t="str">
        <f>IF(Planner!$AA14="","",CHAR(34)&amp;Planner!$AA14&amp;CHAR(34))</f>
        <v/>
      </c>
      <c r="FM14" s="15" t="str">
        <f>IF(Planner!$AB14="","",CHAR(34)&amp;Planner!$AB14&amp;CHAR(34))</f>
        <v/>
      </c>
      <c r="FN14" s="15" t="str">
        <f>IF(Planner!$AC14="","",CHAR(34)&amp;Planner!$AC14&amp;CHAR(34))</f>
        <v/>
      </c>
      <c r="FO14" s="15" t="str">
        <f>IF(Planner!$AD14="","",CHAR(34)&amp;Planner!$AD14&amp;CHAR(34))</f>
        <v/>
      </c>
      <c r="FP14" s="15" t="str">
        <f>IF(Planner!$AE14="","",CHAR(34)&amp;Planner!$AE14&amp;CHAR(34))</f>
        <v/>
      </c>
      <c r="FQ14" s="15" t="str">
        <f>IF(Planner!$AF14="","",CHAR(34)&amp;Planner!$AF14&amp;CHAR(34))</f>
        <v/>
      </c>
      <c r="FR14" s="15" t="str">
        <f>IF(Planner!$AG14="","",CHAR(34)&amp;Planner!$AG14&amp;CHAR(34))</f>
        <v/>
      </c>
      <c r="FS14" s="15" t="str">
        <f>IF(Planner!$AH14="","",CHAR(34)&amp;Planner!$AH14&amp;CHAR(34))</f>
        <v/>
      </c>
      <c r="FT14" s="15" t="str">
        <f>IF(Planner!$AI14="","",CHAR(34)&amp;Planner!$AI14&amp;CHAR(34))</f>
        <v/>
      </c>
    </row>
    <row r="15" spans="1:176" x14ac:dyDescent="0.25">
      <c r="A15" s="15">
        <f>Planner!$A15</f>
        <v>54</v>
      </c>
      <c r="B15" s="15"/>
      <c r="C15" s="15">
        <f>IF(Planner!$L15="",0,IFERROR(INDEX(Lookup!$H$5:$H$808,MATCH(Planner!$F15&amp;"|"&amp;Planner!$L15,Lookup!$A$5:$A$808,0)),0))</f>
        <v>3.4285714285714287E-2</v>
      </c>
      <c r="D15" s="15">
        <f>IF(Planner!$M15="",0,IFERROR(INDEX(Lookup!$H$5:$H$808,MATCH(Planner!$F15&amp;"|"&amp;Planner!$M15,Lookup!$A$5:$A$808,0)),0))</f>
        <v>3.4285714285714287E-2</v>
      </c>
      <c r="E15" s="15">
        <f>IF(Planner!$N15="",0,IFERROR(INDEX(Lookup!$H$5:$H$808,MATCH(Planner!$F15&amp;"|"&amp;Planner!$N15,Lookup!$A$5:$A$808,0)),0))</f>
        <v>3.4285714285714287E-2</v>
      </c>
      <c r="F15" s="15">
        <f>IF(Planner!$O15="",0,IFERROR(INDEX(Lookup!$H$5:$H$808,MATCH(Planner!$F15&amp;"|"&amp;Planner!$O15,Lookup!$A$5:$A$808,0)),0))</f>
        <v>3.4285714285714287E-2</v>
      </c>
      <c r="G15" s="15">
        <f>IF(Planner!$P15="",0,IFERROR(INDEX(Lookup!$H$5:$H$808,MATCH(Planner!$F15&amp;"|"&amp;Planner!$P15,Lookup!$A$5:$A$808,0)),0))</f>
        <v>3.4285714285714287E-2</v>
      </c>
      <c r="H15" s="15">
        <f>IF(Planner!$Q15="",0,IFERROR(INDEX(Lookup!$H$5:$H$808,MATCH(Planner!$F15&amp;"|"&amp;Planner!$Q15,Lookup!$A$5:$A$808,0)),0))</f>
        <v>3.4285714285714287E-2</v>
      </c>
      <c r="I15" s="15">
        <f>IF(Planner!$R15="",0,IFERROR(INDEX(Lookup!$H$5:$H$808,MATCH(Planner!$F15&amp;"|"&amp;Planner!$R15,Lookup!$A$5:$A$808,0)),0))</f>
        <v>3.4285714285714287E-2</v>
      </c>
      <c r="J15" s="15">
        <f>IF(Planner!$S15="",0,IFERROR(INDEX(Lookup!$H$5:$H$808,MATCH(Planner!$F15&amp;"|"&amp;Planner!$S15,Lookup!$A$5:$A$808,0)),0))</f>
        <v>3.4285714285714287E-2</v>
      </c>
      <c r="K15" s="15">
        <f>IF(Planner!$T15="",0,IFERROR(INDEX(Lookup!$H$5:$H$808,MATCH(Planner!$F15&amp;"|"&amp;Planner!$T15,Lookup!$A$5:$A$808,0)),0))</f>
        <v>3.4285714285714287E-2</v>
      </c>
      <c r="L15" s="15">
        <f>IF(Planner!$U15="",0,IFERROR(INDEX(Lookup!$H$5:$H$808,MATCH(Planner!$F15&amp;"|"&amp;Planner!$U15,Lookup!$A$5:$A$808,0)),0))</f>
        <v>3.4285714285714287E-2</v>
      </c>
      <c r="M15" s="15">
        <f>IF(Planner!$V15="",0,IFERROR(INDEX(Lookup!$H$5:$H$808,MATCH(Planner!$F15&amp;"|"&amp;Planner!$V15,Lookup!$A$5:$A$808,0)),0))</f>
        <v>3.4285714285714287E-2</v>
      </c>
      <c r="N15" s="15">
        <f>IF(Planner!$W15="",0,IFERROR(INDEX(Lookup!$H$5:$H$808,MATCH(Planner!$F15&amp;"|"&amp;Planner!$W15,Lookup!$A$5:$A$808,0)),0))</f>
        <v>3.4285714285714287E-2</v>
      </c>
      <c r="O15" s="15">
        <f>IF(Planner!$X15="",0,IFERROR(INDEX(Lookup!$H$5:$H$808,MATCH(Planner!$F15&amp;"|"&amp;Planner!$X15,Lookup!$A$5:$A$808,0)),0))</f>
        <v>3.4285714285714287E-2</v>
      </c>
      <c r="P15" s="15">
        <f>IF(Planner!$Y15="",0,IFERROR(INDEX(Lookup!$H$5:$H$808,MATCH(Planner!$F15&amp;"|"&amp;Planner!$Y15,Lookup!$A$5:$A$808,0)),0))</f>
        <v>3.4285714285714287E-2</v>
      </c>
      <c r="Q15" s="15">
        <f>IF(Planner!$Z15="",0,IFERROR(INDEX(Lookup!$H$5:$H$808,MATCH(Planner!$F15&amp;"|"&amp;Planner!$Z15,Lookup!$A$5:$A$808,0)),0))</f>
        <v>3.4285714285714287E-2</v>
      </c>
      <c r="R15" s="15">
        <f>IF(Planner!$AA15="",0,IFERROR(INDEX(Lookup!$H$5:$H$808,MATCH(Planner!$F15&amp;"|"&amp;Planner!$AA15,Lookup!$A$5:$A$808,0)),0))</f>
        <v>3.4285714285714287E-2</v>
      </c>
      <c r="S15" s="15">
        <f>IF(Planner!$AB15="",0,IFERROR(INDEX(Lookup!$H$5:$H$808,MATCH(Planner!$F15&amp;"|"&amp;Planner!$AB15,Lookup!$A$5:$A$808,0)),0))</f>
        <v>3.4285714285714287E-2</v>
      </c>
      <c r="T15" s="15">
        <f>IF(Planner!$AC15="",0,IFERROR(INDEX(Lookup!$H$5:$H$808,MATCH(Planner!$F15&amp;"|"&amp;Planner!$AC15,Lookup!$A$5:$A$808,0)),0))</f>
        <v>3.4285714285714287E-2</v>
      </c>
      <c r="U15" s="15">
        <f>IF(Planner!$AD15="",0,IFERROR(INDEX(Lookup!$H$5:$H$808,MATCH(Planner!$F15&amp;"|"&amp;Planner!$AD15,Lookup!$A$5:$A$808,0)),0))</f>
        <v>3.4285714285714287E-2</v>
      </c>
      <c r="V15" s="15">
        <f>IF(Planner!$AE15="",0,IFERROR(INDEX(Lookup!$H$5:$H$808,MATCH(Planner!$F15&amp;"|"&amp;Planner!$AE15,Lookup!$A$5:$A$808,0)),0))</f>
        <v>3.4285714285714287E-2</v>
      </c>
      <c r="W15" s="15">
        <f>IF(Planner!$AF15="",0,IFERROR(INDEX(Lookup!$H$5:$H$808,MATCH(Planner!$F15&amp;"|"&amp;Planner!$AF15,Lookup!$A$5:$A$808,0)),0))</f>
        <v>3.4285714285714287E-2</v>
      </c>
      <c r="X15" s="15">
        <f>IF(Planner!$AG15="",0,IFERROR(INDEX(Lookup!$H$5:$H$808,MATCH(Planner!$F15&amp;"|"&amp;Planner!$AG15,Lookup!$A$5:$A$808,0)),0))</f>
        <v>3.4285714285714287E-2</v>
      </c>
      <c r="Y15" s="15">
        <f>IF(Planner!$AH15="",0,IFERROR(INDEX(Lookup!$H$5:$H$808,MATCH(Planner!$F15&amp;"|"&amp;Planner!$AH15,Lookup!$A$5:$A$808,0)),0))</f>
        <v>3.4285714285714287E-2</v>
      </c>
      <c r="Z15" s="15">
        <f>IF(Planner!$AI15="",0,IFERROR(INDEX(Lookup!$H$5:$H$808,MATCH(Planner!$F15&amp;"|"&amp;Planner!$AI15,Lookup!$A$5:$A$808,0)),0))</f>
        <v>3.4285714285714287E-2</v>
      </c>
      <c r="AA15" s="15"/>
      <c r="AB15" s="15" t="str">
        <f>IF(Planner!$L15="","",IF(Planner!$I15="Yes","ALL",IF(Planner!$I15="No","IDX0",IFERROR(INDEX(Lookup!$D$5:$D$808,MATCH(Planner!$F15&amp;"|"&amp;Planner!$L15,Lookup!$A$5:$A$808,0)),"UNK0"))))</f>
        <v>Barrows chest</v>
      </c>
      <c r="AC15" s="15" t="str">
        <f>IF(Planner!$M15="","",IF(Planner!$I15="Yes","ALL",IF(Planner!$I15="No","IDX1",IFERROR(INDEX(Lookup!$D$5:$D$808,MATCH(Planner!$F15&amp;"|"&amp;Planner!$M15,Lookup!$A$5:$A$808,0)),"UNK1"))))</f>
        <v>Barrows chest</v>
      </c>
      <c r="AD15" s="15" t="str">
        <f>IF(Planner!$N15="","",IF(Planner!$I15="Yes","ALL",IF(Planner!$I15="No","IDX2",IFERROR(INDEX(Lookup!$D$5:$D$808,MATCH(Planner!$F15&amp;"|"&amp;Planner!$N15,Lookup!$A$5:$A$808,0)),"UNK2"))))</f>
        <v>Barrows chest</v>
      </c>
      <c r="AE15" s="15" t="str">
        <f>IF(Planner!$O15="","",IF(Planner!$I15="Yes","ALL",IF(Planner!$I15="No","IDX3",IFERROR(INDEX(Lookup!$D$5:$D$808,MATCH(Planner!$F15&amp;"|"&amp;Planner!$O15,Lookup!$A$5:$A$808,0)),"UNK3"))))</f>
        <v>Barrows chest</v>
      </c>
      <c r="AF15" s="15" t="str">
        <f>IF(Planner!$P15="","",IF(Planner!$I15="Yes","ALL",IF(Planner!$I15="No","IDX4",IFERROR(INDEX(Lookup!$D$5:$D$808,MATCH(Planner!$F15&amp;"|"&amp;Planner!$P15,Lookup!$A$5:$A$808,0)),"UNK4"))))</f>
        <v>Barrows chest</v>
      </c>
      <c r="AG15" s="15" t="str">
        <f>IF(Planner!$Q15="","",IF(Planner!$I15="Yes","ALL",IF(Planner!$I15="No","IDX5",IFERROR(INDEX(Lookup!$D$5:$D$808,MATCH(Planner!$F15&amp;"|"&amp;Planner!$Q15,Lookup!$A$5:$A$808,0)),"UNK5"))))</f>
        <v>Barrows chest</v>
      </c>
      <c r="AH15" s="15" t="str">
        <f>IF(Planner!$R15="","",IF(Planner!$I15="Yes","ALL",IF(Planner!$I15="No","IDX6",IFERROR(INDEX(Lookup!$D$5:$D$808,MATCH(Planner!$F15&amp;"|"&amp;Planner!$R15,Lookup!$A$5:$A$808,0)),"UNK6"))))</f>
        <v>Barrows chest</v>
      </c>
      <c r="AI15" s="15" t="str">
        <f>IF(Planner!$S15="","",IF(Planner!$I15="Yes","ALL",IF(Planner!$I15="No","IDX7",IFERROR(INDEX(Lookup!$D$5:$D$808,MATCH(Planner!$F15&amp;"|"&amp;Planner!$S15,Lookup!$A$5:$A$808,0)),"UNK7"))))</f>
        <v>Barrows chest</v>
      </c>
      <c r="AJ15" s="15" t="str">
        <f>IF(Planner!$T15="","",IF(Planner!$I15="Yes","ALL",IF(Planner!$I15="No","IDX8",IFERROR(INDEX(Lookup!$D$5:$D$808,MATCH(Planner!$F15&amp;"|"&amp;Planner!$T15,Lookup!$A$5:$A$808,0)),"UNK8"))))</f>
        <v>Barrows chest</v>
      </c>
      <c r="AK15" s="15" t="str">
        <f>IF(Planner!$U15="","",IF(Planner!$I15="Yes","ALL",IF(Planner!$I15="No","IDX9",IFERROR(INDEX(Lookup!$D$5:$D$808,MATCH(Planner!$F15&amp;"|"&amp;Planner!$U15,Lookup!$A$5:$A$808,0)),"UNK9"))))</f>
        <v>Barrows chest</v>
      </c>
      <c r="AL15" s="15" t="str">
        <f>IF(Planner!$V15="","",IF(Planner!$I15="Yes","ALL",IF(Planner!$I15="No","IDX10",IFERROR(INDEX(Lookup!$D$5:$D$808,MATCH(Planner!$F15&amp;"|"&amp;Planner!$V15,Lookup!$A$5:$A$808,0)),"UNK10"))))</f>
        <v>Barrows chest</v>
      </c>
      <c r="AM15" s="15" t="str">
        <f>IF(Planner!$W15="","",IF(Planner!$I15="Yes","ALL",IF(Planner!$I15="No","IDX11",IFERROR(INDEX(Lookup!$D$5:$D$808,MATCH(Planner!$F15&amp;"|"&amp;Planner!$W15,Lookup!$A$5:$A$808,0)),"UNK11"))))</f>
        <v>Barrows chest</v>
      </c>
      <c r="AN15" s="15" t="str">
        <f>IF(Planner!$X15="","",IF(Planner!$I15="Yes","ALL",IF(Planner!$I15="No","IDX12",IFERROR(INDEX(Lookup!$D$5:$D$808,MATCH(Planner!$F15&amp;"|"&amp;Planner!$X15,Lookup!$A$5:$A$808,0)),"UNK12"))))</f>
        <v>Barrows chest</v>
      </c>
      <c r="AO15" s="15" t="str">
        <f>IF(Planner!$Y15="","",IF(Planner!$I15="Yes","ALL",IF(Planner!$I15="No","IDX13",IFERROR(INDEX(Lookup!$D$5:$D$808,MATCH(Planner!$F15&amp;"|"&amp;Planner!$Y15,Lookup!$A$5:$A$808,0)),"UNK13"))))</f>
        <v>Barrows chest</v>
      </c>
      <c r="AP15" s="15" t="str">
        <f>IF(Planner!$Z15="","",IF(Planner!$I15="Yes","ALL",IF(Planner!$I15="No","IDX14",IFERROR(INDEX(Lookup!$D$5:$D$808,MATCH(Planner!$F15&amp;"|"&amp;Planner!$Z15,Lookup!$A$5:$A$808,0)),"UNK14"))))</f>
        <v>Barrows chest</v>
      </c>
      <c r="AQ15" s="15" t="str">
        <f>IF(Planner!$AA15="","",IF(Planner!$I15="Yes","ALL",IF(Planner!$I15="No","IDX15",IFERROR(INDEX(Lookup!$D$5:$D$808,MATCH(Planner!$F15&amp;"|"&amp;Planner!$AA15,Lookup!$A$5:$A$808,0)),"UNK15"))))</f>
        <v>Barrows chest</v>
      </c>
      <c r="AR15" s="15" t="str">
        <f>IF(Planner!$AB15="","",IF(Planner!$I15="Yes","ALL",IF(Planner!$I15="No","IDX16",IFERROR(INDEX(Lookup!$D$5:$D$808,MATCH(Planner!$F15&amp;"|"&amp;Planner!$AB15,Lookup!$A$5:$A$808,0)),"UNK16"))))</f>
        <v>Barrows chest</v>
      </c>
      <c r="AS15" s="15" t="str">
        <f>IF(Planner!$AC15="","",IF(Planner!$I15="Yes","ALL",IF(Planner!$I15="No","IDX17",IFERROR(INDEX(Lookup!$D$5:$D$808,MATCH(Planner!$F15&amp;"|"&amp;Planner!$AC15,Lookup!$A$5:$A$808,0)),"UNK17"))))</f>
        <v>Barrows chest</v>
      </c>
      <c r="AT15" s="15" t="str">
        <f>IF(Planner!$AD15="","",IF(Planner!$I15="Yes","ALL",IF(Planner!$I15="No","IDX18",IFERROR(INDEX(Lookup!$D$5:$D$808,MATCH(Planner!$F15&amp;"|"&amp;Planner!$AD15,Lookup!$A$5:$A$808,0)),"UNK18"))))</f>
        <v>Barrows chest</v>
      </c>
      <c r="AU15" s="15" t="str">
        <f>IF(Planner!$AE15="","",IF(Planner!$I15="Yes","ALL",IF(Planner!$I15="No","IDX19",IFERROR(INDEX(Lookup!$D$5:$D$808,MATCH(Planner!$F15&amp;"|"&amp;Planner!$AE15,Lookup!$A$5:$A$808,0)),"UNK19"))))</f>
        <v>Barrows chest</v>
      </c>
      <c r="AV15" s="15" t="str">
        <f>IF(Planner!$AF15="","",IF(Planner!$I15="Yes","ALL",IF(Planner!$I15="No","IDX20",IFERROR(INDEX(Lookup!$D$5:$D$808,MATCH(Planner!$F15&amp;"|"&amp;Planner!$AF15,Lookup!$A$5:$A$808,0)),"UNK20"))))</f>
        <v>Barrows chest</v>
      </c>
      <c r="AW15" s="15" t="str">
        <f>IF(Planner!$AG15="","",IF(Planner!$I15="Yes","ALL",IF(Planner!$I15="No","IDX21",IFERROR(INDEX(Lookup!$D$5:$D$808,MATCH(Planner!$F15&amp;"|"&amp;Planner!$AG15,Lookup!$A$5:$A$808,0)),"UNK21"))))</f>
        <v>Barrows chest</v>
      </c>
      <c r="AX15" s="15" t="str">
        <f>IF(Planner!$AH15="","",IF(Planner!$I15="Yes","ALL",IF(Planner!$I15="No","IDX22",IFERROR(INDEX(Lookup!$D$5:$D$808,MATCH(Planner!$F15&amp;"|"&amp;Planner!$AH15,Lookup!$A$5:$A$808,0)),"UNK22"))))</f>
        <v>Barrows chest</v>
      </c>
      <c r="AY15" s="15" t="str">
        <f>IF(Planner!$AI15="","",IF(Planner!$I15="Yes","ALL",IF(Planner!$I15="No","IDX23",IFERROR(INDEX(Lookup!$D$5:$D$808,MATCH(Planner!$F15&amp;"|"&amp;Planner!$AI15,Lookup!$A$5:$A$808,0)),"UNK23"))))</f>
        <v>Barrows chest</v>
      </c>
      <c r="AZ15" s="15"/>
      <c r="BA15" s="15">
        <f t="shared" si="0"/>
        <v>0.82285714285714273</v>
      </c>
      <c r="BB15" s="15">
        <f t="shared" si="1"/>
        <v>0.82285714285714273</v>
      </c>
      <c r="BC15" s="15">
        <f t="shared" si="2"/>
        <v>0.82285714285714273</v>
      </c>
      <c r="BD15" s="15">
        <f t="shared" si="3"/>
        <v>0.82285714285714273</v>
      </c>
      <c r="BE15" s="15">
        <f t="shared" si="4"/>
        <v>0.82285714285714273</v>
      </c>
      <c r="BF15" s="15">
        <f t="shared" si="5"/>
        <v>0.82285714285714273</v>
      </c>
      <c r="BG15" s="15">
        <f t="shared" si="6"/>
        <v>0.82285714285714273</v>
      </c>
      <c r="BH15" s="15">
        <f t="shared" si="7"/>
        <v>0.82285714285714273</v>
      </c>
      <c r="BI15" s="15">
        <f t="shared" si="8"/>
        <v>0.82285714285714273</v>
      </c>
      <c r="BJ15" s="15">
        <f t="shared" si="9"/>
        <v>0.82285714285714273</v>
      </c>
      <c r="BK15" s="15">
        <f t="shared" si="10"/>
        <v>0.82285714285714273</v>
      </c>
      <c r="BL15" s="15">
        <f t="shared" si="11"/>
        <v>0.82285714285714273</v>
      </c>
      <c r="BM15" s="15">
        <f t="shared" si="12"/>
        <v>0.82285714285714273</v>
      </c>
      <c r="BN15" s="15">
        <f t="shared" si="13"/>
        <v>0.82285714285714273</v>
      </c>
      <c r="BO15" s="15">
        <f t="shared" si="14"/>
        <v>0.82285714285714273</v>
      </c>
      <c r="BP15" s="15">
        <f t="shared" si="15"/>
        <v>0.82285714285714273</v>
      </c>
      <c r="BQ15" s="15">
        <f t="shared" si="16"/>
        <v>0.82285714285714273</v>
      </c>
      <c r="BR15" s="15">
        <f t="shared" si="17"/>
        <v>0.82285714285714273</v>
      </c>
      <c r="BS15" s="15">
        <f t="shared" si="18"/>
        <v>0.82285714285714273</v>
      </c>
      <c r="BT15" s="15">
        <f t="shared" si="19"/>
        <v>0.82285714285714273</v>
      </c>
      <c r="BU15" s="15">
        <f t="shared" si="20"/>
        <v>0.82285714285714273</v>
      </c>
      <c r="BV15" s="15">
        <f t="shared" si="21"/>
        <v>0.82285714285714273</v>
      </c>
      <c r="BW15" s="15">
        <f t="shared" si="22"/>
        <v>0.82285714285714273</v>
      </c>
      <c r="BX15" s="15">
        <f t="shared" si="23"/>
        <v>0.82285714285714273</v>
      </c>
      <c r="BY15" s="15"/>
      <c r="BZ15" s="15">
        <f>IF($C15=0,0,Planner!$H15/$C15)</f>
        <v>145.83333333333331</v>
      </c>
      <c r="CA15" s="15">
        <f>IF($D15=0,0,Planner!$H15/$D15)</f>
        <v>145.83333333333331</v>
      </c>
      <c r="CB15" s="15">
        <f>IF($E15=0,0,Planner!$H15/$E15)</f>
        <v>145.83333333333331</v>
      </c>
      <c r="CC15" s="15">
        <f>IF($F15=0,0,Planner!$H15/$F15)</f>
        <v>145.83333333333331</v>
      </c>
      <c r="CD15" s="15">
        <f>IF($G15=0,0,Planner!$H15/$G15)</f>
        <v>145.83333333333331</v>
      </c>
      <c r="CE15" s="15">
        <f>IF($H15=0,0,Planner!$H15/$H15)</f>
        <v>145.83333333333331</v>
      </c>
      <c r="CF15" s="15">
        <f>IF($I15=0,0,Planner!$H15/$I15)</f>
        <v>145.83333333333331</v>
      </c>
      <c r="CG15" s="15">
        <f>IF($J15=0,0,Planner!$H15/$J15)</f>
        <v>145.83333333333331</v>
      </c>
      <c r="CH15" s="15">
        <f>IF($K15=0,0,Planner!$H15/$K15)</f>
        <v>145.83333333333331</v>
      </c>
      <c r="CI15" s="15">
        <f>IF($L15=0,0,Planner!$H15/$L15)</f>
        <v>145.83333333333331</v>
      </c>
      <c r="CJ15" s="15">
        <f>IF($M15=0,0,Planner!$H15/$M15)</f>
        <v>145.83333333333331</v>
      </c>
      <c r="CK15" s="15">
        <f>IF($N15=0,0,Planner!$H15/$N15)</f>
        <v>145.83333333333331</v>
      </c>
      <c r="CL15" s="15">
        <f>IF($O15=0,0,Planner!$H15/$O15)</f>
        <v>145.83333333333331</v>
      </c>
      <c r="CM15" s="15">
        <f>IF($P15=0,0,Planner!$H15/$P15)</f>
        <v>145.83333333333331</v>
      </c>
      <c r="CN15" s="15">
        <f>IF($Q15=0,0,Planner!$H15/$Q15)</f>
        <v>145.83333333333331</v>
      </c>
      <c r="CO15" s="15">
        <f>IF($R15=0,0,Planner!$H15/$R15)</f>
        <v>145.83333333333331</v>
      </c>
      <c r="CP15" s="15">
        <f>IF($S15=0,0,Planner!$H15/$S15)</f>
        <v>145.83333333333331</v>
      </c>
      <c r="CQ15" s="15">
        <f>IF($T15=0,0,Planner!$H15/$T15)</f>
        <v>145.83333333333331</v>
      </c>
      <c r="CR15" s="15">
        <f>IF($U15=0,0,Planner!$H15/$U15)</f>
        <v>145.83333333333331</v>
      </c>
      <c r="CS15" s="15">
        <f>IF($V15=0,0,Planner!$H15/$V15)</f>
        <v>145.83333333333331</v>
      </c>
      <c r="CT15" s="15">
        <f>IF($W15=0,0,Planner!$H15/$W15)</f>
        <v>145.83333333333331</v>
      </c>
      <c r="CU15" s="15">
        <f>IF($X15=0,0,Planner!$H15/$X15)</f>
        <v>145.83333333333331</v>
      </c>
      <c r="CV15" s="15">
        <f>IF($Y15=0,0,Planner!$H15/$Y15)</f>
        <v>145.83333333333331</v>
      </c>
      <c r="CW15" s="15">
        <f>IF($Z15=0,0,Planner!$H15/$Z15)</f>
        <v>145.83333333333331</v>
      </c>
      <c r="CX15" s="15"/>
      <c r="CY15" s="15">
        <f t="shared" si="24"/>
        <v>1</v>
      </c>
      <c r="CZ15" s="15">
        <f t="shared" si="25"/>
        <v>2</v>
      </c>
      <c r="DA15" s="15">
        <f t="shared" si="26"/>
        <v>3</v>
      </c>
      <c r="DB15" s="15">
        <f t="shared" si="27"/>
        <v>4</v>
      </c>
      <c r="DC15" s="15">
        <f t="shared" si="28"/>
        <v>5</v>
      </c>
      <c r="DD15" s="15">
        <f t="shared" si="29"/>
        <v>6</v>
      </c>
      <c r="DE15" s="15">
        <f t="shared" si="30"/>
        <v>7</v>
      </c>
      <c r="DF15" s="15">
        <f t="shared" si="31"/>
        <v>8</v>
      </c>
      <c r="DG15" s="15">
        <f t="shared" si="32"/>
        <v>9</v>
      </c>
      <c r="DH15" s="15">
        <f t="shared" si="33"/>
        <v>10</v>
      </c>
      <c r="DI15" s="15">
        <f t="shared" si="34"/>
        <v>11</v>
      </c>
      <c r="DJ15" s="15">
        <f t="shared" si="35"/>
        <v>12</v>
      </c>
      <c r="DK15" s="15">
        <f t="shared" si="36"/>
        <v>13</v>
      </c>
      <c r="DL15" s="15">
        <f t="shared" si="37"/>
        <v>14</v>
      </c>
      <c r="DM15" s="15">
        <f t="shared" si="38"/>
        <v>15</v>
      </c>
      <c r="DN15" s="15">
        <f t="shared" si="39"/>
        <v>16</v>
      </c>
      <c r="DO15" s="15">
        <f t="shared" si="40"/>
        <v>17</v>
      </c>
      <c r="DP15" s="15">
        <f t="shared" si="41"/>
        <v>18</v>
      </c>
      <c r="DQ15" s="15">
        <f t="shared" si="42"/>
        <v>19</v>
      </c>
      <c r="DR15" s="15">
        <f t="shared" si="43"/>
        <v>20</v>
      </c>
      <c r="DS15" s="15">
        <f t="shared" si="44"/>
        <v>21</v>
      </c>
      <c r="DT15" s="15">
        <f t="shared" si="45"/>
        <v>22</v>
      </c>
      <c r="DU15" s="15">
        <f t="shared" si="46"/>
        <v>23</v>
      </c>
      <c r="DV15" s="15">
        <f t="shared" si="47"/>
        <v>24</v>
      </c>
      <c r="DW15" s="15"/>
      <c r="DX15" s="15">
        <f t="shared" si="48"/>
        <v>145.83333333333331</v>
      </c>
      <c r="DY15" s="15">
        <f t="shared" si="49"/>
        <v>72.916666666666657</v>
      </c>
      <c r="DZ15" s="15">
        <f t="shared" si="50"/>
        <v>48.611111111111107</v>
      </c>
      <c r="EA15" s="15">
        <f t="shared" si="51"/>
        <v>36.458333333333329</v>
      </c>
      <c r="EB15" s="15">
        <f t="shared" si="52"/>
        <v>29.166666666666664</v>
      </c>
      <c r="EC15" s="15">
        <f t="shared" si="53"/>
        <v>24.305555555555554</v>
      </c>
      <c r="ED15" s="15">
        <f t="shared" si="54"/>
        <v>20.833333333333332</v>
      </c>
      <c r="EE15" s="15">
        <f t="shared" si="55"/>
        <v>18.229166666666664</v>
      </c>
      <c r="EF15" s="15">
        <f t="shared" si="56"/>
        <v>16.203703703703702</v>
      </c>
      <c r="EG15" s="15">
        <f t="shared" si="57"/>
        <v>14.583333333333332</v>
      </c>
      <c r="EH15" s="15">
        <f t="shared" si="58"/>
        <v>13.257575757575756</v>
      </c>
      <c r="EI15" s="15">
        <f t="shared" si="59"/>
        <v>12.152777777777777</v>
      </c>
      <c r="EJ15" s="15">
        <f t="shared" si="60"/>
        <v>11.217948717948717</v>
      </c>
      <c r="EK15" s="15">
        <f t="shared" si="61"/>
        <v>10.416666666666666</v>
      </c>
      <c r="EL15" s="15">
        <f t="shared" si="62"/>
        <v>9.7222222222222214</v>
      </c>
      <c r="EM15" s="15">
        <f t="shared" si="63"/>
        <v>9.1145833333333321</v>
      </c>
      <c r="EN15" s="15">
        <f t="shared" si="64"/>
        <v>8.5784313725490193</v>
      </c>
      <c r="EO15" s="15">
        <f t="shared" si="65"/>
        <v>8.1018518518518512</v>
      </c>
      <c r="EP15" s="15">
        <f t="shared" si="66"/>
        <v>7.6754385964912268</v>
      </c>
      <c r="EQ15" s="15">
        <f t="shared" si="67"/>
        <v>7.2916666666666661</v>
      </c>
      <c r="ER15" s="15">
        <f t="shared" si="68"/>
        <v>6.9444444444444438</v>
      </c>
      <c r="ES15" s="15">
        <f t="shared" si="69"/>
        <v>6.628787878787878</v>
      </c>
      <c r="ET15" s="15">
        <f t="shared" si="70"/>
        <v>6.3405797101449268</v>
      </c>
      <c r="EU15" s="15">
        <f t="shared" si="71"/>
        <v>6.0763888888888884</v>
      </c>
      <c r="EV15" s="15"/>
      <c r="EW15" s="15" t="str">
        <f>IF(Planner!$L15="","",CHAR(34)&amp;Planner!$L15&amp;CHAR(34))</f>
        <v>"Ahrim's hood"</v>
      </c>
      <c r="EX15" s="15" t="str">
        <f>IF(Planner!$M15="","",CHAR(34)&amp;Planner!$M15&amp;CHAR(34))</f>
        <v>"Ahrim's robetop"</v>
      </c>
      <c r="EY15" s="15" t="str">
        <f>IF(Planner!$N15="","",CHAR(34)&amp;Planner!$N15&amp;CHAR(34))</f>
        <v>"Ahrim's robeskirt"</v>
      </c>
      <c r="EZ15" s="15" t="str">
        <f>IF(Planner!$O15="","",CHAR(34)&amp;Planner!$O15&amp;CHAR(34))</f>
        <v>"Ahrim's staff"</v>
      </c>
      <c r="FA15" s="15" t="str">
        <f>IF(Planner!$P15="","",CHAR(34)&amp;Planner!$P15&amp;CHAR(34))</f>
        <v>"Dharok's helm"</v>
      </c>
      <c r="FB15" s="15" t="str">
        <f>IF(Planner!$Q15="","",CHAR(34)&amp;Planner!$Q15&amp;CHAR(34))</f>
        <v>"Dharok's platebody"</v>
      </c>
      <c r="FC15" s="15" t="str">
        <f>IF(Planner!$R15="","",CHAR(34)&amp;Planner!$R15&amp;CHAR(34))</f>
        <v>"Dharok's platelegs"</v>
      </c>
      <c r="FD15" s="15" t="str">
        <f>IF(Planner!$S15="","",CHAR(34)&amp;Planner!$S15&amp;CHAR(34))</f>
        <v>"Dharok's greataxe"</v>
      </c>
      <c r="FE15" s="15" t="str">
        <f>IF(Planner!$T15="","",CHAR(34)&amp;Planner!$T15&amp;CHAR(34))</f>
        <v>"Guthan's helm"</v>
      </c>
      <c r="FF15" s="15" t="str">
        <f>IF(Planner!$U15="","",CHAR(34)&amp;Planner!$U15&amp;CHAR(34))</f>
        <v>"Guthan's platebody"</v>
      </c>
      <c r="FG15" s="15" t="str">
        <f>IF(Planner!$V15="","",CHAR(34)&amp;Planner!$V15&amp;CHAR(34))</f>
        <v>"Guthan's chainskirt"</v>
      </c>
      <c r="FH15" s="15" t="str">
        <f>IF(Planner!$W15="","",CHAR(34)&amp;Planner!$W15&amp;CHAR(34))</f>
        <v>"Guthan's warspear"</v>
      </c>
      <c r="FI15" s="15" t="str">
        <f>IF(Planner!$X15="","",CHAR(34)&amp;Planner!$X15&amp;CHAR(34))</f>
        <v>"Karil's coif"</v>
      </c>
      <c r="FJ15" s="15" t="str">
        <f>IF(Planner!$Y15="","",CHAR(34)&amp;Planner!$Y15&amp;CHAR(34))</f>
        <v>"Karil's leathertop"</v>
      </c>
      <c r="FK15" s="15" t="str">
        <f>IF(Planner!$Z15="","",CHAR(34)&amp;Planner!$Z15&amp;CHAR(34))</f>
        <v>"Karil's leatherskirt"</v>
      </c>
      <c r="FL15" s="15" t="str">
        <f>IF(Planner!$AA15="","",CHAR(34)&amp;Planner!$AA15&amp;CHAR(34))</f>
        <v>"Karil's crossbow"</v>
      </c>
      <c r="FM15" s="15" t="str">
        <f>IF(Planner!$AB15="","",CHAR(34)&amp;Planner!$AB15&amp;CHAR(34))</f>
        <v>"Torag's helm"</v>
      </c>
      <c r="FN15" s="15" t="str">
        <f>IF(Planner!$AC15="","",CHAR(34)&amp;Planner!$AC15&amp;CHAR(34))</f>
        <v>"Torag's platebody"</v>
      </c>
      <c r="FO15" s="15" t="str">
        <f>IF(Planner!$AD15="","",CHAR(34)&amp;Planner!$AD15&amp;CHAR(34))</f>
        <v>"Torag's platelegs"</v>
      </c>
      <c r="FP15" s="15" t="str">
        <f>IF(Planner!$AE15="","",CHAR(34)&amp;Planner!$AE15&amp;CHAR(34))</f>
        <v>"Torag's hammers"</v>
      </c>
      <c r="FQ15" s="15" t="str">
        <f>IF(Planner!$AF15="","",CHAR(34)&amp;Planner!$AF15&amp;CHAR(34))</f>
        <v>"Verac's helm"</v>
      </c>
      <c r="FR15" s="15" t="str">
        <f>IF(Planner!$AG15="","",CHAR(34)&amp;Planner!$AG15&amp;CHAR(34))</f>
        <v>"Verac's brassard"</v>
      </c>
      <c r="FS15" s="15" t="str">
        <f>IF(Planner!$AH15="","",CHAR(34)&amp;Planner!$AH15&amp;CHAR(34))</f>
        <v>"Verac's plateskirt"</v>
      </c>
      <c r="FT15" s="15" t="str">
        <f>IF(Planner!$AI15="","",CHAR(34)&amp;Planner!$AI15&amp;CHAR(34))</f>
        <v>"Verac's flail"</v>
      </c>
    </row>
    <row r="16" spans="1:176" x14ac:dyDescent="0.25">
      <c r="A16" s="15">
        <f>Planner!$A16</f>
        <v>45</v>
      </c>
      <c r="B16" s="15"/>
      <c r="C16" s="15">
        <f>IF(Planner!$L16="",0,IFERROR(INDEX(Lookup!$H$5:$H$808,MATCH(Planner!$F16&amp;"|"&amp;Planner!$L16,Lookup!$A$5:$A$808,0)),0))</f>
        <v>180</v>
      </c>
      <c r="D16" s="15">
        <f>IF(Planner!$M16="",0,IFERROR(INDEX(Lookup!$H$5:$H$808,MATCH(Planner!$F16&amp;"|"&amp;Planner!$M16,Lookup!$A$5:$A$808,0)),0))</f>
        <v>100</v>
      </c>
      <c r="E16" s="15">
        <f>IF(Planner!$N16="",0,IFERROR(INDEX(Lookup!$H$5:$H$808,MATCH(Planner!$F16&amp;"|"&amp;Planner!$N16,Lookup!$A$5:$A$808,0)),0))</f>
        <v>40</v>
      </c>
      <c r="F16" s="15">
        <f>IF(Planner!$O16="",0,IFERROR(INDEX(Lookup!$H$5:$H$808,MATCH(Planner!$F16&amp;"|"&amp;Planner!$O16,Lookup!$A$5:$A$808,0)),0))</f>
        <v>50</v>
      </c>
      <c r="G16" s="15">
        <f>IF(Planner!$P16="",0,IFERROR(INDEX(Lookup!$H$5:$H$808,MATCH(Planner!$F16&amp;"|"&amp;Planner!$P16,Lookup!$A$5:$A$808,0)),0))</f>
        <v>0</v>
      </c>
      <c r="H16" s="15">
        <f>IF(Planner!$Q16="",0,IFERROR(INDEX(Lookup!$H$5:$H$808,MATCH(Planner!$F16&amp;"|"&amp;Planner!$Q16,Lookup!$A$5:$A$808,0)),0))</f>
        <v>0</v>
      </c>
      <c r="I16" s="15">
        <f>IF(Planner!$R16="",0,IFERROR(INDEX(Lookup!$H$5:$H$808,MATCH(Planner!$F16&amp;"|"&amp;Planner!$R16,Lookup!$A$5:$A$808,0)),0))</f>
        <v>0</v>
      </c>
      <c r="J16" s="15">
        <f>IF(Planner!$S16="",0,IFERROR(INDEX(Lookup!$H$5:$H$808,MATCH(Planner!$F16&amp;"|"&amp;Planner!$S16,Lookup!$A$5:$A$808,0)),0))</f>
        <v>0</v>
      </c>
      <c r="K16" s="15">
        <f>IF(Planner!$T16="",0,IFERROR(INDEX(Lookup!$H$5:$H$808,MATCH(Planner!$F16&amp;"|"&amp;Planner!$T16,Lookup!$A$5:$A$808,0)),0))</f>
        <v>0</v>
      </c>
      <c r="L16" s="15">
        <f>IF(Planner!$U16="",0,IFERROR(INDEX(Lookup!$H$5:$H$808,MATCH(Planner!$F16&amp;"|"&amp;Planner!$U16,Lookup!$A$5:$A$808,0)),0))</f>
        <v>0</v>
      </c>
      <c r="M16" s="15">
        <f>IF(Planner!$V16="",0,IFERROR(INDEX(Lookup!$H$5:$H$808,MATCH(Planner!$F16&amp;"|"&amp;Planner!$V16,Lookup!$A$5:$A$808,0)),0))</f>
        <v>0</v>
      </c>
      <c r="N16" s="15">
        <f>IF(Planner!$W16="",0,IFERROR(INDEX(Lookup!$H$5:$H$808,MATCH(Planner!$F16&amp;"|"&amp;Planner!$W16,Lookup!$A$5:$A$808,0)),0))</f>
        <v>0</v>
      </c>
      <c r="O16" s="15">
        <f>IF(Planner!$X16="",0,IFERROR(INDEX(Lookup!$H$5:$H$808,MATCH(Planner!$F16&amp;"|"&amp;Planner!$X16,Lookup!$A$5:$A$808,0)),0))</f>
        <v>0</v>
      </c>
      <c r="P16" s="15">
        <f>IF(Planner!$Y16="",0,IFERROR(INDEX(Lookup!$H$5:$H$808,MATCH(Planner!$F16&amp;"|"&amp;Planner!$Y16,Lookup!$A$5:$A$808,0)),0))</f>
        <v>0</v>
      </c>
      <c r="Q16" s="15">
        <f>IF(Planner!$Z16="",0,IFERROR(INDEX(Lookup!$H$5:$H$808,MATCH(Planner!$F16&amp;"|"&amp;Planner!$Z16,Lookup!$A$5:$A$808,0)),0))</f>
        <v>0</v>
      </c>
      <c r="R16" s="15">
        <f>IF(Planner!$AA16="",0,IFERROR(INDEX(Lookup!$H$5:$H$808,MATCH(Planner!$F16&amp;"|"&amp;Planner!$AA16,Lookup!$A$5:$A$808,0)),0))</f>
        <v>0</v>
      </c>
      <c r="S16" s="15">
        <f>IF(Planner!$AB16="",0,IFERROR(INDEX(Lookup!$H$5:$H$808,MATCH(Planner!$F16&amp;"|"&amp;Planner!$AB16,Lookup!$A$5:$A$808,0)),0))</f>
        <v>0</v>
      </c>
      <c r="T16" s="15">
        <f>IF(Planner!$AC16="",0,IFERROR(INDEX(Lookup!$H$5:$H$808,MATCH(Planner!$F16&amp;"|"&amp;Planner!$AC16,Lookup!$A$5:$A$808,0)),0))</f>
        <v>0</v>
      </c>
      <c r="U16" s="15">
        <f>IF(Planner!$AD16="",0,IFERROR(INDEX(Lookup!$H$5:$H$808,MATCH(Planner!$F16&amp;"|"&amp;Planner!$AD16,Lookup!$A$5:$A$808,0)),0))</f>
        <v>0</v>
      </c>
      <c r="V16" s="15">
        <f>IF(Planner!$AE16="",0,IFERROR(INDEX(Lookup!$H$5:$H$808,MATCH(Planner!$F16&amp;"|"&amp;Planner!$AE16,Lookup!$A$5:$A$808,0)),0))</f>
        <v>0</v>
      </c>
      <c r="W16" s="15">
        <f>IF(Planner!$AF16="",0,IFERROR(INDEX(Lookup!$H$5:$H$808,MATCH(Planner!$F16&amp;"|"&amp;Planner!$AF16,Lookup!$A$5:$A$808,0)),0))</f>
        <v>0</v>
      </c>
      <c r="X16" s="15">
        <f>IF(Planner!$AG16="",0,IFERROR(INDEX(Lookup!$H$5:$H$808,MATCH(Planner!$F16&amp;"|"&amp;Planner!$AG16,Lookup!$A$5:$A$808,0)),0))</f>
        <v>0</v>
      </c>
      <c r="Y16" s="15">
        <f>IF(Planner!$AH16="",0,IFERROR(INDEX(Lookup!$H$5:$H$808,MATCH(Planner!$F16&amp;"|"&amp;Planner!$AH16,Lookup!$A$5:$A$808,0)),0))</f>
        <v>0</v>
      </c>
      <c r="Z16" s="15">
        <f>IF(Planner!$AI16="",0,IFERROR(INDEX(Lookup!$H$5:$H$808,MATCH(Planner!$F16&amp;"|"&amp;Planner!$AI16,Lookup!$A$5:$A$808,0)),0))</f>
        <v>0</v>
      </c>
      <c r="AA16" s="15"/>
      <c r="AB16" s="15" t="str">
        <f>IF(Planner!$L16="","",IF(Planner!$I16="Yes","ALL",IF(Planner!$I16="No","IDX0",IFERROR(INDEX(Lookup!$D$5:$D$808,MATCH(Planner!$F16&amp;"|"&amp;Planner!$L16,Lookup!$A$5:$A$808,0)),"UNK0"))))</f>
        <v>npc_kill~Green dragon</v>
      </c>
      <c r="AC16" s="15" t="str">
        <f>IF(Planner!$M16="","",IF(Planner!$I16="Yes","ALL",IF(Planner!$I16="No","IDX1",IFERROR(INDEX(Lookup!$D$5:$D$808,MATCH(Planner!$F16&amp;"|"&amp;Planner!$M16,Lookup!$A$5:$A$808,0)),"UNK1"))))</f>
        <v>npc_kill~Blue dragon</v>
      </c>
      <c r="AD16" s="15" t="str">
        <f>IF(Planner!$N16="","",IF(Planner!$I16="Yes","ALL",IF(Planner!$I16="No","IDX2",IFERROR(INDEX(Lookup!$D$5:$D$808,MATCH(Planner!$F16&amp;"|"&amp;Planner!$N16,Lookup!$A$5:$A$808,0)),"UNK2"))))</f>
        <v>npc_kill~Red dragon</v>
      </c>
      <c r="AE16" s="15" t="str">
        <f>IF(Planner!$O16="","",IF(Planner!$I16="Yes","ALL",IF(Planner!$I16="No","IDX3",IFERROR(INDEX(Lookup!$D$5:$D$808,MATCH(Planner!$F16&amp;"|"&amp;Planner!$O16,Lookup!$A$5:$A$808,0)),"UNK3"))))</f>
        <v>npc_kill~Black dragon</v>
      </c>
      <c r="AF16" s="15" t="str">
        <f>IF(Planner!$P16="","",IF(Planner!$I16="Yes","ALL",IF(Planner!$I16="No","IDX4",IFERROR(INDEX(Lookup!$D$5:$D$808,MATCH(Planner!$F16&amp;"|"&amp;Planner!$P16,Lookup!$A$5:$A$808,0)),"UNK4"))))</f>
        <v/>
      </c>
      <c r="AG16" s="15" t="str">
        <f>IF(Planner!$Q16="","",IF(Planner!$I16="Yes","ALL",IF(Planner!$I16="No","IDX5",IFERROR(INDEX(Lookup!$D$5:$D$808,MATCH(Planner!$F16&amp;"|"&amp;Planner!$Q16,Lookup!$A$5:$A$808,0)),"UNK5"))))</f>
        <v/>
      </c>
      <c r="AH16" s="15" t="str">
        <f>IF(Planner!$R16="","",IF(Planner!$I16="Yes","ALL",IF(Planner!$I16="No","IDX6",IFERROR(INDEX(Lookup!$D$5:$D$808,MATCH(Planner!$F16&amp;"|"&amp;Planner!$R16,Lookup!$A$5:$A$808,0)),"UNK6"))))</f>
        <v/>
      </c>
      <c r="AI16" s="15" t="str">
        <f>IF(Planner!$S16="","",IF(Planner!$I16="Yes","ALL",IF(Planner!$I16="No","IDX7",IFERROR(INDEX(Lookup!$D$5:$D$808,MATCH(Planner!$F16&amp;"|"&amp;Planner!$S16,Lookup!$A$5:$A$808,0)),"UNK7"))))</f>
        <v/>
      </c>
      <c r="AJ16" s="15" t="str">
        <f>IF(Planner!$T16="","",IF(Planner!$I16="Yes","ALL",IF(Planner!$I16="No","IDX8",IFERROR(INDEX(Lookup!$D$5:$D$808,MATCH(Planner!$F16&amp;"|"&amp;Planner!$T16,Lookup!$A$5:$A$808,0)),"UNK8"))))</f>
        <v/>
      </c>
      <c r="AK16" s="15" t="str">
        <f>IF(Planner!$U16="","",IF(Planner!$I16="Yes","ALL",IF(Planner!$I16="No","IDX9",IFERROR(INDEX(Lookup!$D$5:$D$808,MATCH(Planner!$F16&amp;"|"&amp;Planner!$U16,Lookup!$A$5:$A$808,0)),"UNK9"))))</f>
        <v/>
      </c>
      <c r="AL16" s="15" t="str">
        <f>IF(Planner!$V16="","",IF(Planner!$I16="Yes","ALL",IF(Planner!$I16="No","IDX10",IFERROR(INDEX(Lookup!$D$5:$D$808,MATCH(Planner!$F16&amp;"|"&amp;Planner!$V16,Lookup!$A$5:$A$808,0)),"UNK10"))))</f>
        <v/>
      </c>
      <c r="AM16" s="15" t="str">
        <f>IF(Planner!$W16="","",IF(Planner!$I16="Yes","ALL",IF(Planner!$I16="No","IDX11",IFERROR(INDEX(Lookup!$D$5:$D$808,MATCH(Planner!$F16&amp;"|"&amp;Planner!$W16,Lookup!$A$5:$A$808,0)),"UNK11"))))</f>
        <v/>
      </c>
      <c r="AN16" s="15" t="str">
        <f>IF(Planner!$X16="","",IF(Planner!$I16="Yes","ALL",IF(Planner!$I16="No","IDX12",IFERROR(INDEX(Lookup!$D$5:$D$808,MATCH(Planner!$F16&amp;"|"&amp;Planner!$X16,Lookup!$A$5:$A$808,0)),"UNK12"))))</f>
        <v/>
      </c>
      <c r="AO16" s="15" t="str">
        <f>IF(Planner!$Y16="","",IF(Planner!$I16="Yes","ALL",IF(Planner!$I16="No","IDX13",IFERROR(INDEX(Lookup!$D$5:$D$808,MATCH(Planner!$F16&amp;"|"&amp;Planner!$Y16,Lookup!$A$5:$A$808,0)),"UNK13"))))</f>
        <v/>
      </c>
      <c r="AP16" s="15" t="str">
        <f>IF(Planner!$Z16="","",IF(Planner!$I16="Yes","ALL",IF(Planner!$I16="No","IDX14",IFERROR(INDEX(Lookup!$D$5:$D$808,MATCH(Planner!$F16&amp;"|"&amp;Planner!$Z16,Lookup!$A$5:$A$808,0)),"UNK14"))))</f>
        <v/>
      </c>
      <c r="AQ16" s="15" t="str">
        <f>IF(Planner!$AA16="","",IF(Planner!$I16="Yes","ALL",IF(Planner!$I16="No","IDX15",IFERROR(INDEX(Lookup!$D$5:$D$808,MATCH(Planner!$F16&amp;"|"&amp;Planner!$AA16,Lookup!$A$5:$A$808,0)),"UNK15"))))</f>
        <v/>
      </c>
      <c r="AR16" s="15" t="str">
        <f>IF(Planner!$AB16="","",IF(Planner!$I16="Yes","ALL",IF(Planner!$I16="No","IDX16",IFERROR(INDEX(Lookup!$D$5:$D$808,MATCH(Planner!$F16&amp;"|"&amp;Planner!$AB16,Lookup!$A$5:$A$808,0)),"UNK16"))))</f>
        <v/>
      </c>
      <c r="AS16" s="15" t="str">
        <f>IF(Planner!$AC16="","",IF(Planner!$I16="Yes","ALL",IF(Planner!$I16="No","IDX17",IFERROR(INDEX(Lookup!$D$5:$D$808,MATCH(Planner!$F16&amp;"|"&amp;Planner!$AC16,Lookup!$A$5:$A$808,0)),"UNK17"))))</f>
        <v/>
      </c>
      <c r="AT16" s="15" t="str">
        <f>IF(Planner!$AD16="","",IF(Planner!$I16="Yes","ALL",IF(Planner!$I16="No","IDX18",IFERROR(INDEX(Lookup!$D$5:$D$808,MATCH(Planner!$F16&amp;"|"&amp;Planner!$AD16,Lookup!$A$5:$A$808,0)),"UNK18"))))</f>
        <v/>
      </c>
      <c r="AU16" s="15" t="str">
        <f>IF(Planner!$AE16="","",IF(Planner!$I16="Yes","ALL",IF(Planner!$I16="No","IDX19",IFERROR(INDEX(Lookup!$D$5:$D$808,MATCH(Planner!$F16&amp;"|"&amp;Planner!$AE16,Lookup!$A$5:$A$808,0)),"UNK19"))))</f>
        <v/>
      </c>
      <c r="AV16" s="15" t="str">
        <f>IF(Planner!$AF16="","",IF(Planner!$I16="Yes","ALL",IF(Planner!$I16="No","IDX20",IFERROR(INDEX(Lookup!$D$5:$D$808,MATCH(Planner!$F16&amp;"|"&amp;Planner!$AF16,Lookup!$A$5:$A$808,0)),"UNK20"))))</f>
        <v/>
      </c>
      <c r="AW16" s="15" t="str">
        <f>IF(Planner!$AG16="","",IF(Planner!$I16="Yes","ALL",IF(Planner!$I16="No","IDX21",IFERROR(INDEX(Lookup!$D$5:$D$808,MATCH(Planner!$F16&amp;"|"&amp;Planner!$AG16,Lookup!$A$5:$A$808,0)),"UNK21"))))</f>
        <v/>
      </c>
      <c r="AX16" s="15" t="str">
        <f>IF(Planner!$AH16="","",IF(Planner!$I16="Yes","ALL",IF(Planner!$I16="No","IDX22",IFERROR(INDEX(Lookup!$D$5:$D$808,MATCH(Planner!$F16&amp;"|"&amp;Planner!$AH16,Lookup!$A$5:$A$808,0)),"UNK22"))))</f>
        <v/>
      </c>
      <c r="AY16" s="15" t="str">
        <f>IF(Planner!$AI16="","",IF(Planner!$I16="Yes","ALL",IF(Planner!$I16="No","IDX23",IFERROR(INDEX(Lookup!$D$5:$D$808,MATCH(Planner!$F16&amp;"|"&amp;Planner!$AI16,Lookup!$A$5:$A$808,0)),"UNK23"))))</f>
        <v/>
      </c>
      <c r="AZ16" s="15"/>
      <c r="BA16" s="15">
        <f t="shared" si="0"/>
        <v>180</v>
      </c>
      <c r="BB16" s="15">
        <f t="shared" si="1"/>
        <v>100</v>
      </c>
      <c r="BC16" s="15">
        <f t="shared" si="2"/>
        <v>40</v>
      </c>
      <c r="BD16" s="15">
        <f t="shared" si="3"/>
        <v>50</v>
      </c>
      <c r="BE16" s="15">
        <f t="shared" si="4"/>
        <v>0</v>
      </c>
      <c r="BF16" s="15">
        <f t="shared" si="5"/>
        <v>0</v>
      </c>
      <c r="BG16" s="15">
        <f t="shared" si="6"/>
        <v>0</v>
      </c>
      <c r="BH16" s="15">
        <f t="shared" si="7"/>
        <v>0</v>
      </c>
      <c r="BI16" s="15">
        <f t="shared" si="8"/>
        <v>0</v>
      </c>
      <c r="BJ16" s="15">
        <f t="shared" si="9"/>
        <v>0</v>
      </c>
      <c r="BK16" s="15">
        <f t="shared" si="10"/>
        <v>0</v>
      </c>
      <c r="BL16" s="15">
        <f t="shared" si="11"/>
        <v>0</v>
      </c>
      <c r="BM16" s="15">
        <f t="shared" si="12"/>
        <v>0</v>
      </c>
      <c r="BN16" s="15">
        <f t="shared" si="13"/>
        <v>0</v>
      </c>
      <c r="BO16" s="15">
        <f t="shared" si="14"/>
        <v>0</v>
      </c>
      <c r="BP16" s="15">
        <f t="shared" si="15"/>
        <v>0</v>
      </c>
      <c r="BQ16" s="15">
        <f t="shared" si="16"/>
        <v>0</v>
      </c>
      <c r="BR16" s="15">
        <f t="shared" si="17"/>
        <v>0</v>
      </c>
      <c r="BS16" s="15">
        <f t="shared" si="18"/>
        <v>0</v>
      </c>
      <c r="BT16" s="15">
        <f t="shared" si="19"/>
        <v>0</v>
      </c>
      <c r="BU16" s="15">
        <f t="shared" si="20"/>
        <v>0</v>
      </c>
      <c r="BV16" s="15">
        <f t="shared" si="21"/>
        <v>0</v>
      </c>
      <c r="BW16" s="15">
        <f t="shared" si="22"/>
        <v>0</v>
      </c>
      <c r="BX16" s="15">
        <f t="shared" si="23"/>
        <v>0</v>
      </c>
      <c r="BY16" s="15"/>
      <c r="BZ16" s="15">
        <f>IF($C16=0,0,Planner!$H16/$C16)</f>
        <v>0.55555555555555558</v>
      </c>
      <c r="CA16" s="15">
        <f>IF($D16=0,0,Planner!$H16/$D16)</f>
        <v>1</v>
      </c>
      <c r="CB16" s="15">
        <f>IF($E16=0,0,Planner!$H16/$E16)</f>
        <v>2.5</v>
      </c>
      <c r="CC16" s="15">
        <f>IF($F16=0,0,Planner!$H16/$F16)</f>
        <v>2</v>
      </c>
      <c r="CD16" s="15">
        <f>IF($G16=0,0,Planner!$H16/$G16)</f>
        <v>0</v>
      </c>
      <c r="CE16" s="15">
        <f>IF($H16=0,0,Planner!$H16/$H16)</f>
        <v>0</v>
      </c>
      <c r="CF16" s="15">
        <f>IF($I16=0,0,Planner!$H16/$I16)</f>
        <v>0</v>
      </c>
      <c r="CG16" s="15">
        <f>IF($J16=0,0,Planner!$H16/$J16)</f>
        <v>0</v>
      </c>
      <c r="CH16" s="15">
        <f>IF($K16=0,0,Planner!$H16/$K16)</f>
        <v>0</v>
      </c>
      <c r="CI16" s="15">
        <f>IF($L16=0,0,Planner!$H16/$L16)</f>
        <v>0</v>
      </c>
      <c r="CJ16" s="15">
        <f>IF($M16=0,0,Planner!$H16/$M16)</f>
        <v>0</v>
      </c>
      <c r="CK16" s="15">
        <f>IF($N16=0,0,Planner!$H16/$N16)</f>
        <v>0</v>
      </c>
      <c r="CL16" s="15">
        <f>IF($O16=0,0,Planner!$H16/$O16)</f>
        <v>0</v>
      </c>
      <c r="CM16" s="15">
        <f>IF($P16=0,0,Planner!$H16/$P16)</f>
        <v>0</v>
      </c>
      <c r="CN16" s="15">
        <f>IF($Q16=0,0,Planner!$H16/$Q16)</f>
        <v>0</v>
      </c>
      <c r="CO16" s="15">
        <f>IF($R16=0,0,Planner!$H16/$R16)</f>
        <v>0</v>
      </c>
      <c r="CP16" s="15">
        <f>IF($S16=0,0,Planner!$H16/$S16)</f>
        <v>0</v>
      </c>
      <c r="CQ16" s="15">
        <f>IF($T16=0,0,Planner!$H16/$T16)</f>
        <v>0</v>
      </c>
      <c r="CR16" s="15">
        <f>IF($U16=0,0,Planner!$H16/$U16)</f>
        <v>0</v>
      </c>
      <c r="CS16" s="15">
        <f>IF($V16=0,0,Planner!$H16/$V16)</f>
        <v>0</v>
      </c>
      <c r="CT16" s="15">
        <f>IF($W16=0,0,Planner!$H16/$W16)</f>
        <v>0</v>
      </c>
      <c r="CU16" s="15">
        <f>IF($X16=0,0,Planner!$H16/$X16)</f>
        <v>0</v>
      </c>
      <c r="CV16" s="15">
        <f>IF($Y16=0,0,Planner!$H16/$Y16)</f>
        <v>0</v>
      </c>
      <c r="CW16" s="15">
        <f>IF($Z16=0,0,Planner!$H16/$Z16)</f>
        <v>0</v>
      </c>
      <c r="CX16" s="15"/>
      <c r="CY16" s="15">
        <f t="shared" si="24"/>
        <v>1</v>
      </c>
      <c r="CZ16" s="15">
        <f t="shared" si="25"/>
        <v>1</v>
      </c>
      <c r="DA16" s="15">
        <f t="shared" si="26"/>
        <v>1</v>
      </c>
      <c r="DB16" s="15">
        <f t="shared" si="27"/>
        <v>1</v>
      </c>
      <c r="DC16" s="15">
        <f t="shared" si="28"/>
        <v>0</v>
      </c>
      <c r="DD16" s="15">
        <f t="shared" si="29"/>
        <v>0</v>
      </c>
      <c r="DE16" s="15">
        <f t="shared" si="30"/>
        <v>0</v>
      </c>
      <c r="DF16" s="15">
        <f t="shared" si="31"/>
        <v>0</v>
      </c>
      <c r="DG16" s="15">
        <f t="shared" si="32"/>
        <v>0</v>
      </c>
      <c r="DH16" s="15">
        <f t="shared" si="33"/>
        <v>0</v>
      </c>
      <c r="DI16" s="15">
        <f t="shared" si="34"/>
        <v>0</v>
      </c>
      <c r="DJ16" s="15">
        <f t="shared" si="35"/>
        <v>0</v>
      </c>
      <c r="DK16" s="15">
        <f t="shared" si="36"/>
        <v>0</v>
      </c>
      <c r="DL16" s="15">
        <f t="shared" si="37"/>
        <v>0</v>
      </c>
      <c r="DM16" s="15">
        <f t="shared" si="38"/>
        <v>0</v>
      </c>
      <c r="DN16" s="15">
        <f t="shared" si="39"/>
        <v>0</v>
      </c>
      <c r="DO16" s="15">
        <f t="shared" si="40"/>
        <v>0</v>
      </c>
      <c r="DP16" s="15">
        <f t="shared" si="41"/>
        <v>0</v>
      </c>
      <c r="DQ16" s="15">
        <f t="shared" si="42"/>
        <v>0</v>
      </c>
      <c r="DR16" s="15">
        <f t="shared" si="43"/>
        <v>0</v>
      </c>
      <c r="DS16" s="15">
        <f t="shared" si="44"/>
        <v>0</v>
      </c>
      <c r="DT16" s="15">
        <f t="shared" si="45"/>
        <v>0</v>
      </c>
      <c r="DU16" s="15">
        <f t="shared" si="46"/>
        <v>0</v>
      </c>
      <c r="DV16" s="15">
        <f t="shared" si="47"/>
        <v>0</v>
      </c>
      <c r="DW16" s="15"/>
      <c r="DX16" s="15">
        <f t="shared" si="48"/>
        <v>0.55555555555555558</v>
      </c>
      <c r="DY16" s="15">
        <f t="shared" si="49"/>
        <v>1</v>
      </c>
      <c r="DZ16" s="15">
        <f t="shared" si="50"/>
        <v>2.5</v>
      </c>
      <c r="EA16" s="15">
        <f t="shared" si="51"/>
        <v>2</v>
      </c>
      <c r="EB16" s="15">
        <f t="shared" si="52"/>
        <v>0</v>
      </c>
      <c r="EC16" s="15">
        <f t="shared" si="53"/>
        <v>0</v>
      </c>
      <c r="ED16" s="15">
        <f t="shared" si="54"/>
        <v>0</v>
      </c>
      <c r="EE16" s="15">
        <f t="shared" si="55"/>
        <v>0</v>
      </c>
      <c r="EF16" s="15">
        <f t="shared" si="56"/>
        <v>0</v>
      </c>
      <c r="EG16" s="15">
        <f t="shared" si="57"/>
        <v>0</v>
      </c>
      <c r="EH16" s="15">
        <f t="shared" si="58"/>
        <v>0</v>
      </c>
      <c r="EI16" s="15">
        <f t="shared" si="59"/>
        <v>0</v>
      </c>
      <c r="EJ16" s="15">
        <f t="shared" si="60"/>
        <v>0</v>
      </c>
      <c r="EK16" s="15">
        <f t="shared" si="61"/>
        <v>0</v>
      </c>
      <c r="EL16" s="15">
        <f t="shared" si="62"/>
        <v>0</v>
      </c>
      <c r="EM16" s="15">
        <f t="shared" si="63"/>
        <v>0</v>
      </c>
      <c r="EN16" s="15">
        <f t="shared" si="64"/>
        <v>0</v>
      </c>
      <c r="EO16" s="15">
        <f t="shared" si="65"/>
        <v>0</v>
      </c>
      <c r="EP16" s="15">
        <f t="shared" si="66"/>
        <v>0</v>
      </c>
      <c r="EQ16" s="15">
        <f t="shared" si="67"/>
        <v>0</v>
      </c>
      <c r="ER16" s="15">
        <f t="shared" si="68"/>
        <v>0</v>
      </c>
      <c r="ES16" s="15">
        <f t="shared" si="69"/>
        <v>0</v>
      </c>
      <c r="ET16" s="15">
        <f t="shared" si="70"/>
        <v>0</v>
      </c>
      <c r="EU16" s="15">
        <f t="shared" si="71"/>
        <v>0</v>
      </c>
      <c r="EV16" s="15"/>
      <c r="EW16" s="15" t="str">
        <f>IF(Planner!$L16="","",CHAR(34)&amp;Planner!$L16&amp;CHAR(34))</f>
        <v>"Green dragon"</v>
      </c>
      <c r="EX16" s="15" t="str">
        <f>IF(Planner!$M16="","",CHAR(34)&amp;Planner!$M16&amp;CHAR(34))</f>
        <v>"Blue dragon"</v>
      </c>
      <c r="EY16" s="15" t="str">
        <f>IF(Planner!$N16="","",CHAR(34)&amp;Planner!$N16&amp;CHAR(34))</f>
        <v>"Red dragon"</v>
      </c>
      <c r="EZ16" s="15" t="str">
        <f>IF(Planner!$O16="","",CHAR(34)&amp;Planner!$O16&amp;CHAR(34))</f>
        <v>"Black dragon"</v>
      </c>
      <c r="FA16" s="15" t="str">
        <f>IF(Planner!$P16="","",CHAR(34)&amp;Planner!$P16&amp;CHAR(34))</f>
        <v/>
      </c>
      <c r="FB16" s="15" t="str">
        <f>IF(Planner!$Q16="","",CHAR(34)&amp;Planner!$Q16&amp;CHAR(34))</f>
        <v/>
      </c>
      <c r="FC16" s="15" t="str">
        <f>IF(Planner!$R16="","",CHAR(34)&amp;Planner!$R16&amp;CHAR(34))</f>
        <v/>
      </c>
      <c r="FD16" s="15" t="str">
        <f>IF(Planner!$S16="","",CHAR(34)&amp;Planner!$S16&amp;CHAR(34))</f>
        <v/>
      </c>
      <c r="FE16" s="15" t="str">
        <f>IF(Planner!$T16="","",CHAR(34)&amp;Planner!$T16&amp;CHAR(34))</f>
        <v/>
      </c>
      <c r="FF16" s="15" t="str">
        <f>IF(Planner!$U16="","",CHAR(34)&amp;Planner!$U16&amp;CHAR(34))</f>
        <v/>
      </c>
      <c r="FG16" s="15" t="str">
        <f>IF(Planner!$V16="","",CHAR(34)&amp;Planner!$V16&amp;CHAR(34))</f>
        <v/>
      </c>
      <c r="FH16" s="15" t="str">
        <f>IF(Planner!$W16="","",CHAR(34)&amp;Planner!$W16&amp;CHAR(34))</f>
        <v/>
      </c>
      <c r="FI16" s="15" t="str">
        <f>IF(Planner!$X16="","",CHAR(34)&amp;Planner!$X16&amp;CHAR(34))</f>
        <v/>
      </c>
      <c r="FJ16" s="15" t="str">
        <f>IF(Planner!$Y16="","",CHAR(34)&amp;Planner!$Y16&amp;CHAR(34))</f>
        <v/>
      </c>
      <c r="FK16" s="15" t="str">
        <f>IF(Planner!$Z16="","",CHAR(34)&amp;Planner!$Z16&amp;CHAR(34))</f>
        <v/>
      </c>
      <c r="FL16" s="15" t="str">
        <f>IF(Planner!$AA16="","",CHAR(34)&amp;Planner!$AA16&amp;CHAR(34))</f>
        <v/>
      </c>
      <c r="FM16" s="15" t="str">
        <f>IF(Planner!$AB16="","",CHAR(34)&amp;Planner!$AB16&amp;CHAR(34))</f>
        <v/>
      </c>
      <c r="FN16" s="15" t="str">
        <f>IF(Planner!$AC16="","",CHAR(34)&amp;Planner!$AC16&amp;CHAR(34))</f>
        <v/>
      </c>
      <c r="FO16" s="15" t="str">
        <f>IF(Planner!$AD16="","",CHAR(34)&amp;Planner!$AD16&amp;CHAR(34))</f>
        <v/>
      </c>
      <c r="FP16" s="15" t="str">
        <f>IF(Planner!$AE16="","",CHAR(34)&amp;Planner!$AE16&amp;CHAR(34))</f>
        <v/>
      </c>
      <c r="FQ16" s="15" t="str">
        <f>IF(Planner!$AF16="","",CHAR(34)&amp;Planner!$AF16&amp;CHAR(34))</f>
        <v/>
      </c>
      <c r="FR16" s="15" t="str">
        <f>IF(Planner!$AG16="","",CHAR(34)&amp;Planner!$AG16&amp;CHAR(34))</f>
        <v/>
      </c>
      <c r="FS16" s="15" t="str">
        <f>IF(Planner!$AH16="","",CHAR(34)&amp;Planner!$AH16&amp;CHAR(34))</f>
        <v/>
      </c>
      <c r="FT16" s="15" t="str">
        <f>IF(Planner!$AI16="","",CHAR(34)&amp;Planner!$AI16&amp;CHAR(34))</f>
        <v/>
      </c>
    </row>
    <row r="17" spans="1:176" x14ac:dyDescent="0.25">
      <c r="A17" s="15">
        <f>Planner!$A17</f>
        <v>44</v>
      </c>
      <c r="B17" s="15"/>
      <c r="C17" s="15">
        <f>IF(Planner!$L17="",0,IFERROR(INDEX(Lookup!$H$5:$H$808,MATCH(Planner!$F17&amp;"|"&amp;Planner!$L17,Lookup!$A$5:$A$808,0)),0))</f>
        <v>0</v>
      </c>
      <c r="D17" s="15">
        <f>IF(Planner!$M17="",0,IFERROR(INDEX(Lookup!$H$5:$H$808,MATCH(Planner!$F17&amp;"|"&amp;Planner!$M17,Lookup!$A$5:$A$808,0)),0))</f>
        <v>0.46875</v>
      </c>
      <c r="E17" s="15">
        <f>IF(Planner!$N17="",0,IFERROR(INDEX(Lookup!$H$5:$H$808,MATCH(Planner!$F17&amp;"|"&amp;Planner!$N17,Lookup!$A$5:$A$808,0)),0))</f>
        <v>0.46875</v>
      </c>
      <c r="F17" s="15">
        <f>IF(Planner!$O17="",0,IFERROR(INDEX(Lookup!$H$5:$H$808,MATCH(Planner!$F17&amp;"|"&amp;Planner!$O17,Lookup!$A$5:$A$808,0)),0))</f>
        <v>0</v>
      </c>
      <c r="G17" s="15">
        <f>IF(Planner!$P17="",0,IFERROR(INDEX(Lookup!$H$5:$H$808,MATCH(Planner!$F17&amp;"|"&amp;Planner!$P17,Lookup!$A$5:$A$808,0)),0))</f>
        <v>0</v>
      </c>
      <c r="H17" s="15">
        <f>IF(Planner!$Q17="",0,IFERROR(INDEX(Lookup!$H$5:$H$808,MATCH(Planner!$F17&amp;"|"&amp;Planner!$Q17,Lookup!$A$5:$A$808,0)),0))</f>
        <v>0</v>
      </c>
      <c r="I17" s="15">
        <f>IF(Planner!$R17="",0,IFERROR(INDEX(Lookup!$H$5:$H$808,MATCH(Planner!$F17&amp;"|"&amp;Planner!$R17,Lookup!$A$5:$A$808,0)),0))</f>
        <v>0</v>
      </c>
      <c r="J17" s="15">
        <f>IF(Planner!$S17="",0,IFERROR(INDEX(Lookup!$H$5:$H$808,MATCH(Planner!$F17&amp;"|"&amp;Planner!$S17,Lookup!$A$5:$A$808,0)),0))</f>
        <v>0</v>
      </c>
      <c r="K17" s="15">
        <f>IF(Planner!$T17="",0,IFERROR(INDEX(Lookup!$H$5:$H$808,MATCH(Planner!$F17&amp;"|"&amp;Planner!$T17,Lookup!$A$5:$A$808,0)),0))</f>
        <v>0</v>
      </c>
      <c r="L17" s="15">
        <f>IF(Planner!$U17="",0,IFERROR(INDEX(Lookup!$H$5:$H$808,MATCH(Planner!$F17&amp;"|"&amp;Planner!$U17,Lookup!$A$5:$A$808,0)),0))</f>
        <v>0</v>
      </c>
      <c r="M17" s="15">
        <f>IF(Planner!$V17="",0,IFERROR(INDEX(Lookup!$H$5:$H$808,MATCH(Planner!$F17&amp;"|"&amp;Planner!$V17,Lookup!$A$5:$A$808,0)),0))</f>
        <v>0</v>
      </c>
      <c r="N17" s="15">
        <f>IF(Planner!$W17="",0,IFERROR(INDEX(Lookup!$H$5:$H$808,MATCH(Planner!$F17&amp;"|"&amp;Planner!$W17,Lookup!$A$5:$A$808,0)),0))</f>
        <v>0</v>
      </c>
      <c r="O17" s="15">
        <f>IF(Planner!$X17="",0,IFERROR(INDEX(Lookup!$H$5:$H$808,MATCH(Planner!$F17&amp;"|"&amp;Planner!$X17,Lookup!$A$5:$A$808,0)),0))</f>
        <v>0</v>
      </c>
      <c r="P17" s="15">
        <f>IF(Planner!$Y17="",0,IFERROR(INDEX(Lookup!$H$5:$H$808,MATCH(Planner!$F17&amp;"|"&amp;Planner!$Y17,Lookup!$A$5:$A$808,0)),0))</f>
        <v>0</v>
      </c>
      <c r="Q17" s="15">
        <f>IF(Planner!$Z17="",0,IFERROR(INDEX(Lookup!$H$5:$H$808,MATCH(Planner!$F17&amp;"|"&amp;Planner!$Z17,Lookup!$A$5:$A$808,0)),0))</f>
        <v>0</v>
      </c>
      <c r="R17" s="15">
        <f>IF(Planner!$AA17="",0,IFERROR(INDEX(Lookup!$H$5:$H$808,MATCH(Planner!$F17&amp;"|"&amp;Planner!$AA17,Lookup!$A$5:$A$808,0)),0))</f>
        <v>0</v>
      </c>
      <c r="S17" s="15">
        <f>IF(Planner!$AB17="",0,IFERROR(INDEX(Lookup!$H$5:$H$808,MATCH(Planner!$F17&amp;"|"&amp;Planner!$AB17,Lookup!$A$5:$A$808,0)),0))</f>
        <v>0</v>
      </c>
      <c r="T17" s="15">
        <f>IF(Planner!$AC17="",0,IFERROR(INDEX(Lookup!$H$5:$H$808,MATCH(Planner!$F17&amp;"|"&amp;Planner!$AC17,Lookup!$A$5:$A$808,0)),0))</f>
        <v>0</v>
      </c>
      <c r="U17" s="15">
        <f>IF(Planner!$AD17="",0,IFERROR(INDEX(Lookup!$H$5:$H$808,MATCH(Planner!$F17&amp;"|"&amp;Planner!$AD17,Lookup!$A$5:$A$808,0)),0))</f>
        <v>0</v>
      </c>
      <c r="V17" s="15">
        <f>IF(Planner!$AE17="",0,IFERROR(INDEX(Lookup!$H$5:$H$808,MATCH(Planner!$F17&amp;"|"&amp;Planner!$AE17,Lookup!$A$5:$A$808,0)),0))</f>
        <v>0</v>
      </c>
      <c r="W17" s="15">
        <f>IF(Planner!$AF17="",0,IFERROR(INDEX(Lookup!$H$5:$H$808,MATCH(Planner!$F17&amp;"|"&amp;Planner!$AF17,Lookup!$A$5:$A$808,0)),0))</f>
        <v>0</v>
      </c>
      <c r="X17" s="15">
        <f>IF(Planner!$AG17="",0,IFERROR(INDEX(Lookup!$H$5:$H$808,MATCH(Planner!$F17&amp;"|"&amp;Planner!$AG17,Lookup!$A$5:$A$808,0)),0))</f>
        <v>0</v>
      </c>
      <c r="Y17" s="15">
        <f>IF(Planner!$AH17="",0,IFERROR(INDEX(Lookup!$H$5:$H$808,MATCH(Planner!$F17&amp;"|"&amp;Planner!$AH17,Lookup!$A$5:$A$808,0)),0))</f>
        <v>0</v>
      </c>
      <c r="Z17" s="15">
        <f>IF(Planner!$AI17="",0,IFERROR(INDEX(Lookup!$H$5:$H$808,MATCH(Planner!$F17&amp;"|"&amp;Planner!$AI17,Lookup!$A$5:$A$808,0)),0))</f>
        <v>0</v>
      </c>
      <c r="AA17" s="15"/>
      <c r="AB17" s="15" t="str">
        <f>IF(Planner!$L17="","",IF(Planner!$I17="Yes","ALL",IF(Planner!$I17="No","IDX0",IFERROR(INDEX(Lookup!$D$5:$D$808,MATCH(Planner!$F17&amp;"|"&amp;Planner!$L17,Lookup!$A$5:$A$808,0)),"UNK0"))))</f>
        <v>UNK0</v>
      </c>
      <c r="AC17" s="15" t="str">
        <f>IF(Planner!$M17="","",IF(Planner!$I17="Yes","ALL",IF(Planner!$I17="No","IDX1",IFERROR(INDEX(Lookup!$D$5:$D$808,MATCH(Planner!$F17&amp;"|"&amp;Planner!$M17,Lookup!$A$5:$A$808,0)),"UNK1"))))</f>
        <v>Dagannoth Kings</v>
      </c>
      <c r="AD17" s="15" t="str">
        <f>IF(Planner!$N17="","",IF(Planner!$I17="Yes","ALL",IF(Planner!$I17="No","IDX2",IFERROR(INDEX(Lookup!$D$5:$D$808,MATCH(Planner!$F17&amp;"|"&amp;Planner!$N17,Lookup!$A$5:$A$808,0)),"UNK2"))))</f>
        <v>Dagannoth Kings</v>
      </c>
      <c r="AE17" s="15" t="str">
        <f>IF(Planner!$O17="","",IF(Planner!$I17="Yes","ALL",IF(Planner!$I17="No","IDX3",IFERROR(INDEX(Lookup!$D$5:$D$808,MATCH(Planner!$F17&amp;"|"&amp;Planner!$O17,Lookup!$A$5:$A$808,0)),"UNK3"))))</f>
        <v/>
      </c>
      <c r="AF17" s="15" t="str">
        <f>IF(Planner!$P17="","",IF(Planner!$I17="Yes","ALL",IF(Planner!$I17="No","IDX4",IFERROR(INDEX(Lookup!$D$5:$D$808,MATCH(Planner!$F17&amp;"|"&amp;Planner!$P17,Lookup!$A$5:$A$808,0)),"UNK4"))))</f>
        <v/>
      </c>
      <c r="AG17" s="15" t="str">
        <f>IF(Planner!$Q17="","",IF(Planner!$I17="Yes","ALL",IF(Planner!$I17="No","IDX5",IFERROR(INDEX(Lookup!$D$5:$D$808,MATCH(Planner!$F17&amp;"|"&amp;Planner!$Q17,Lookup!$A$5:$A$808,0)),"UNK5"))))</f>
        <v/>
      </c>
      <c r="AH17" s="15" t="str">
        <f>IF(Planner!$R17="","",IF(Planner!$I17="Yes","ALL",IF(Planner!$I17="No","IDX6",IFERROR(INDEX(Lookup!$D$5:$D$808,MATCH(Planner!$F17&amp;"|"&amp;Planner!$R17,Lookup!$A$5:$A$808,0)),"UNK6"))))</f>
        <v/>
      </c>
      <c r="AI17" s="15" t="str">
        <f>IF(Planner!$S17="","",IF(Planner!$I17="Yes","ALL",IF(Planner!$I17="No","IDX7",IFERROR(INDEX(Lookup!$D$5:$D$808,MATCH(Planner!$F17&amp;"|"&amp;Planner!$S17,Lookup!$A$5:$A$808,0)),"UNK7"))))</f>
        <v/>
      </c>
      <c r="AJ17" s="15" t="str">
        <f>IF(Planner!$T17="","",IF(Planner!$I17="Yes","ALL",IF(Planner!$I17="No","IDX8",IFERROR(INDEX(Lookup!$D$5:$D$808,MATCH(Planner!$F17&amp;"|"&amp;Planner!$T17,Lookup!$A$5:$A$808,0)),"UNK8"))))</f>
        <v/>
      </c>
      <c r="AK17" s="15" t="str">
        <f>IF(Planner!$U17="","",IF(Planner!$I17="Yes","ALL",IF(Planner!$I17="No","IDX9",IFERROR(INDEX(Lookup!$D$5:$D$808,MATCH(Planner!$F17&amp;"|"&amp;Planner!$U17,Lookup!$A$5:$A$808,0)),"UNK9"))))</f>
        <v/>
      </c>
      <c r="AL17" s="15" t="str">
        <f>IF(Planner!$V17="","",IF(Planner!$I17="Yes","ALL",IF(Planner!$I17="No","IDX10",IFERROR(INDEX(Lookup!$D$5:$D$808,MATCH(Planner!$F17&amp;"|"&amp;Planner!$V17,Lookup!$A$5:$A$808,0)),"UNK10"))))</f>
        <v/>
      </c>
      <c r="AM17" s="15" t="str">
        <f>IF(Planner!$W17="","",IF(Planner!$I17="Yes","ALL",IF(Planner!$I17="No","IDX11",IFERROR(INDEX(Lookup!$D$5:$D$808,MATCH(Planner!$F17&amp;"|"&amp;Planner!$W17,Lookup!$A$5:$A$808,0)),"UNK11"))))</f>
        <v/>
      </c>
      <c r="AN17" s="15" t="str">
        <f>IF(Planner!$X17="","",IF(Planner!$I17="Yes","ALL",IF(Planner!$I17="No","IDX12",IFERROR(INDEX(Lookup!$D$5:$D$808,MATCH(Planner!$F17&amp;"|"&amp;Planner!$X17,Lookup!$A$5:$A$808,0)),"UNK12"))))</f>
        <v/>
      </c>
      <c r="AO17" s="15" t="str">
        <f>IF(Planner!$Y17="","",IF(Planner!$I17="Yes","ALL",IF(Planner!$I17="No","IDX13",IFERROR(INDEX(Lookup!$D$5:$D$808,MATCH(Planner!$F17&amp;"|"&amp;Planner!$Y17,Lookup!$A$5:$A$808,0)),"UNK13"))))</f>
        <v/>
      </c>
      <c r="AP17" s="15" t="str">
        <f>IF(Planner!$Z17="","",IF(Planner!$I17="Yes","ALL",IF(Planner!$I17="No","IDX14",IFERROR(INDEX(Lookup!$D$5:$D$808,MATCH(Planner!$F17&amp;"|"&amp;Planner!$Z17,Lookup!$A$5:$A$808,0)),"UNK14"))))</f>
        <v/>
      </c>
      <c r="AQ17" s="15" t="str">
        <f>IF(Planner!$AA17="","",IF(Planner!$I17="Yes","ALL",IF(Planner!$I17="No","IDX15",IFERROR(INDEX(Lookup!$D$5:$D$808,MATCH(Planner!$F17&amp;"|"&amp;Planner!$AA17,Lookup!$A$5:$A$808,0)),"UNK15"))))</f>
        <v/>
      </c>
      <c r="AR17" s="15" t="str">
        <f>IF(Planner!$AB17="","",IF(Planner!$I17="Yes","ALL",IF(Planner!$I17="No","IDX16",IFERROR(INDEX(Lookup!$D$5:$D$808,MATCH(Planner!$F17&amp;"|"&amp;Planner!$AB17,Lookup!$A$5:$A$808,0)),"UNK16"))))</f>
        <v/>
      </c>
      <c r="AS17" s="15" t="str">
        <f>IF(Planner!$AC17="","",IF(Planner!$I17="Yes","ALL",IF(Planner!$I17="No","IDX17",IFERROR(INDEX(Lookup!$D$5:$D$808,MATCH(Planner!$F17&amp;"|"&amp;Planner!$AC17,Lookup!$A$5:$A$808,0)),"UNK17"))))</f>
        <v/>
      </c>
      <c r="AT17" s="15" t="str">
        <f>IF(Planner!$AD17="","",IF(Planner!$I17="Yes","ALL",IF(Planner!$I17="No","IDX18",IFERROR(INDEX(Lookup!$D$5:$D$808,MATCH(Planner!$F17&amp;"|"&amp;Planner!$AD17,Lookup!$A$5:$A$808,0)),"UNK18"))))</f>
        <v/>
      </c>
      <c r="AU17" s="15" t="str">
        <f>IF(Planner!$AE17="","",IF(Planner!$I17="Yes","ALL",IF(Planner!$I17="No","IDX19",IFERROR(INDEX(Lookup!$D$5:$D$808,MATCH(Planner!$F17&amp;"|"&amp;Planner!$AE17,Lookup!$A$5:$A$808,0)),"UNK19"))))</f>
        <v/>
      </c>
      <c r="AV17" s="15" t="str">
        <f>IF(Planner!$AF17="","",IF(Planner!$I17="Yes","ALL",IF(Planner!$I17="No","IDX20",IFERROR(INDEX(Lookup!$D$5:$D$808,MATCH(Planner!$F17&amp;"|"&amp;Planner!$AF17,Lookup!$A$5:$A$808,0)),"UNK20"))))</f>
        <v/>
      </c>
      <c r="AW17" s="15" t="str">
        <f>IF(Planner!$AG17="","",IF(Planner!$I17="Yes","ALL",IF(Planner!$I17="No","IDX21",IFERROR(INDEX(Lookup!$D$5:$D$808,MATCH(Planner!$F17&amp;"|"&amp;Planner!$AG17,Lookup!$A$5:$A$808,0)),"UNK21"))))</f>
        <v/>
      </c>
      <c r="AX17" s="15" t="str">
        <f>IF(Planner!$AH17="","",IF(Planner!$I17="Yes","ALL",IF(Planner!$I17="No","IDX22",IFERROR(INDEX(Lookup!$D$5:$D$808,MATCH(Planner!$F17&amp;"|"&amp;Planner!$AH17,Lookup!$A$5:$A$808,0)),"UNK22"))))</f>
        <v/>
      </c>
      <c r="AY17" s="15" t="str">
        <f>IF(Planner!$AI17="","",IF(Planner!$I17="Yes","ALL",IF(Planner!$I17="No","IDX23",IFERROR(INDEX(Lookup!$D$5:$D$808,MATCH(Planner!$F17&amp;"|"&amp;Planner!$AI17,Lookup!$A$5:$A$808,0)),"UNK23"))))</f>
        <v/>
      </c>
      <c r="AZ17" s="15"/>
      <c r="BA17" s="15">
        <f t="shared" si="0"/>
        <v>0</v>
      </c>
      <c r="BB17" s="15">
        <f t="shared" si="1"/>
        <v>0.9375</v>
      </c>
      <c r="BC17" s="15">
        <f t="shared" si="2"/>
        <v>0.9375</v>
      </c>
      <c r="BD17" s="15">
        <f t="shared" si="3"/>
        <v>0</v>
      </c>
      <c r="BE17" s="15">
        <f t="shared" si="4"/>
        <v>0</v>
      </c>
      <c r="BF17" s="15">
        <f t="shared" si="5"/>
        <v>0</v>
      </c>
      <c r="BG17" s="15">
        <f t="shared" si="6"/>
        <v>0</v>
      </c>
      <c r="BH17" s="15">
        <f t="shared" si="7"/>
        <v>0</v>
      </c>
      <c r="BI17" s="15">
        <f t="shared" si="8"/>
        <v>0</v>
      </c>
      <c r="BJ17" s="15">
        <f t="shared" si="9"/>
        <v>0</v>
      </c>
      <c r="BK17" s="15">
        <f t="shared" si="10"/>
        <v>0</v>
      </c>
      <c r="BL17" s="15">
        <f t="shared" si="11"/>
        <v>0</v>
      </c>
      <c r="BM17" s="15">
        <f t="shared" si="12"/>
        <v>0</v>
      </c>
      <c r="BN17" s="15">
        <f t="shared" si="13"/>
        <v>0</v>
      </c>
      <c r="BO17" s="15">
        <f t="shared" si="14"/>
        <v>0</v>
      </c>
      <c r="BP17" s="15">
        <f t="shared" si="15"/>
        <v>0</v>
      </c>
      <c r="BQ17" s="15">
        <f t="shared" si="16"/>
        <v>0</v>
      </c>
      <c r="BR17" s="15">
        <f t="shared" si="17"/>
        <v>0</v>
      </c>
      <c r="BS17" s="15">
        <f t="shared" si="18"/>
        <v>0</v>
      </c>
      <c r="BT17" s="15">
        <f t="shared" si="19"/>
        <v>0</v>
      </c>
      <c r="BU17" s="15">
        <f t="shared" si="20"/>
        <v>0</v>
      </c>
      <c r="BV17" s="15">
        <f t="shared" si="21"/>
        <v>0</v>
      </c>
      <c r="BW17" s="15">
        <f t="shared" si="22"/>
        <v>0</v>
      </c>
      <c r="BX17" s="15">
        <f t="shared" si="23"/>
        <v>0</v>
      </c>
      <c r="BY17" s="15"/>
      <c r="BZ17" s="15">
        <f>IF($C17=0,0,Planner!$H17/$C17)</f>
        <v>0</v>
      </c>
      <c r="CA17" s="15">
        <f>IF($D17=0,0,Planner!$H17/$D17)</f>
        <v>2.1333333333333333</v>
      </c>
      <c r="CB17" s="15">
        <f>IF($E17=0,0,Planner!$H17/$E17)</f>
        <v>2.1333333333333333</v>
      </c>
      <c r="CC17" s="15">
        <f>IF($F17=0,0,Planner!$H17/$F17)</f>
        <v>0</v>
      </c>
      <c r="CD17" s="15">
        <f>IF($G17=0,0,Planner!$H17/$G17)</f>
        <v>0</v>
      </c>
      <c r="CE17" s="15">
        <f>IF($H17=0,0,Planner!$H17/$H17)</f>
        <v>0</v>
      </c>
      <c r="CF17" s="15">
        <f>IF($I17=0,0,Planner!$H17/$I17)</f>
        <v>0</v>
      </c>
      <c r="CG17" s="15">
        <f>IF($J17=0,0,Planner!$H17/$J17)</f>
        <v>0</v>
      </c>
      <c r="CH17" s="15">
        <f>IF($K17=0,0,Planner!$H17/$K17)</f>
        <v>0</v>
      </c>
      <c r="CI17" s="15">
        <f>IF($L17=0,0,Planner!$H17/$L17)</f>
        <v>0</v>
      </c>
      <c r="CJ17" s="15">
        <f>IF($M17=0,0,Planner!$H17/$M17)</f>
        <v>0</v>
      </c>
      <c r="CK17" s="15">
        <f>IF($N17=0,0,Planner!$H17/$N17)</f>
        <v>0</v>
      </c>
      <c r="CL17" s="15">
        <f>IF($O17=0,0,Planner!$H17/$O17)</f>
        <v>0</v>
      </c>
      <c r="CM17" s="15">
        <f>IF($P17=0,0,Planner!$H17/$P17)</f>
        <v>0</v>
      </c>
      <c r="CN17" s="15">
        <f>IF($Q17=0,0,Planner!$H17/$Q17)</f>
        <v>0</v>
      </c>
      <c r="CO17" s="15">
        <f>IF($R17=0,0,Planner!$H17/$R17)</f>
        <v>0</v>
      </c>
      <c r="CP17" s="15">
        <f>IF($S17=0,0,Planner!$H17/$S17)</f>
        <v>0</v>
      </c>
      <c r="CQ17" s="15">
        <f>IF($T17=0,0,Planner!$H17/$T17)</f>
        <v>0</v>
      </c>
      <c r="CR17" s="15">
        <f>IF($U17=0,0,Planner!$H17/$U17)</f>
        <v>0</v>
      </c>
      <c r="CS17" s="15">
        <f>IF($V17=0,0,Planner!$H17/$V17)</f>
        <v>0</v>
      </c>
      <c r="CT17" s="15">
        <f>IF($W17=0,0,Planner!$H17/$W17)</f>
        <v>0</v>
      </c>
      <c r="CU17" s="15">
        <f>IF($X17=0,0,Planner!$H17/$X17)</f>
        <v>0</v>
      </c>
      <c r="CV17" s="15">
        <f>IF($Y17=0,0,Planner!$H17/$Y17)</f>
        <v>0</v>
      </c>
      <c r="CW17" s="15">
        <f>IF($Z17=0,0,Planner!$H17/$Z17)</f>
        <v>0</v>
      </c>
      <c r="CX17" s="15"/>
      <c r="CY17" s="15">
        <f t="shared" si="24"/>
        <v>0</v>
      </c>
      <c r="CZ17" s="15">
        <f t="shared" si="25"/>
        <v>1</v>
      </c>
      <c r="DA17" s="15">
        <f t="shared" si="26"/>
        <v>2</v>
      </c>
      <c r="DB17" s="15">
        <f t="shared" si="27"/>
        <v>0</v>
      </c>
      <c r="DC17" s="15">
        <f t="shared" si="28"/>
        <v>0</v>
      </c>
      <c r="DD17" s="15">
        <f t="shared" si="29"/>
        <v>0</v>
      </c>
      <c r="DE17" s="15">
        <f t="shared" si="30"/>
        <v>0</v>
      </c>
      <c r="DF17" s="15">
        <f t="shared" si="31"/>
        <v>0</v>
      </c>
      <c r="DG17" s="15">
        <f t="shared" si="32"/>
        <v>0</v>
      </c>
      <c r="DH17" s="15">
        <f t="shared" si="33"/>
        <v>0</v>
      </c>
      <c r="DI17" s="15">
        <f t="shared" si="34"/>
        <v>0</v>
      </c>
      <c r="DJ17" s="15">
        <f t="shared" si="35"/>
        <v>0</v>
      </c>
      <c r="DK17" s="15">
        <f t="shared" si="36"/>
        <v>0</v>
      </c>
      <c r="DL17" s="15">
        <f t="shared" si="37"/>
        <v>0</v>
      </c>
      <c r="DM17" s="15">
        <f t="shared" si="38"/>
        <v>0</v>
      </c>
      <c r="DN17" s="15">
        <f t="shared" si="39"/>
        <v>0</v>
      </c>
      <c r="DO17" s="15">
        <f t="shared" si="40"/>
        <v>0</v>
      </c>
      <c r="DP17" s="15">
        <f t="shared" si="41"/>
        <v>0</v>
      </c>
      <c r="DQ17" s="15">
        <f t="shared" si="42"/>
        <v>0</v>
      </c>
      <c r="DR17" s="15">
        <f t="shared" si="43"/>
        <v>0</v>
      </c>
      <c r="DS17" s="15">
        <f t="shared" si="44"/>
        <v>0</v>
      </c>
      <c r="DT17" s="15">
        <f t="shared" si="45"/>
        <v>0</v>
      </c>
      <c r="DU17" s="15">
        <f t="shared" si="46"/>
        <v>0</v>
      </c>
      <c r="DV17" s="15">
        <f t="shared" si="47"/>
        <v>0</v>
      </c>
      <c r="DW17" s="15"/>
      <c r="DX17" s="15">
        <f t="shared" si="48"/>
        <v>0</v>
      </c>
      <c r="DY17" s="15">
        <f t="shared" si="49"/>
        <v>2.1333333333333333</v>
      </c>
      <c r="DZ17" s="15">
        <f t="shared" si="50"/>
        <v>1.0666666666666667</v>
      </c>
      <c r="EA17" s="15">
        <f t="shared" si="51"/>
        <v>0</v>
      </c>
      <c r="EB17" s="15">
        <f t="shared" si="52"/>
        <v>0</v>
      </c>
      <c r="EC17" s="15">
        <f t="shared" si="53"/>
        <v>0</v>
      </c>
      <c r="ED17" s="15">
        <f t="shared" si="54"/>
        <v>0</v>
      </c>
      <c r="EE17" s="15">
        <f t="shared" si="55"/>
        <v>0</v>
      </c>
      <c r="EF17" s="15">
        <f t="shared" si="56"/>
        <v>0</v>
      </c>
      <c r="EG17" s="15">
        <f t="shared" si="57"/>
        <v>0</v>
      </c>
      <c r="EH17" s="15">
        <f t="shared" si="58"/>
        <v>0</v>
      </c>
      <c r="EI17" s="15">
        <f t="shared" si="59"/>
        <v>0</v>
      </c>
      <c r="EJ17" s="15">
        <f t="shared" si="60"/>
        <v>0</v>
      </c>
      <c r="EK17" s="15">
        <f t="shared" si="61"/>
        <v>0</v>
      </c>
      <c r="EL17" s="15">
        <f t="shared" si="62"/>
        <v>0</v>
      </c>
      <c r="EM17" s="15">
        <f t="shared" si="63"/>
        <v>0</v>
      </c>
      <c r="EN17" s="15">
        <f t="shared" si="64"/>
        <v>0</v>
      </c>
      <c r="EO17" s="15">
        <f t="shared" si="65"/>
        <v>0</v>
      </c>
      <c r="EP17" s="15">
        <f t="shared" si="66"/>
        <v>0</v>
      </c>
      <c r="EQ17" s="15">
        <f t="shared" si="67"/>
        <v>0</v>
      </c>
      <c r="ER17" s="15">
        <f t="shared" si="68"/>
        <v>0</v>
      </c>
      <c r="ES17" s="15">
        <f t="shared" si="69"/>
        <v>0</v>
      </c>
      <c r="ET17" s="15">
        <f t="shared" si="70"/>
        <v>0</v>
      </c>
      <c r="EU17" s="15">
        <f t="shared" si="71"/>
        <v>0</v>
      </c>
      <c r="EV17" s="15"/>
      <c r="EW17" s="15" t="str">
        <f>IF(Planner!$L17="","",CHAR(34)&amp;Planner!$L17&amp;CHAR(34))</f>
        <v>"Mithril 2h sword"</v>
      </c>
      <c r="EX17" s="15" t="str">
        <f>IF(Planner!$M17="","",CHAR(34)&amp;Planner!$M17&amp;CHAR(34))</f>
        <v>"Mud battlestaff"</v>
      </c>
      <c r="EY17" s="15" t="str">
        <f>IF(Planner!$N17="","",CHAR(34)&amp;Planner!$N17&amp;CHAR(34))</f>
        <v>"Seercull"</v>
      </c>
      <c r="EZ17" s="15" t="str">
        <f>IF(Planner!$O17="","",CHAR(34)&amp;Planner!$O17&amp;CHAR(34))</f>
        <v/>
      </c>
      <c r="FA17" s="15" t="str">
        <f>IF(Planner!$P17="","",CHAR(34)&amp;Planner!$P17&amp;CHAR(34))</f>
        <v/>
      </c>
      <c r="FB17" s="15" t="str">
        <f>IF(Planner!$Q17="","",CHAR(34)&amp;Planner!$Q17&amp;CHAR(34))</f>
        <v/>
      </c>
      <c r="FC17" s="15" t="str">
        <f>IF(Planner!$R17="","",CHAR(34)&amp;Planner!$R17&amp;CHAR(34))</f>
        <v/>
      </c>
      <c r="FD17" s="15" t="str">
        <f>IF(Planner!$S17="","",CHAR(34)&amp;Planner!$S17&amp;CHAR(34))</f>
        <v/>
      </c>
      <c r="FE17" s="15" t="str">
        <f>IF(Planner!$T17="","",CHAR(34)&amp;Planner!$T17&amp;CHAR(34))</f>
        <v/>
      </c>
      <c r="FF17" s="15" t="str">
        <f>IF(Planner!$U17="","",CHAR(34)&amp;Planner!$U17&amp;CHAR(34))</f>
        <v/>
      </c>
      <c r="FG17" s="15" t="str">
        <f>IF(Planner!$V17="","",CHAR(34)&amp;Planner!$V17&amp;CHAR(34))</f>
        <v/>
      </c>
      <c r="FH17" s="15" t="str">
        <f>IF(Planner!$W17="","",CHAR(34)&amp;Planner!$W17&amp;CHAR(34))</f>
        <v/>
      </c>
      <c r="FI17" s="15" t="str">
        <f>IF(Planner!$X17="","",CHAR(34)&amp;Planner!$X17&amp;CHAR(34))</f>
        <v/>
      </c>
      <c r="FJ17" s="15" t="str">
        <f>IF(Planner!$Y17="","",CHAR(34)&amp;Planner!$Y17&amp;CHAR(34))</f>
        <v/>
      </c>
      <c r="FK17" s="15" t="str">
        <f>IF(Planner!$Z17="","",CHAR(34)&amp;Planner!$Z17&amp;CHAR(34))</f>
        <v/>
      </c>
      <c r="FL17" s="15" t="str">
        <f>IF(Planner!$AA17="","",CHAR(34)&amp;Planner!$AA17&amp;CHAR(34))</f>
        <v/>
      </c>
      <c r="FM17" s="15" t="str">
        <f>IF(Planner!$AB17="","",CHAR(34)&amp;Planner!$AB17&amp;CHAR(34))</f>
        <v/>
      </c>
      <c r="FN17" s="15" t="str">
        <f>IF(Planner!$AC17="","",CHAR(34)&amp;Planner!$AC17&amp;CHAR(34))</f>
        <v/>
      </c>
      <c r="FO17" s="15" t="str">
        <f>IF(Planner!$AD17="","",CHAR(34)&amp;Planner!$AD17&amp;CHAR(34))</f>
        <v/>
      </c>
      <c r="FP17" s="15" t="str">
        <f>IF(Planner!$AE17="","",CHAR(34)&amp;Planner!$AE17&amp;CHAR(34))</f>
        <v/>
      </c>
      <c r="FQ17" s="15" t="str">
        <f>IF(Planner!$AF17="","",CHAR(34)&amp;Planner!$AF17&amp;CHAR(34))</f>
        <v/>
      </c>
      <c r="FR17" s="15" t="str">
        <f>IF(Planner!$AG17="","",CHAR(34)&amp;Planner!$AG17&amp;CHAR(34))</f>
        <v/>
      </c>
      <c r="FS17" s="15" t="str">
        <f>IF(Planner!$AH17="","",CHAR(34)&amp;Planner!$AH17&amp;CHAR(34))</f>
        <v/>
      </c>
      <c r="FT17" s="15" t="str">
        <f>IF(Planner!$AI17="","",CHAR(34)&amp;Planner!$AI17&amp;CHAR(34))</f>
        <v/>
      </c>
    </row>
    <row r="18" spans="1:176" x14ac:dyDescent="0.25">
      <c r="A18" s="15">
        <f>Planner!$A18</f>
        <v>43</v>
      </c>
      <c r="B18" s="15"/>
      <c r="C18" s="15">
        <f>IF(Planner!$L18="",0,IFERROR(INDEX(Lookup!$H$5:$H$808,MATCH(Planner!$F18&amp;"|"&amp;Planner!$L18,Lookup!$A$5:$A$808,0)),0))</f>
        <v>0.39</v>
      </c>
      <c r="D18" s="15">
        <f>IF(Planner!$M18="",0,IFERROR(INDEX(Lookup!$H$5:$H$808,MATCH(Planner!$F18&amp;"|"&amp;Planner!$M18,Lookup!$A$5:$A$808,0)),0))</f>
        <v>0</v>
      </c>
      <c r="E18" s="15">
        <f>IF(Planner!$N18="",0,IFERROR(INDEX(Lookup!$H$5:$H$808,MATCH(Planner!$F18&amp;"|"&amp;Planner!$N18,Lookup!$A$5:$A$808,0)),0))</f>
        <v>0</v>
      </c>
      <c r="F18" s="15">
        <f>IF(Planner!$O18="",0,IFERROR(INDEX(Lookup!$H$5:$H$808,MATCH(Planner!$F18&amp;"|"&amp;Planner!$O18,Lookup!$A$5:$A$808,0)),0))</f>
        <v>0</v>
      </c>
      <c r="G18" s="15">
        <f>IF(Planner!$P18="",0,IFERROR(INDEX(Lookup!$H$5:$H$808,MATCH(Planner!$F18&amp;"|"&amp;Planner!$P18,Lookup!$A$5:$A$808,0)),0))</f>
        <v>0</v>
      </c>
      <c r="H18" s="15">
        <f>IF(Planner!$Q18="",0,IFERROR(INDEX(Lookup!$H$5:$H$808,MATCH(Planner!$F18&amp;"|"&amp;Planner!$Q18,Lookup!$A$5:$A$808,0)),0))</f>
        <v>0</v>
      </c>
      <c r="I18" s="15">
        <f>IF(Planner!$R18="",0,IFERROR(INDEX(Lookup!$H$5:$H$808,MATCH(Planner!$F18&amp;"|"&amp;Planner!$R18,Lookup!$A$5:$A$808,0)),0))</f>
        <v>0</v>
      </c>
      <c r="J18" s="15">
        <f>IF(Planner!$S18="",0,IFERROR(INDEX(Lookup!$H$5:$H$808,MATCH(Planner!$F18&amp;"|"&amp;Planner!$S18,Lookup!$A$5:$A$808,0)),0))</f>
        <v>0</v>
      </c>
      <c r="K18" s="15">
        <f>IF(Planner!$T18="",0,IFERROR(INDEX(Lookup!$H$5:$H$808,MATCH(Planner!$F18&amp;"|"&amp;Planner!$T18,Lookup!$A$5:$A$808,0)),0))</f>
        <v>0</v>
      </c>
      <c r="L18" s="15">
        <f>IF(Planner!$U18="",0,IFERROR(INDEX(Lookup!$H$5:$H$808,MATCH(Planner!$F18&amp;"|"&amp;Planner!$U18,Lookup!$A$5:$A$808,0)),0))</f>
        <v>0</v>
      </c>
      <c r="M18" s="15">
        <f>IF(Planner!$V18="",0,IFERROR(INDEX(Lookup!$H$5:$H$808,MATCH(Planner!$F18&amp;"|"&amp;Planner!$V18,Lookup!$A$5:$A$808,0)),0))</f>
        <v>0</v>
      </c>
      <c r="N18" s="15">
        <f>IF(Planner!$W18="",0,IFERROR(INDEX(Lookup!$H$5:$H$808,MATCH(Planner!$F18&amp;"|"&amp;Planner!$W18,Lookup!$A$5:$A$808,0)),0))</f>
        <v>0</v>
      </c>
      <c r="O18" s="15">
        <f>IF(Planner!$X18="",0,IFERROR(INDEX(Lookup!$H$5:$H$808,MATCH(Planner!$F18&amp;"|"&amp;Planner!$X18,Lookup!$A$5:$A$808,0)),0))</f>
        <v>0</v>
      </c>
      <c r="P18" s="15">
        <f>IF(Planner!$Y18="",0,IFERROR(INDEX(Lookup!$H$5:$H$808,MATCH(Planner!$F18&amp;"|"&amp;Planner!$Y18,Lookup!$A$5:$A$808,0)),0))</f>
        <v>0</v>
      </c>
      <c r="Q18" s="15">
        <f>IF(Planner!$Z18="",0,IFERROR(INDEX(Lookup!$H$5:$H$808,MATCH(Planner!$F18&amp;"|"&amp;Planner!$Z18,Lookup!$A$5:$A$808,0)),0))</f>
        <v>0</v>
      </c>
      <c r="R18" s="15">
        <f>IF(Planner!$AA18="",0,IFERROR(INDEX(Lookup!$H$5:$H$808,MATCH(Planner!$F18&amp;"|"&amp;Planner!$AA18,Lookup!$A$5:$A$808,0)),0))</f>
        <v>0</v>
      </c>
      <c r="S18" s="15">
        <f>IF(Planner!$AB18="",0,IFERROR(INDEX(Lookup!$H$5:$H$808,MATCH(Planner!$F18&amp;"|"&amp;Planner!$AB18,Lookup!$A$5:$A$808,0)),0))</f>
        <v>0</v>
      </c>
      <c r="T18" s="15">
        <f>IF(Planner!$AC18="",0,IFERROR(INDEX(Lookup!$H$5:$H$808,MATCH(Planner!$F18&amp;"|"&amp;Planner!$AC18,Lookup!$A$5:$A$808,0)),0))</f>
        <v>0</v>
      </c>
      <c r="U18" s="15">
        <f>IF(Planner!$AD18="",0,IFERROR(INDEX(Lookup!$H$5:$H$808,MATCH(Planner!$F18&amp;"|"&amp;Planner!$AD18,Lookup!$A$5:$A$808,0)),0))</f>
        <v>0</v>
      </c>
      <c r="V18" s="15">
        <f>IF(Planner!$AE18="",0,IFERROR(INDEX(Lookup!$H$5:$H$808,MATCH(Planner!$F18&amp;"|"&amp;Planner!$AE18,Lookup!$A$5:$A$808,0)),0))</f>
        <v>0</v>
      </c>
      <c r="W18" s="15">
        <f>IF(Planner!$AF18="",0,IFERROR(INDEX(Lookup!$H$5:$H$808,MATCH(Planner!$F18&amp;"|"&amp;Planner!$AF18,Lookup!$A$5:$A$808,0)),0))</f>
        <v>0</v>
      </c>
      <c r="X18" s="15">
        <f>IF(Planner!$AG18="",0,IFERROR(INDEX(Lookup!$H$5:$H$808,MATCH(Planner!$F18&amp;"|"&amp;Planner!$AG18,Lookup!$A$5:$A$808,0)),0))</f>
        <v>0</v>
      </c>
      <c r="Y18" s="15">
        <f>IF(Planner!$AH18="",0,IFERROR(INDEX(Lookup!$H$5:$H$808,MATCH(Planner!$F18&amp;"|"&amp;Planner!$AH18,Lookup!$A$5:$A$808,0)),0))</f>
        <v>0</v>
      </c>
      <c r="Z18" s="15">
        <f>IF(Planner!$AI18="",0,IFERROR(INDEX(Lookup!$H$5:$H$808,MATCH(Planner!$F18&amp;"|"&amp;Planner!$AI18,Lookup!$A$5:$A$808,0)),0))</f>
        <v>0</v>
      </c>
      <c r="AA18" s="15"/>
      <c r="AB18" s="15" t="str">
        <f>IF(Planner!$L18="","",IF(Planner!$I18="Yes","ALL",IF(Planner!$I18="No","IDX0",IFERROR(INDEX(Lookup!$D$5:$D$808,MATCH(Planner!$F18&amp;"|"&amp;Planner!$L18,Lookup!$A$5:$A$808,0)),"UNK0"))))</f>
        <v>Abyssal Sire</v>
      </c>
      <c r="AC18" s="15" t="str">
        <f>IF(Planner!$M18="","",IF(Planner!$I18="Yes","ALL",IF(Planner!$I18="No","IDX1",IFERROR(INDEX(Lookup!$D$5:$D$808,MATCH(Planner!$F18&amp;"|"&amp;Planner!$M18,Lookup!$A$5:$A$808,0)),"UNK1"))))</f>
        <v/>
      </c>
      <c r="AD18" s="15" t="str">
        <f>IF(Planner!$N18="","",IF(Planner!$I18="Yes","ALL",IF(Planner!$I18="No","IDX2",IFERROR(INDEX(Lookup!$D$5:$D$808,MATCH(Planner!$F18&amp;"|"&amp;Planner!$N18,Lookup!$A$5:$A$808,0)),"UNK2"))))</f>
        <v/>
      </c>
      <c r="AE18" s="15" t="str">
        <f>IF(Planner!$O18="","",IF(Planner!$I18="Yes","ALL",IF(Planner!$I18="No","IDX3",IFERROR(INDEX(Lookup!$D$5:$D$808,MATCH(Planner!$F18&amp;"|"&amp;Planner!$O18,Lookup!$A$5:$A$808,0)),"UNK3"))))</f>
        <v/>
      </c>
      <c r="AF18" s="15" t="str">
        <f>IF(Planner!$P18="","",IF(Planner!$I18="Yes","ALL",IF(Planner!$I18="No","IDX4",IFERROR(INDEX(Lookup!$D$5:$D$808,MATCH(Planner!$F18&amp;"|"&amp;Planner!$P18,Lookup!$A$5:$A$808,0)),"UNK4"))))</f>
        <v/>
      </c>
      <c r="AG18" s="15" t="str">
        <f>IF(Planner!$Q18="","",IF(Planner!$I18="Yes","ALL",IF(Planner!$I18="No","IDX5",IFERROR(INDEX(Lookup!$D$5:$D$808,MATCH(Planner!$F18&amp;"|"&amp;Planner!$Q18,Lookup!$A$5:$A$808,0)),"UNK5"))))</f>
        <v/>
      </c>
      <c r="AH18" s="15" t="str">
        <f>IF(Planner!$R18="","",IF(Planner!$I18="Yes","ALL",IF(Planner!$I18="No","IDX6",IFERROR(INDEX(Lookup!$D$5:$D$808,MATCH(Planner!$F18&amp;"|"&amp;Planner!$R18,Lookup!$A$5:$A$808,0)),"UNK6"))))</f>
        <v/>
      </c>
      <c r="AI18" s="15" t="str">
        <f>IF(Planner!$S18="","",IF(Planner!$I18="Yes","ALL",IF(Planner!$I18="No","IDX7",IFERROR(INDEX(Lookup!$D$5:$D$808,MATCH(Planner!$F18&amp;"|"&amp;Planner!$S18,Lookup!$A$5:$A$808,0)),"UNK7"))))</f>
        <v/>
      </c>
      <c r="AJ18" s="15" t="str">
        <f>IF(Planner!$T18="","",IF(Planner!$I18="Yes","ALL",IF(Planner!$I18="No","IDX8",IFERROR(INDEX(Lookup!$D$5:$D$808,MATCH(Planner!$F18&amp;"|"&amp;Planner!$T18,Lookup!$A$5:$A$808,0)),"UNK8"))))</f>
        <v/>
      </c>
      <c r="AK18" s="15" t="str">
        <f>IF(Planner!$U18="","",IF(Planner!$I18="Yes","ALL",IF(Planner!$I18="No","IDX9",IFERROR(INDEX(Lookup!$D$5:$D$808,MATCH(Planner!$F18&amp;"|"&amp;Planner!$U18,Lookup!$A$5:$A$808,0)),"UNK9"))))</f>
        <v/>
      </c>
      <c r="AL18" s="15" t="str">
        <f>IF(Planner!$V18="","",IF(Planner!$I18="Yes","ALL",IF(Planner!$I18="No","IDX10",IFERROR(INDEX(Lookup!$D$5:$D$808,MATCH(Planner!$F18&amp;"|"&amp;Planner!$V18,Lookup!$A$5:$A$808,0)),"UNK10"))))</f>
        <v/>
      </c>
      <c r="AM18" s="15" t="str">
        <f>IF(Planner!$W18="","",IF(Planner!$I18="Yes","ALL",IF(Planner!$I18="No","IDX11",IFERROR(INDEX(Lookup!$D$5:$D$808,MATCH(Planner!$F18&amp;"|"&amp;Planner!$W18,Lookup!$A$5:$A$808,0)),"UNK11"))))</f>
        <v/>
      </c>
      <c r="AN18" s="15" t="str">
        <f>IF(Planner!$X18="","",IF(Planner!$I18="Yes","ALL",IF(Planner!$I18="No","IDX12",IFERROR(INDEX(Lookup!$D$5:$D$808,MATCH(Planner!$F18&amp;"|"&amp;Planner!$X18,Lookup!$A$5:$A$808,0)),"UNK12"))))</f>
        <v/>
      </c>
      <c r="AO18" s="15" t="str">
        <f>IF(Planner!$Y18="","",IF(Planner!$I18="Yes","ALL",IF(Planner!$I18="No","IDX13",IFERROR(INDEX(Lookup!$D$5:$D$808,MATCH(Planner!$F18&amp;"|"&amp;Planner!$Y18,Lookup!$A$5:$A$808,0)),"UNK13"))))</f>
        <v/>
      </c>
      <c r="AP18" s="15" t="str">
        <f>IF(Planner!$Z18="","",IF(Planner!$I18="Yes","ALL",IF(Planner!$I18="No","IDX14",IFERROR(INDEX(Lookup!$D$5:$D$808,MATCH(Planner!$F18&amp;"|"&amp;Planner!$Z18,Lookup!$A$5:$A$808,0)),"UNK14"))))</f>
        <v/>
      </c>
      <c r="AQ18" s="15" t="str">
        <f>IF(Planner!$AA18="","",IF(Planner!$I18="Yes","ALL",IF(Planner!$I18="No","IDX15",IFERROR(INDEX(Lookup!$D$5:$D$808,MATCH(Planner!$F18&amp;"|"&amp;Planner!$AA18,Lookup!$A$5:$A$808,0)),"UNK15"))))</f>
        <v/>
      </c>
      <c r="AR18" s="15" t="str">
        <f>IF(Planner!$AB18="","",IF(Planner!$I18="Yes","ALL",IF(Planner!$I18="No","IDX16",IFERROR(INDEX(Lookup!$D$5:$D$808,MATCH(Planner!$F18&amp;"|"&amp;Planner!$AB18,Lookup!$A$5:$A$808,0)),"UNK16"))))</f>
        <v/>
      </c>
      <c r="AS18" s="15" t="str">
        <f>IF(Planner!$AC18="","",IF(Planner!$I18="Yes","ALL",IF(Planner!$I18="No","IDX17",IFERROR(INDEX(Lookup!$D$5:$D$808,MATCH(Planner!$F18&amp;"|"&amp;Planner!$AC18,Lookup!$A$5:$A$808,0)),"UNK17"))))</f>
        <v/>
      </c>
      <c r="AT18" s="15" t="str">
        <f>IF(Planner!$AD18="","",IF(Planner!$I18="Yes","ALL",IF(Planner!$I18="No","IDX18",IFERROR(INDEX(Lookup!$D$5:$D$808,MATCH(Planner!$F18&amp;"|"&amp;Planner!$AD18,Lookup!$A$5:$A$808,0)),"UNK18"))))</f>
        <v/>
      </c>
      <c r="AU18" s="15" t="str">
        <f>IF(Planner!$AE18="","",IF(Planner!$I18="Yes","ALL",IF(Planner!$I18="No","IDX19",IFERROR(INDEX(Lookup!$D$5:$D$808,MATCH(Planner!$F18&amp;"|"&amp;Planner!$AE18,Lookup!$A$5:$A$808,0)),"UNK19"))))</f>
        <v/>
      </c>
      <c r="AV18" s="15" t="str">
        <f>IF(Planner!$AF18="","",IF(Planner!$I18="Yes","ALL",IF(Planner!$I18="No","IDX20",IFERROR(INDEX(Lookup!$D$5:$D$808,MATCH(Planner!$F18&amp;"|"&amp;Planner!$AF18,Lookup!$A$5:$A$808,0)),"UNK20"))))</f>
        <v/>
      </c>
      <c r="AW18" s="15" t="str">
        <f>IF(Planner!$AG18="","",IF(Planner!$I18="Yes","ALL",IF(Planner!$I18="No","IDX21",IFERROR(INDEX(Lookup!$D$5:$D$808,MATCH(Planner!$F18&amp;"|"&amp;Planner!$AG18,Lookup!$A$5:$A$808,0)),"UNK21"))))</f>
        <v/>
      </c>
      <c r="AX18" s="15" t="str">
        <f>IF(Planner!$AH18="","",IF(Planner!$I18="Yes","ALL",IF(Planner!$I18="No","IDX22",IFERROR(INDEX(Lookup!$D$5:$D$808,MATCH(Planner!$F18&amp;"|"&amp;Planner!$AH18,Lookup!$A$5:$A$808,0)),"UNK22"))))</f>
        <v/>
      </c>
      <c r="AY18" s="15" t="str">
        <f>IF(Planner!$AI18="","",IF(Planner!$I18="Yes","ALL",IF(Planner!$I18="No","IDX23",IFERROR(INDEX(Lookup!$D$5:$D$808,MATCH(Planner!$F18&amp;"|"&amp;Planner!$AI18,Lookup!$A$5:$A$808,0)),"UNK23"))))</f>
        <v/>
      </c>
      <c r="AZ18" s="15"/>
      <c r="BA18" s="15">
        <f t="shared" si="0"/>
        <v>0.39</v>
      </c>
      <c r="BB18" s="15">
        <f t="shared" si="1"/>
        <v>0</v>
      </c>
      <c r="BC18" s="15">
        <f t="shared" si="2"/>
        <v>0</v>
      </c>
      <c r="BD18" s="15">
        <f t="shared" si="3"/>
        <v>0</v>
      </c>
      <c r="BE18" s="15">
        <f t="shared" si="4"/>
        <v>0</v>
      </c>
      <c r="BF18" s="15">
        <f t="shared" si="5"/>
        <v>0</v>
      </c>
      <c r="BG18" s="15">
        <f t="shared" si="6"/>
        <v>0</v>
      </c>
      <c r="BH18" s="15">
        <f t="shared" si="7"/>
        <v>0</v>
      </c>
      <c r="BI18" s="15">
        <f t="shared" si="8"/>
        <v>0</v>
      </c>
      <c r="BJ18" s="15">
        <f t="shared" si="9"/>
        <v>0</v>
      </c>
      <c r="BK18" s="15">
        <f t="shared" si="10"/>
        <v>0</v>
      </c>
      <c r="BL18" s="15">
        <f t="shared" si="11"/>
        <v>0</v>
      </c>
      <c r="BM18" s="15">
        <f t="shared" si="12"/>
        <v>0</v>
      </c>
      <c r="BN18" s="15">
        <f t="shared" si="13"/>
        <v>0</v>
      </c>
      <c r="BO18" s="15">
        <f t="shared" si="14"/>
        <v>0</v>
      </c>
      <c r="BP18" s="15">
        <f t="shared" si="15"/>
        <v>0</v>
      </c>
      <c r="BQ18" s="15">
        <f t="shared" si="16"/>
        <v>0</v>
      </c>
      <c r="BR18" s="15">
        <f t="shared" si="17"/>
        <v>0</v>
      </c>
      <c r="BS18" s="15">
        <f t="shared" si="18"/>
        <v>0</v>
      </c>
      <c r="BT18" s="15">
        <f t="shared" si="19"/>
        <v>0</v>
      </c>
      <c r="BU18" s="15">
        <f t="shared" si="20"/>
        <v>0</v>
      </c>
      <c r="BV18" s="15">
        <f t="shared" si="21"/>
        <v>0</v>
      </c>
      <c r="BW18" s="15">
        <f t="shared" si="22"/>
        <v>0</v>
      </c>
      <c r="BX18" s="15">
        <f t="shared" si="23"/>
        <v>0</v>
      </c>
      <c r="BY18" s="15"/>
      <c r="BZ18" s="15">
        <f>IF($C18=0,0,Planner!$H18/$C18)</f>
        <v>7.6923076923076916</v>
      </c>
      <c r="CA18" s="15">
        <f>IF($D18=0,0,Planner!$H18/$D18)</f>
        <v>0</v>
      </c>
      <c r="CB18" s="15">
        <f>IF($E18=0,0,Planner!$H18/$E18)</f>
        <v>0</v>
      </c>
      <c r="CC18" s="15">
        <f>IF($F18=0,0,Planner!$H18/$F18)</f>
        <v>0</v>
      </c>
      <c r="CD18" s="15">
        <f>IF($G18=0,0,Planner!$H18/$G18)</f>
        <v>0</v>
      </c>
      <c r="CE18" s="15">
        <f>IF($H18=0,0,Planner!$H18/$H18)</f>
        <v>0</v>
      </c>
      <c r="CF18" s="15">
        <f>IF($I18=0,0,Planner!$H18/$I18)</f>
        <v>0</v>
      </c>
      <c r="CG18" s="15">
        <f>IF($J18=0,0,Planner!$H18/$J18)</f>
        <v>0</v>
      </c>
      <c r="CH18" s="15">
        <f>IF($K18=0,0,Planner!$H18/$K18)</f>
        <v>0</v>
      </c>
      <c r="CI18" s="15">
        <f>IF($L18=0,0,Planner!$H18/$L18)</f>
        <v>0</v>
      </c>
      <c r="CJ18" s="15">
        <f>IF($M18=0,0,Planner!$H18/$M18)</f>
        <v>0</v>
      </c>
      <c r="CK18" s="15">
        <f>IF($N18=0,0,Planner!$H18/$N18)</f>
        <v>0</v>
      </c>
      <c r="CL18" s="15">
        <f>IF($O18=0,0,Planner!$H18/$O18)</f>
        <v>0</v>
      </c>
      <c r="CM18" s="15">
        <f>IF($P18=0,0,Planner!$H18/$P18)</f>
        <v>0</v>
      </c>
      <c r="CN18" s="15">
        <f>IF($Q18=0,0,Planner!$H18/$Q18)</f>
        <v>0</v>
      </c>
      <c r="CO18" s="15">
        <f>IF($R18=0,0,Planner!$H18/$R18)</f>
        <v>0</v>
      </c>
      <c r="CP18" s="15">
        <f>IF($S18=0,0,Planner!$H18/$S18)</f>
        <v>0</v>
      </c>
      <c r="CQ18" s="15">
        <f>IF($T18=0,0,Planner!$H18/$T18)</f>
        <v>0</v>
      </c>
      <c r="CR18" s="15">
        <f>IF($U18=0,0,Planner!$H18/$U18)</f>
        <v>0</v>
      </c>
      <c r="CS18" s="15">
        <f>IF($V18=0,0,Planner!$H18/$V18)</f>
        <v>0</v>
      </c>
      <c r="CT18" s="15">
        <f>IF($W18=0,0,Planner!$H18/$W18)</f>
        <v>0</v>
      </c>
      <c r="CU18" s="15">
        <f>IF($X18=0,0,Planner!$H18/$X18)</f>
        <v>0</v>
      </c>
      <c r="CV18" s="15">
        <f>IF($Y18=0,0,Planner!$H18/$Y18)</f>
        <v>0</v>
      </c>
      <c r="CW18" s="15">
        <f>IF($Z18=0,0,Planner!$H18/$Z18)</f>
        <v>0</v>
      </c>
      <c r="CX18" s="15"/>
      <c r="CY18" s="15">
        <f t="shared" si="24"/>
        <v>1</v>
      </c>
      <c r="CZ18" s="15">
        <f t="shared" si="25"/>
        <v>0</v>
      </c>
      <c r="DA18" s="15">
        <f t="shared" si="26"/>
        <v>0</v>
      </c>
      <c r="DB18" s="15">
        <f t="shared" si="27"/>
        <v>0</v>
      </c>
      <c r="DC18" s="15">
        <f t="shared" si="28"/>
        <v>0</v>
      </c>
      <c r="DD18" s="15">
        <f t="shared" si="29"/>
        <v>0</v>
      </c>
      <c r="DE18" s="15">
        <f t="shared" si="30"/>
        <v>0</v>
      </c>
      <c r="DF18" s="15">
        <f t="shared" si="31"/>
        <v>0</v>
      </c>
      <c r="DG18" s="15">
        <f t="shared" si="32"/>
        <v>0</v>
      </c>
      <c r="DH18" s="15">
        <f t="shared" si="33"/>
        <v>0</v>
      </c>
      <c r="DI18" s="15">
        <f t="shared" si="34"/>
        <v>0</v>
      </c>
      <c r="DJ18" s="15">
        <f t="shared" si="35"/>
        <v>0</v>
      </c>
      <c r="DK18" s="15">
        <f t="shared" si="36"/>
        <v>0</v>
      </c>
      <c r="DL18" s="15">
        <f t="shared" si="37"/>
        <v>0</v>
      </c>
      <c r="DM18" s="15">
        <f t="shared" si="38"/>
        <v>0</v>
      </c>
      <c r="DN18" s="15">
        <f t="shared" si="39"/>
        <v>0</v>
      </c>
      <c r="DO18" s="15">
        <f t="shared" si="40"/>
        <v>0</v>
      </c>
      <c r="DP18" s="15">
        <f t="shared" si="41"/>
        <v>0</v>
      </c>
      <c r="DQ18" s="15">
        <f t="shared" si="42"/>
        <v>0</v>
      </c>
      <c r="DR18" s="15">
        <f t="shared" si="43"/>
        <v>0</v>
      </c>
      <c r="DS18" s="15">
        <f t="shared" si="44"/>
        <v>0</v>
      </c>
      <c r="DT18" s="15">
        <f t="shared" si="45"/>
        <v>0</v>
      </c>
      <c r="DU18" s="15">
        <f t="shared" si="46"/>
        <v>0</v>
      </c>
      <c r="DV18" s="15">
        <f t="shared" si="47"/>
        <v>0</v>
      </c>
      <c r="DW18" s="15"/>
      <c r="DX18" s="15">
        <f t="shared" si="48"/>
        <v>7.6923076923076916</v>
      </c>
      <c r="DY18" s="15">
        <f t="shared" si="49"/>
        <v>0</v>
      </c>
      <c r="DZ18" s="15">
        <f t="shared" si="50"/>
        <v>0</v>
      </c>
      <c r="EA18" s="15">
        <f t="shared" si="51"/>
        <v>0</v>
      </c>
      <c r="EB18" s="15">
        <f t="shared" si="52"/>
        <v>0</v>
      </c>
      <c r="EC18" s="15">
        <f t="shared" si="53"/>
        <v>0</v>
      </c>
      <c r="ED18" s="15">
        <f t="shared" si="54"/>
        <v>0</v>
      </c>
      <c r="EE18" s="15">
        <f t="shared" si="55"/>
        <v>0</v>
      </c>
      <c r="EF18" s="15">
        <f t="shared" si="56"/>
        <v>0</v>
      </c>
      <c r="EG18" s="15">
        <f t="shared" si="57"/>
        <v>0</v>
      </c>
      <c r="EH18" s="15">
        <f t="shared" si="58"/>
        <v>0</v>
      </c>
      <c r="EI18" s="15">
        <f t="shared" si="59"/>
        <v>0</v>
      </c>
      <c r="EJ18" s="15">
        <f t="shared" si="60"/>
        <v>0</v>
      </c>
      <c r="EK18" s="15">
        <f t="shared" si="61"/>
        <v>0</v>
      </c>
      <c r="EL18" s="15">
        <f t="shared" si="62"/>
        <v>0</v>
      </c>
      <c r="EM18" s="15">
        <f t="shared" si="63"/>
        <v>0</v>
      </c>
      <c r="EN18" s="15">
        <f t="shared" si="64"/>
        <v>0</v>
      </c>
      <c r="EO18" s="15">
        <f t="shared" si="65"/>
        <v>0</v>
      </c>
      <c r="EP18" s="15">
        <f t="shared" si="66"/>
        <v>0</v>
      </c>
      <c r="EQ18" s="15">
        <f t="shared" si="67"/>
        <v>0</v>
      </c>
      <c r="ER18" s="15">
        <f t="shared" si="68"/>
        <v>0</v>
      </c>
      <c r="ES18" s="15">
        <f t="shared" si="69"/>
        <v>0</v>
      </c>
      <c r="ET18" s="15">
        <f t="shared" si="70"/>
        <v>0</v>
      </c>
      <c r="EU18" s="15">
        <f t="shared" si="71"/>
        <v>0</v>
      </c>
      <c r="EV18" s="15"/>
      <c r="EW18" s="15" t="str">
        <f>IF(Planner!$L18="","",CHAR(34)&amp;Planner!$L18&amp;CHAR(34))</f>
        <v>"Unsired"</v>
      </c>
      <c r="EX18" s="15" t="str">
        <f>IF(Planner!$M18="","",CHAR(34)&amp;Planner!$M18&amp;CHAR(34))</f>
        <v/>
      </c>
      <c r="EY18" s="15" t="str">
        <f>IF(Planner!$N18="","",CHAR(34)&amp;Planner!$N18&amp;CHAR(34))</f>
        <v/>
      </c>
      <c r="EZ18" s="15" t="str">
        <f>IF(Planner!$O18="","",CHAR(34)&amp;Planner!$O18&amp;CHAR(34))</f>
        <v/>
      </c>
      <c r="FA18" s="15" t="str">
        <f>IF(Planner!$P18="","",CHAR(34)&amp;Planner!$P18&amp;CHAR(34))</f>
        <v/>
      </c>
      <c r="FB18" s="15" t="str">
        <f>IF(Planner!$Q18="","",CHAR(34)&amp;Planner!$Q18&amp;CHAR(34))</f>
        <v/>
      </c>
      <c r="FC18" s="15" t="str">
        <f>IF(Planner!$R18="","",CHAR(34)&amp;Planner!$R18&amp;CHAR(34))</f>
        <v/>
      </c>
      <c r="FD18" s="15" t="str">
        <f>IF(Planner!$S18="","",CHAR(34)&amp;Planner!$S18&amp;CHAR(34))</f>
        <v/>
      </c>
      <c r="FE18" s="15" t="str">
        <f>IF(Planner!$T18="","",CHAR(34)&amp;Planner!$T18&amp;CHAR(34))</f>
        <v/>
      </c>
      <c r="FF18" s="15" t="str">
        <f>IF(Planner!$U18="","",CHAR(34)&amp;Planner!$U18&amp;CHAR(34))</f>
        <v/>
      </c>
      <c r="FG18" s="15" t="str">
        <f>IF(Planner!$V18="","",CHAR(34)&amp;Planner!$V18&amp;CHAR(34))</f>
        <v/>
      </c>
      <c r="FH18" s="15" t="str">
        <f>IF(Planner!$W18="","",CHAR(34)&amp;Planner!$W18&amp;CHAR(34))</f>
        <v/>
      </c>
      <c r="FI18" s="15" t="str">
        <f>IF(Planner!$X18="","",CHAR(34)&amp;Planner!$X18&amp;CHAR(34))</f>
        <v/>
      </c>
      <c r="FJ18" s="15" t="str">
        <f>IF(Planner!$Y18="","",CHAR(34)&amp;Planner!$Y18&amp;CHAR(34))</f>
        <v/>
      </c>
      <c r="FK18" s="15" t="str">
        <f>IF(Planner!$Z18="","",CHAR(34)&amp;Planner!$Z18&amp;CHAR(34))</f>
        <v/>
      </c>
      <c r="FL18" s="15" t="str">
        <f>IF(Planner!$AA18="","",CHAR(34)&amp;Planner!$AA18&amp;CHAR(34))</f>
        <v/>
      </c>
      <c r="FM18" s="15" t="str">
        <f>IF(Planner!$AB18="","",CHAR(34)&amp;Planner!$AB18&amp;CHAR(34))</f>
        <v/>
      </c>
      <c r="FN18" s="15" t="str">
        <f>IF(Planner!$AC18="","",CHAR(34)&amp;Planner!$AC18&amp;CHAR(34))</f>
        <v/>
      </c>
      <c r="FO18" s="15" t="str">
        <f>IF(Planner!$AD18="","",CHAR(34)&amp;Planner!$AD18&amp;CHAR(34))</f>
        <v/>
      </c>
      <c r="FP18" s="15" t="str">
        <f>IF(Planner!$AE18="","",CHAR(34)&amp;Planner!$AE18&amp;CHAR(34))</f>
        <v/>
      </c>
      <c r="FQ18" s="15" t="str">
        <f>IF(Planner!$AF18="","",CHAR(34)&amp;Planner!$AF18&amp;CHAR(34))</f>
        <v/>
      </c>
      <c r="FR18" s="15" t="str">
        <f>IF(Planner!$AG18="","",CHAR(34)&amp;Planner!$AG18&amp;CHAR(34))</f>
        <v/>
      </c>
      <c r="FS18" s="15" t="str">
        <f>IF(Planner!$AH18="","",CHAR(34)&amp;Planner!$AH18&amp;CHAR(34))</f>
        <v/>
      </c>
      <c r="FT18" s="15" t="str">
        <f>IF(Planner!$AI18="","",CHAR(34)&amp;Planner!$AI18&amp;CHAR(34))</f>
        <v/>
      </c>
    </row>
    <row r="19" spans="1:176" x14ac:dyDescent="0.25">
      <c r="A19" s="15">
        <f>Planner!$A19</f>
        <v>42</v>
      </c>
      <c r="B19" s="15"/>
      <c r="C19" s="15">
        <f>IF(Planner!$L19="",0,IFERROR(INDEX(Lookup!$H$5:$H$808,MATCH(Planner!$F19&amp;"|"&amp;Planner!$L19,Lookup!$A$5:$A$808,0)),0))</f>
        <v>83</v>
      </c>
      <c r="D19" s="15">
        <f>IF(Planner!$M19="",0,IFERROR(INDEX(Lookup!$H$5:$H$808,MATCH(Planner!$F19&amp;"|"&amp;Planner!$M19,Lookup!$A$5:$A$808,0)),0))</f>
        <v>56</v>
      </c>
      <c r="E19" s="15">
        <f>IF(Planner!$N19="",0,IFERROR(INDEX(Lookup!$H$5:$H$808,MATCH(Planner!$F19&amp;"|"&amp;Planner!$N19,Lookup!$A$5:$A$808,0)),0))</f>
        <v>55</v>
      </c>
      <c r="F19" s="15">
        <f>IF(Planner!$O19="",0,IFERROR(INDEX(Lookup!$H$5:$H$808,MATCH(Planner!$F19&amp;"|"&amp;Planner!$O19,Lookup!$A$5:$A$808,0)),0))</f>
        <v>82</v>
      </c>
      <c r="G19" s="15">
        <f>IF(Planner!$P19="",0,IFERROR(INDEX(Lookup!$H$5:$H$808,MATCH(Planner!$F19&amp;"|"&amp;Planner!$P19,Lookup!$A$5:$A$808,0)),0))</f>
        <v>62</v>
      </c>
      <c r="H19" s="15">
        <f>IF(Planner!$Q19="",0,IFERROR(INDEX(Lookup!$H$5:$H$808,MATCH(Planner!$F19&amp;"|"&amp;Planner!$Q19,Lookup!$A$5:$A$808,0)),0))</f>
        <v>82</v>
      </c>
      <c r="I19" s="15">
        <f>IF(Planner!$R19="",0,IFERROR(INDEX(Lookup!$H$5:$H$808,MATCH(Planner!$F19&amp;"|"&amp;Planner!$R19,Lookup!$A$5:$A$808,0)),0))</f>
        <v>59</v>
      </c>
      <c r="J19" s="15">
        <f>IF(Planner!$S19="",0,IFERROR(INDEX(Lookup!$H$5:$H$808,MATCH(Planner!$F19&amp;"|"&amp;Planner!$S19,Lookup!$A$5:$A$808,0)),0))</f>
        <v>71</v>
      </c>
      <c r="K19" s="15">
        <f>IF(Planner!$T19="",0,IFERROR(INDEX(Lookup!$H$5:$H$808,MATCH(Planner!$F19&amp;"|"&amp;Planner!$T19,Lookup!$A$5:$A$808,0)),0))</f>
        <v>79</v>
      </c>
      <c r="L19" s="15">
        <f>IF(Planner!$U19="",0,IFERROR(INDEX(Lookup!$H$5:$H$808,MATCH(Planner!$F19&amp;"|"&amp;Planner!$U19,Lookup!$A$5:$A$808,0)),0))</f>
        <v>0</v>
      </c>
      <c r="M19" s="15">
        <f>IF(Planner!$V19="",0,IFERROR(INDEX(Lookup!$H$5:$H$808,MATCH(Planner!$F19&amp;"|"&amp;Planner!$V19,Lookup!$A$5:$A$808,0)),0))</f>
        <v>0</v>
      </c>
      <c r="N19" s="15">
        <f>IF(Planner!$W19="",0,IFERROR(INDEX(Lookup!$H$5:$H$808,MATCH(Planner!$F19&amp;"|"&amp;Planner!$W19,Lookup!$A$5:$A$808,0)),0))</f>
        <v>0</v>
      </c>
      <c r="O19" s="15">
        <f>IF(Planner!$X19="",0,IFERROR(INDEX(Lookup!$H$5:$H$808,MATCH(Planner!$F19&amp;"|"&amp;Planner!$X19,Lookup!$A$5:$A$808,0)),0))</f>
        <v>0</v>
      </c>
      <c r="P19" s="15">
        <f>IF(Planner!$Y19="",0,IFERROR(INDEX(Lookup!$H$5:$H$808,MATCH(Planner!$F19&amp;"|"&amp;Planner!$Y19,Lookup!$A$5:$A$808,0)),0))</f>
        <v>0</v>
      </c>
      <c r="Q19" s="15">
        <f>IF(Planner!$Z19="",0,IFERROR(INDEX(Lookup!$H$5:$H$808,MATCH(Planner!$F19&amp;"|"&amp;Planner!$Z19,Lookup!$A$5:$A$808,0)),0))</f>
        <v>0</v>
      </c>
      <c r="R19" s="15">
        <f>IF(Planner!$AA19="",0,IFERROR(INDEX(Lookup!$H$5:$H$808,MATCH(Planner!$F19&amp;"|"&amp;Planner!$AA19,Lookup!$A$5:$A$808,0)),0))</f>
        <v>0</v>
      </c>
      <c r="S19" s="15">
        <f>IF(Planner!$AB19="",0,IFERROR(INDEX(Lookup!$H$5:$H$808,MATCH(Planner!$F19&amp;"|"&amp;Planner!$AB19,Lookup!$A$5:$A$808,0)),0))</f>
        <v>0</v>
      </c>
      <c r="T19" s="15">
        <f>IF(Planner!$AC19="",0,IFERROR(INDEX(Lookup!$H$5:$H$808,MATCH(Planner!$F19&amp;"|"&amp;Planner!$AC19,Lookup!$A$5:$A$808,0)),0))</f>
        <v>0</v>
      </c>
      <c r="U19" s="15">
        <f>IF(Planner!$AD19="",0,IFERROR(INDEX(Lookup!$H$5:$H$808,MATCH(Planner!$F19&amp;"|"&amp;Planner!$AD19,Lookup!$A$5:$A$808,0)),0))</f>
        <v>0</v>
      </c>
      <c r="V19" s="15">
        <f>IF(Planner!$AE19="",0,IFERROR(INDEX(Lookup!$H$5:$H$808,MATCH(Planner!$F19&amp;"|"&amp;Planner!$AE19,Lookup!$A$5:$A$808,0)),0))</f>
        <v>0</v>
      </c>
      <c r="W19" s="15">
        <f>IF(Planner!$AF19="",0,IFERROR(INDEX(Lookup!$H$5:$H$808,MATCH(Planner!$F19&amp;"|"&amp;Planner!$AF19,Lookup!$A$5:$A$808,0)),0))</f>
        <v>0</v>
      </c>
      <c r="X19" s="15">
        <f>IF(Planner!$AG19="",0,IFERROR(INDEX(Lookup!$H$5:$H$808,MATCH(Planner!$F19&amp;"|"&amp;Planner!$AG19,Lookup!$A$5:$A$808,0)),0))</f>
        <v>0</v>
      </c>
      <c r="Y19" s="15">
        <f>IF(Planner!$AH19="",0,IFERROR(INDEX(Lookup!$H$5:$H$808,MATCH(Planner!$F19&amp;"|"&amp;Planner!$AH19,Lookup!$A$5:$A$808,0)),0))</f>
        <v>0</v>
      </c>
      <c r="Z19" s="15">
        <f>IF(Planner!$AI19="",0,IFERROR(INDEX(Lookup!$H$5:$H$808,MATCH(Planner!$F19&amp;"|"&amp;Planner!$AI19,Lookup!$A$5:$A$808,0)),0))</f>
        <v>0</v>
      </c>
      <c r="AA19" s="15"/>
      <c r="AB19" s="15" t="str">
        <f>IF(Planner!$L19="","",IF(Planner!$I19="Yes","ALL",IF(Planner!$I19="No","IDX0",IFERROR(INDEX(Lookup!$D$5:$D$808,MATCH(Planner!$F19&amp;"|"&amp;Planner!$L19,Lookup!$A$5:$A$808,0)),"UNK0"))))</f>
        <v>agility_lap~Draynor</v>
      </c>
      <c r="AC19" s="15" t="str">
        <f>IF(Planner!$M19="","",IF(Planner!$I19="Yes","ALL",IF(Planner!$I19="No","IDX1",IFERROR(INDEX(Lookup!$D$5:$D$808,MATCH(Planner!$F19&amp;"|"&amp;Planner!$M19,Lookup!$A$5:$A$808,0)),"UNK1"))))</f>
        <v>agility_lap~Al Kharid</v>
      </c>
      <c r="AD19" s="15" t="str">
        <f>IF(Planner!$N19="","",IF(Planner!$I19="Yes","ALL",IF(Planner!$I19="No","IDX2",IFERROR(INDEX(Lookup!$D$5:$D$808,MATCH(Planner!$F19&amp;"|"&amp;Planner!$N19,Lookup!$A$5:$A$808,0)),"UNK2"))))</f>
        <v>agility_lap~Varrock</v>
      </c>
      <c r="AE19" s="15" t="str">
        <f>IF(Planner!$O19="","",IF(Planner!$I19="Yes","ALL",IF(Planner!$I19="No","IDX3",IFERROR(INDEX(Lookup!$D$5:$D$808,MATCH(Planner!$F19&amp;"|"&amp;Planner!$O19,Lookup!$A$5:$A$808,0)),"UNK3"))))</f>
        <v>agility_lap~Canifis</v>
      </c>
      <c r="AF19" s="15" t="str">
        <f>IF(Planner!$P19="","",IF(Planner!$I19="Yes","ALL",IF(Planner!$I19="No","IDX4",IFERROR(INDEX(Lookup!$D$5:$D$808,MATCH(Planner!$F19&amp;"|"&amp;Planner!$P19,Lookup!$A$5:$A$808,0)),"UNK4"))))</f>
        <v>agility_lap~Falador</v>
      </c>
      <c r="AG19" s="15" t="str">
        <f>IF(Planner!$Q19="","",IF(Planner!$I19="Yes","ALL",IF(Planner!$I19="No","IDX5",IFERROR(INDEX(Lookup!$D$5:$D$808,MATCH(Planner!$F19&amp;"|"&amp;Planner!$Q19,Lookup!$A$5:$A$808,0)),"UNK5"))))</f>
        <v>agility_lap~Seers' Village</v>
      </c>
      <c r="AH19" s="15" t="str">
        <f>IF(Planner!$R19="","",IF(Planner!$I19="Yes","ALL",IF(Planner!$I19="No","IDX6",IFERROR(INDEX(Lookup!$D$5:$D$808,MATCH(Planner!$F19&amp;"|"&amp;Planner!$R19,Lookup!$A$5:$A$808,0)),"UNK6"))))</f>
        <v>agility_lap~Pollnivneach</v>
      </c>
      <c r="AI19" s="15" t="str">
        <f>IF(Planner!$S19="","",IF(Planner!$I19="Yes","ALL",IF(Planner!$I19="No","IDX7",IFERROR(INDEX(Lookup!$D$5:$D$808,MATCH(Planner!$F19&amp;"|"&amp;Planner!$S19,Lookup!$A$5:$A$808,0)),"UNK7"))))</f>
        <v>agility_lap~Rellekka</v>
      </c>
      <c r="AJ19" s="15" t="str">
        <f>IF(Planner!$T19="","",IF(Planner!$I19="Yes","ALL",IF(Planner!$I19="No","IDX8",IFERROR(INDEX(Lookup!$D$5:$D$808,MATCH(Planner!$F19&amp;"|"&amp;Planner!$T19,Lookup!$A$5:$A$808,0)),"UNK8"))))</f>
        <v>agility_lap~Ardougne</v>
      </c>
      <c r="AK19" s="15" t="str">
        <f>IF(Planner!$U19="","",IF(Planner!$I19="Yes","ALL",IF(Planner!$I19="No","IDX9",IFERROR(INDEX(Lookup!$D$5:$D$808,MATCH(Planner!$F19&amp;"|"&amp;Planner!$U19,Lookup!$A$5:$A$808,0)),"UNK9"))))</f>
        <v/>
      </c>
      <c r="AL19" s="15" t="str">
        <f>IF(Planner!$V19="","",IF(Planner!$I19="Yes","ALL",IF(Planner!$I19="No","IDX10",IFERROR(INDEX(Lookup!$D$5:$D$808,MATCH(Planner!$F19&amp;"|"&amp;Planner!$V19,Lookup!$A$5:$A$808,0)),"UNK10"))))</f>
        <v/>
      </c>
      <c r="AM19" s="15" t="str">
        <f>IF(Planner!$W19="","",IF(Planner!$I19="Yes","ALL",IF(Planner!$I19="No","IDX11",IFERROR(INDEX(Lookup!$D$5:$D$808,MATCH(Planner!$F19&amp;"|"&amp;Planner!$W19,Lookup!$A$5:$A$808,0)),"UNK11"))))</f>
        <v/>
      </c>
      <c r="AN19" s="15" t="str">
        <f>IF(Planner!$X19="","",IF(Planner!$I19="Yes","ALL",IF(Planner!$I19="No","IDX12",IFERROR(INDEX(Lookup!$D$5:$D$808,MATCH(Planner!$F19&amp;"|"&amp;Planner!$X19,Lookup!$A$5:$A$808,0)),"UNK12"))))</f>
        <v/>
      </c>
      <c r="AO19" s="15" t="str">
        <f>IF(Planner!$Y19="","",IF(Planner!$I19="Yes","ALL",IF(Planner!$I19="No","IDX13",IFERROR(INDEX(Lookup!$D$5:$D$808,MATCH(Planner!$F19&amp;"|"&amp;Planner!$Y19,Lookup!$A$5:$A$808,0)),"UNK13"))))</f>
        <v/>
      </c>
      <c r="AP19" s="15" t="str">
        <f>IF(Planner!$Z19="","",IF(Planner!$I19="Yes","ALL",IF(Planner!$I19="No","IDX14",IFERROR(INDEX(Lookup!$D$5:$D$808,MATCH(Planner!$F19&amp;"|"&amp;Planner!$Z19,Lookup!$A$5:$A$808,0)),"UNK14"))))</f>
        <v/>
      </c>
      <c r="AQ19" s="15" t="str">
        <f>IF(Planner!$AA19="","",IF(Planner!$I19="Yes","ALL",IF(Planner!$I19="No","IDX15",IFERROR(INDEX(Lookup!$D$5:$D$808,MATCH(Planner!$F19&amp;"|"&amp;Planner!$AA19,Lookup!$A$5:$A$808,0)),"UNK15"))))</f>
        <v/>
      </c>
      <c r="AR19" s="15" t="str">
        <f>IF(Planner!$AB19="","",IF(Planner!$I19="Yes","ALL",IF(Planner!$I19="No","IDX16",IFERROR(INDEX(Lookup!$D$5:$D$808,MATCH(Planner!$F19&amp;"|"&amp;Planner!$AB19,Lookup!$A$5:$A$808,0)),"UNK16"))))</f>
        <v/>
      </c>
      <c r="AS19" s="15" t="str">
        <f>IF(Planner!$AC19="","",IF(Planner!$I19="Yes","ALL",IF(Planner!$I19="No","IDX17",IFERROR(INDEX(Lookup!$D$5:$D$808,MATCH(Planner!$F19&amp;"|"&amp;Planner!$AC19,Lookup!$A$5:$A$808,0)),"UNK17"))))</f>
        <v/>
      </c>
      <c r="AT19" s="15" t="str">
        <f>IF(Planner!$AD19="","",IF(Planner!$I19="Yes","ALL",IF(Planner!$I19="No","IDX18",IFERROR(INDEX(Lookup!$D$5:$D$808,MATCH(Planner!$F19&amp;"|"&amp;Planner!$AD19,Lookup!$A$5:$A$808,0)),"UNK18"))))</f>
        <v/>
      </c>
      <c r="AU19" s="15" t="str">
        <f>IF(Planner!$AE19="","",IF(Planner!$I19="Yes","ALL",IF(Planner!$I19="No","IDX19",IFERROR(INDEX(Lookup!$D$5:$D$808,MATCH(Planner!$F19&amp;"|"&amp;Planner!$AE19,Lookup!$A$5:$A$808,0)),"UNK19"))))</f>
        <v/>
      </c>
      <c r="AV19" s="15" t="str">
        <f>IF(Planner!$AF19="","",IF(Planner!$I19="Yes","ALL",IF(Planner!$I19="No","IDX20",IFERROR(INDEX(Lookup!$D$5:$D$808,MATCH(Planner!$F19&amp;"|"&amp;Planner!$AF19,Lookup!$A$5:$A$808,0)),"UNK20"))))</f>
        <v/>
      </c>
      <c r="AW19" s="15" t="str">
        <f>IF(Planner!$AG19="","",IF(Planner!$I19="Yes","ALL",IF(Planner!$I19="No","IDX21",IFERROR(INDEX(Lookup!$D$5:$D$808,MATCH(Planner!$F19&amp;"|"&amp;Planner!$AG19,Lookup!$A$5:$A$808,0)),"UNK21"))))</f>
        <v/>
      </c>
      <c r="AX19" s="15" t="str">
        <f>IF(Planner!$AH19="","",IF(Planner!$I19="Yes","ALL",IF(Planner!$I19="No","IDX22",IFERROR(INDEX(Lookup!$D$5:$D$808,MATCH(Planner!$F19&amp;"|"&amp;Planner!$AH19,Lookup!$A$5:$A$808,0)),"UNK22"))))</f>
        <v/>
      </c>
      <c r="AY19" s="15" t="str">
        <f>IF(Planner!$AI19="","",IF(Planner!$I19="Yes","ALL",IF(Planner!$I19="No","IDX23",IFERROR(INDEX(Lookup!$D$5:$D$808,MATCH(Planner!$F19&amp;"|"&amp;Planner!$AI19,Lookup!$A$5:$A$808,0)),"UNK23"))))</f>
        <v/>
      </c>
      <c r="AZ19" s="15"/>
      <c r="BA19" s="15">
        <f t="shared" si="0"/>
        <v>83</v>
      </c>
      <c r="BB19" s="15">
        <f t="shared" si="1"/>
        <v>56</v>
      </c>
      <c r="BC19" s="15">
        <f t="shared" si="2"/>
        <v>55</v>
      </c>
      <c r="BD19" s="15">
        <f t="shared" si="3"/>
        <v>82</v>
      </c>
      <c r="BE19" s="15">
        <f t="shared" si="4"/>
        <v>62</v>
      </c>
      <c r="BF19" s="15">
        <f t="shared" si="5"/>
        <v>82</v>
      </c>
      <c r="BG19" s="15">
        <f t="shared" si="6"/>
        <v>59</v>
      </c>
      <c r="BH19" s="15">
        <f t="shared" si="7"/>
        <v>71</v>
      </c>
      <c r="BI19" s="15">
        <f t="shared" si="8"/>
        <v>79</v>
      </c>
      <c r="BJ19" s="15">
        <f t="shared" si="9"/>
        <v>0</v>
      </c>
      <c r="BK19" s="15">
        <f t="shared" si="10"/>
        <v>0</v>
      </c>
      <c r="BL19" s="15">
        <f t="shared" si="11"/>
        <v>0</v>
      </c>
      <c r="BM19" s="15">
        <f t="shared" si="12"/>
        <v>0</v>
      </c>
      <c r="BN19" s="15">
        <f t="shared" si="13"/>
        <v>0</v>
      </c>
      <c r="BO19" s="15">
        <f t="shared" si="14"/>
        <v>0</v>
      </c>
      <c r="BP19" s="15">
        <f t="shared" si="15"/>
        <v>0</v>
      </c>
      <c r="BQ19" s="15">
        <f t="shared" si="16"/>
        <v>0</v>
      </c>
      <c r="BR19" s="15">
        <f t="shared" si="17"/>
        <v>0</v>
      </c>
      <c r="BS19" s="15">
        <f t="shared" si="18"/>
        <v>0</v>
      </c>
      <c r="BT19" s="15">
        <f t="shared" si="19"/>
        <v>0</v>
      </c>
      <c r="BU19" s="15">
        <f t="shared" si="20"/>
        <v>0</v>
      </c>
      <c r="BV19" s="15">
        <f t="shared" si="21"/>
        <v>0</v>
      </c>
      <c r="BW19" s="15">
        <f t="shared" si="22"/>
        <v>0</v>
      </c>
      <c r="BX19" s="15">
        <f t="shared" si="23"/>
        <v>0</v>
      </c>
      <c r="BY19" s="15"/>
      <c r="BZ19" s="15">
        <f>IF($C19=0,0,Planner!$H19/$C19)</f>
        <v>6.024096385542169</v>
      </c>
      <c r="CA19" s="15">
        <f>IF($D19=0,0,Planner!$H19/$D19)</f>
        <v>8.9285714285714288</v>
      </c>
      <c r="CB19" s="15">
        <f>IF($E19=0,0,Planner!$H19/$E19)</f>
        <v>9.0909090909090917</v>
      </c>
      <c r="CC19" s="15">
        <f>IF($F19=0,0,Planner!$H19/$F19)</f>
        <v>6.0975609756097562</v>
      </c>
      <c r="CD19" s="15">
        <f>IF($G19=0,0,Planner!$H19/$G19)</f>
        <v>8.064516129032258</v>
      </c>
      <c r="CE19" s="15">
        <f>IF($H19=0,0,Planner!$H19/$H19)</f>
        <v>6.0975609756097562</v>
      </c>
      <c r="CF19" s="15">
        <f>IF($I19=0,0,Planner!$H19/$I19)</f>
        <v>8.4745762711864412</v>
      </c>
      <c r="CG19" s="15">
        <f>IF($J19=0,0,Planner!$H19/$J19)</f>
        <v>7.042253521126761</v>
      </c>
      <c r="CH19" s="15">
        <f>IF($K19=0,0,Planner!$H19/$K19)</f>
        <v>6.3291139240506329</v>
      </c>
      <c r="CI19" s="15">
        <f>IF($L19=0,0,Planner!$H19/$L19)</f>
        <v>0</v>
      </c>
      <c r="CJ19" s="15">
        <f>IF($M19=0,0,Planner!$H19/$M19)</f>
        <v>0</v>
      </c>
      <c r="CK19" s="15">
        <f>IF($N19=0,0,Planner!$H19/$N19)</f>
        <v>0</v>
      </c>
      <c r="CL19" s="15">
        <f>IF($O19=0,0,Planner!$H19/$O19)</f>
        <v>0</v>
      </c>
      <c r="CM19" s="15">
        <f>IF($P19=0,0,Planner!$H19/$P19)</f>
        <v>0</v>
      </c>
      <c r="CN19" s="15">
        <f>IF($Q19=0,0,Planner!$H19/$Q19)</f>
        <v>0</v>
      </c>
      <c r="CO19" s="15">
        <f>IF($R19=0,0,Planner!$H19/$R19)</f>
        <v>0</v>
      </c>
      <c r="CP19" s="15">
        <f>IF($S19=0,0,Planner!$H19/$S19)</f>
        <v>0</v>
      </c>
      <c r="CQ19" s="15">
        <f>IF($T19=0,0,Planner!$H19/$T19)</f>
        <v>0</v>
      </c>
      <c r="CR19" s="15">
        <f>IF($U19=0,0,Planner!$H19/$U19)</f>
        <v>0</v>
      </c>
      <c r="CS19" s="15">
        <f>IF($V19=0,0,Planner!$H19/$V19)</f>
        <v>0</v>
      </c>
      <c r="CT19" s="15">
        <f>IF($W19=0,0,Planner!$H19/$W19)</f>
        <v>0</v>
      </c>
      <c r="CU19" s="15">
        <f>IF($X19=0,0,Planner!$H19/$X19)</f>
        <v>0</v>
      </c>
      <c r="CV19" s="15">
        <f>IF($Y19=0,0,Planner!$H19/$Y19)</f>
        <v>0</v>
      </c>
      <c r="CW19" s="15">
        <f>IF($Z19=0,0,Planner!$H19/$Z19)</f>
        <v>0</v>
      </c>
      <c r="CX19" s="15"/>
      <c r="CY19" s="15">
        <f t="shared" si="24"/>
        <v>1</v>
      </c>
      <c r="CZ19" s="15">
        <f t="shared" si="25"/>
        <v>1</v>
      </c>
      <c r="DA19" s="15">
        <f t="shared" si="26"/>
        <v>1</v>
      </c>
      <c r="DB19" s="15">
        <f t="shared" si="27"/>
        <v>1</v>
      </c>
      <c r="DC19" s="15">
        <f t="shared" si="28"/>
        <v>1</v>
      </c>
      <c r="DD19" s="15">
        <f t="shared" si="29"/>
        <v>1</v>
      </c>
      <c r="DE19" s="15">
        <f t="shared" si="30"/>
        <v>1</v>
      </c>
      <c r="DF19" s="15">
        <f t="shared" si="31"/>
        <v>1</v>
      </c>
      <c r="DG19" s="15">
        <f t="shared" si="32"/>
        <v>1</v>
      </c>
      <c r="DH19" s="15">
        <f t="shared" si="33"/>
        <v>0</v>
      </c>
      <c r="DI19" s="15">
        <f t="shared" si="34"/>
        <v>0</v>
      </c>
      <c r="DJ19" s="15">
        <f t="shared" si="35"/>
        <v>0</v>
      </c>
      <c r="DK19" s="15">
        <f t="shared" si="36"/>
        <v>0</v>
      </c>
      <c r="DL19" s="15">
        <f t="shared" si="37"/>
        <v>0</v>
      </c>
      <c r="DM19" s="15">
        <f t="shared" si="38"/>
        <v>0</v>
      </c>
      <c r="DN19" s="15">
        <f t="shared" si="39"/>
        <v>0</v>
      </c>
      <c r="DO19" s="15">
        <f t="shared" si="40"/>
        <v>0</v>
      </c>
      <c r="DP19" s="15">
        <f t="shared" si="41"/>
        <v>0</v>
      </c>
      <c r="DQ19" s="15">
        <f t="shared" si="42"/>
        <v>0</v>
      </c>
      <c r="DR19" s="15">
        <f t="shared" si="43"/>
        <v>0</v>
      </c>
      <c r="DS19" s="15">
        <f t="shared" si="44"/>
        <v>0</v>
      </c>
      <c r="DT19" s="15">
        <f t="shared" si="45"/>
        <v>0</v>
      </c>
      <c r="DU19" s="15">
        <f t="shared" si="46"/>
        <v>0</v>
      </c>
      <c r="DV19" s="15">
        <f t="shared" si="47"/>
        <v>0</v>
      </c>
      <c r="DW19" s="15"/>
      <c r="DX19" s="15">
        <f t="shared" si="48"/>
        <v>6.024096385542169</v>
      </c>
      <c r="DY19" s="15">
        <f t="shared" si="49"/>
        <v>8.9285714285714288</v>
      </c>
      <c r="DZ19" s="15">
        <f t="shared" si="50"/>
        <v>9.0909090909090917</v>
      </c>
      <c r="EA19" s="15">
        <f t="shared" si="51"/>
        <v>6.0975609756097562</v>
      </c>
      <c r="EB19" s="15">
        <f t="shared" si="52"/>
        <v>8.064516129032258</v>
      </c>
      <c r="EC19" s="15">
        <f t="shared" si="53"/>
        <v>6.0975609756097562</v>
      </c>
      <c r="ED19" s="15">
        <f t="shared" si="54"/>
        <v>8.4745762711864412</v>
      </c>
      <c r="EE19" s="15">
        <f t="shared" si="55"/>
        <v>7.042253521126761</v>
      </c>
      <c r="EF19" s="15">
        <f t="shared" si="56"/>
        <v>6.3291139240506329</v>
      </c>
      <c r="EG19" s="15">
        <f t="shared" si="57"/>
        <v>0</v>
      </c>
      <c r="EH19" s="15">
        <f t="shared" si="58"/>
        <v>0</v>
      </c>
      <c r="EI19" s="15">
        <f t="shared" si="59"/>
        <v>0</v>
      </c>
      <c r="EJ19" s="15">
        <f t="shared" si="60"/>
        <v>0</v>
      </c>
      <c r="EK19" s="15">
        <f t="shared" si="61"/>
        <v>0</v>
      </c>
      <c r="EL19" s="15">
        <f t="shared" si="62"/>
        <v>0</v>
      </c>
      <c r="EM19" s="15">
        <f t="shared" si="63"/>
        <v>0</v>
      </c>
      <c r="EN19" s="15">
        <f t="shared" si="64"/>
        <v>0</v>
      </c>
      <c r="EO19" s="15">
        <f t="shared" si="65"/>
        <v>0</v>
      </c>
      <c r="EP19" s="15">
        <f t="shared" si="66"/>
        <v>0</v>
      </c>
      <c r="EQ19" s="15">
        <f t="shared" si="67"/>
        <v>0</v>
      </c>
      <c r="ER19" s="15">
        <f t="shared" si="68"/>
        <v>0</v>
      </c>
      <c r="ES19" s="15">
        <f t="shared" si="69"/>
        <v>0</v>
      </c>
      <c r="ET19" s="15">
        <f t="shared" si="70"/>
        <v>0</v>
      </c>
      <c r="EU19" s="15">
        <f t="shared" si="71"/>
        <v>0</v>
      </c>
      <c r="EV19" s="15"/>
      <c r="EW19" s="15" t="str">
        <f>IF(Planner!$L19="","",CHAR(34)&amp;Planner!$L19&amp;CHAR(34))</f>
        <v>"Draynor"</v>
      </c>
      <c r="EX19" s="15" t="str">
        <f>IF(Planner!$M19="","",CHAR(34)&amp;Planner!$M19&amp;CHAR(34))</f>
        <v>"Al Kharid"</v>
      </c>
      <c r="EY19" s="15" t="str">
        <f>IF(Planner!$N19="","",CHAR(34)&amp;Planner!$N19&amp;CHAR(34))</f>
        <v>"Varrock"</v>
      </c>
      <c r="EZ19" s="15" t="str">
        <f>IF(Planner!$O19="","",CHAR(34)&amp;Planner!$O19&amp;CHAR(34))</f>
        <v>"Canifis"</v>
      </c>
      <c r="FA19" s="15" t="str">
        <f>IF(Planner!$P19="","",CHAR(34)&amp;Planner!$P19&amp;CHAR(34))</f>
        <v>"Falador"</v>
      </c>
      <c r="FB19" s="15" t="str">
        <f>IF(Planner!$Q19="","",CHAR(34)&amp;Planner!$Q19&amp;CHAR(34))</f>
        <v>"Seers' Village"</v>
      </c>
      <c r="FC19" s="15" t="str">
        <f>IF(Planner!$R19="","",CHAR(34)&amp;Planner!$R19&amp;CHAR(34))</f>
        <v>"Pollnivneach"</v>
      </c>
      <c r="FD19" s="15" t="str">
        <f>IF(Planner!$S19="","",CHAR(34)&amp;Planner!$S19&amp;CHAR(34))</f>
        <v>"Rellekka"</v>
      </c>
      <c r="FE19" s="15" t="str">
        <f>IF(Planner!$T19="","",CHAR(34)&amp;Planner!$T19&amp;CHAR(34))</f>
        <v>"Ardougne"</v>
      </c>
      <c r="FF19" s="15" t="str">
        <f>IF(Planner!$U19="","",CHAR(34)&amp;Planner!$U19&amp;CHAR(34))</f>
        <v/>
      </c>
      <c r="FG19" s="15" t="str">
        <f>IF(Planner!$V19="","",CHAR(34)&amp;Planner!$V19&amp;CHAR(34))</f>
        <v/>
      </c>
      <c r="FH19" s="15" t="str">
        <f>IF(Planner!$W19="","",CHAR(34)&amp;Planner!$W19&amp;CHAR(34))</f>
        <v/>
      </c>
      <c r="FI19" s="15" t="str">
        <f>IF(Planner!$X19="","",CHAR(34)&amp;Planner!$X19&amp;CHAR(34))</f>
        <v/>
      </c>
      <c r="FJ19" s="15" t="str">
        <f>IF(Planner!$Y19="","",CHAR(34)&amp;Planner!$Y19&amp;CHAR(34))</f>
        <v/>
      </c>
      <c r="FK19" s="15" t="str">
        <f>IF(Planner!$Z19="","",CHAR(34)&amp;Planner!$Z19&amp;CHAR(34))</f>
        <v/>
      </c>
      <c r="FL19" s="15" t="str">
        <f>IF(Planner!$AA19="","",CHAR(34)&amp;Planner!$AA19&amp;CHAR(34))</f>
        <v/>
      </c>
      <c r="FM19" s="15" t="str">
        <f>IF(Planner!$AB19="","",CHAR(34)&amp;Planner!$AB19&amp;CHAR(34))</f>
        <v/>
      </c>
      <c r="FN19" s="15" t="str">
        <f>IF(Planner!$AC19="","",CHAR(34)&amp;Planner!$AC19&amp;CHAR(34))</f>
        <v/>
      </c>
      <c r="FO19" s="15" t="str">
        <f>IF(Planner!$AD19="","",CHAR(34)&amp;Planner!$AD19&amp;CHAR(34))</f>
        <v/>
      </c>
      <c r="FP19" s="15" t="str">
        <f>IF(Planner!$AE19="","",CHAR(34)&amp;Planner!$AE19&amp;CHAR(34))</f>
        <v/>
      </c>
      <c r="FQ19" s="15" t="str">
        <f>IF(Planner!$AF19="","",CHAR(34)&amp;Planner!$AF19&amp;CHAR(34))</f>
        <v/>
      </c>
      <c r="FR19" s="15" t="str">
        <f>IF(Planner!$AG19="","",CHAR(34)&amp;Planner!$AG19&amp;CHAR(34))</f>
        <v/>
      </c>
      <c r="FS19" s="15" t="str">
        <f>IF(Planner!$AH19="","",CHAR(34)&amp;Planner!$AH19&amp;CHAR(34))</f>
        <v/>
      </c>
      <c r="FT19" s="15" t="str">
        <f>IF(Planner!$AI19="","",CHAR(34)&amp;Planner!$AI19&amp;CHAR(34))</f>
        <v/>
      </c>
    </row>
    <row r="20" spans="1:176" x14ac:dyDescent="0.25">
      <c r="A20" s="15">
        <f>Planner!$A20</f>
        <v>33</v>
      </c>
      <c r="B20" s="15"/>
      <c r="C20" s="15">
        <f>IF(Planner!$L20="",0,IFERROR(INDEX(Lookup!$H$5:$H$808,MATCH(Planner!$F20&amp;"|"&amp;Planner!$L20,Lookup!$A$5:$A$808,0)),0))</f>
        <v>0.1062992125984252</v>
      </c>
      <c r="D20" s="15">
        <f>IF(Planner!$M20="",0,IFERROR(INDEX(Lookup!$H$5:$H$808,MATCH(Planner!$F20&amp;"|"&amp;Planner!$M20,Lookup!$A$5:$A$808,0)),0))</f>
        <v>0.1062992125984252</v>
      </c>
      <c r="E20" s="15">
        <f>IF(Planner!$N20="",0,IFERROR(INDEX(Lookup!$H$5:$H$808,MATCH(Planner!$F20&amp;"|"&amp;Planner!$N20,Lookup!$A$5:$A$808,0)),0))</f>
        <v>0.1062992125984252</v>
      </c>
      <c r="F20" s="15">
        <f>IF(Planner!$O20="",0,IFERROR(INDEX(Lookup!$H$5:$H$808,MATCH(Planner!$F20&amp;"|"&amp;Planner!$O20,Lookup!$A$5:$A$808,0)),0))</f>
        <v>0</v>
      </c>
      <c r="G20" s="15">
        <f>IF(Planner!$P20="",0,IFERROR(INDEX(Lookup!$H$5:$H$808,MATCH(Planner!$F20&amp;"|"&amp;Planner!$P20,Lookup!$A$5:$A$808,0)),0))</f>
        <v>0</v>
      </c>
      <c r="H20" s="15">
        <f>IF(Planner!$Q20="",0,IFERROR(INDEX(Lookup!$H$5:$H$808,MATCH(Planner!$F20&amp;"|"&amp;Planner!$Q20,Lookup!$A$5:$A$808,0)),0))</f>
        <v>0</v>
      </c>
      <c r="I20" s="15">
        <f>IF(Planner!$R20="",0,IFERROR(INDEX(Lookup!$H$5:$H$808,MATCH(Planner!$F20&amp;"|"&amp;Planner!$R20,Lookup!$A$5:$A$808,0)),0))</f>
        <v>0</v>
      </c>
      <c r="J20" s="15">
        <f>IF(Planner!$S20="",0,IFERROR(INDEX(Lookup!$H$5:$H$808,MATCH(Planner!$F20&amp;"|"&amp;Planner!$S20,Lookup!$A$5:$A$808,0)),0))</f>
        <v>0</v>
      </c>
      <c r="K20" s="15">
        <f>IF(Planner!$T20="",0,IFERROR(INDEX(Lookup!$H$5:$H$808,MATCH(Planner!$F20&amp;"|"&amp;Planner!$T20,Lookup!$A$5:$A$808,0)),0))</f>
        <v>0</v>
      </c>
      <c r="L20" s="15">
        <f>IF(Planner!$U20="",0,IFERROR(INDEX(Lookup!$H$5:$H$808,MATCH(Planner!$F20&amp;"|"&amp;Planner!$U20,Lookup!$A$5:$A$808,0)),0))</f>
        <v>0</v>
      </c>
      <c r="M20" s="15">
        <f>IF(Planner!$V20="",0,IFERROR(INDEX(Lookup!$H$5:$H$808,MATCH(Planner!$F20&amp;"|"&amp;Planner!$V20,Lookup!$A$5:$A$808,0)),0))</f>
        <v>0</v>
      </c>
      <c r="N20" s="15">
        <f>IF(Planner!$W20="",0,IFERROR(INDEX(Lookup!$H$5:$H$808,MATCH(Planner!$F20&amp;"|"&amp;Planner!$W20,Lookup!$A$5:$A$808,0)),0))</f>
        <v>0</v>
      </c>
      <c r="O20" s="15">
        <f>IF(Planner!$X20="",0,IFERROR(INDEX(Lookup!$H$5:$H$808,MATCH(Planner!$F20&amp;"|"&amp;Planner!$X20,Lookup!$A$5:$A$808,0)),0))</f>
        <v>0</v>
      </c>
      <c r="P20" s="15">
        <f>IF(Planner!$Y20="",0,IFERROR(INDEX(Lookup!$H$5:$H$808,MATCH(Planner!$F20&amp;"|"&amp;Planner!$Y20,Lookup!$A$5:$A$808,0)),0))</f>
        <v>0</v>
      </c>
      <c r="Q20" s="15">
        <f>IF(Planner!$Z20="",0,IFERROR(INDEX(Lookup!$H$5:$H$808,MATCH(Planner!$F20&amp;"|"&amp;Planner!$Z20,Lookup!$A$5:$A$808,0)),0))</f>
        <v>0</v>
      </c>
      <c r="R20" s="15">
        <f>IF(Planner!$AA20="",0,IFERROR(INDEX(Lookup!$H$5:$H$808,MATCH(Planner!$F20&amp;"|"&amp;Planner!$AA20,Lookup!$A$5:$A$808,0)),0))</f>
        <v>0</v>
      </c>
      <c r="S20" s="15">
        <f>IF(Planner!$AB20="",0,IFERROR(INDEX(Lookup!$H$5:$H$808,MATCH(Planner!$F20&amp;"|"&amp;Planner!$AB20,Lookup!$A$5:$A$808,0)),0))</f>
        <v>0</v>
      </c>
      <c r="T20" s="15">
        <f>IF(Planner!$AC20="",0,IFERROR(INDEX(Lookup!$H$5:$H$808,MATCH(Planner!$F20&amp;"|"&amp;Planner!$AC20,Lookup!$A$5:$A$808,0)),0))</f>
        <v>0</v>
      </c>
      <c r="U20" s="15">
        <f>IF(Planner!$AD20="",0,IFERROR(INDEX(Lookup!$H$5:$H$808,MATCH(Planner!$F20&amp;"|"&amp;Planner!$AD20,Lookup!$A$5:$A$808,0)),0))</f>
        <v>0</v>
      </c>
      <c r="V20" s="15">
        <f>IF(Planner!$AE20="",0,IFERROR(INDEX(Lookup!$H$5:$H$808,MATCH(Planner!$F20&amp;"|"&amp;Planner!$AE20,Lookup!$A$5:$A$808,0)),0))</f>
        <v>0</v>
      </c>
      <c r="W20" s="15">
        <f>IF(Planner!$AF20="",0,IFERROR(INDEX(Lookup!$H$5:$H$808,MATCH(Planner!$F20&amp;"|"&amp;Planner!$AF20,Lookup!$A$5:$A$808,0)),0))</f>
        <v>0</v>
      </c>
      <c r="X20" s="15">
        <f>IF(Planner!$AG20="",0,IFERROR(INDEX(Lookup!$H$5:$H$808,MATCH(Planner!$F20&amp;"|"&amp;Planner!$AG20,Lookup!$A$5:$A$808,0)),0))</f>
        <v>0</v>
      </c>
      <c r="Y20" s="15">
        <f>IF(Planner!$AH20="",0,IFERROR(INDEX(Lookup!$H$5:$H$808,MATCH(Planner!$F20&amp;"|"&amp;Planner!$AH20,Lookup!$A$5:$A$808,0)),0))</f>
        <v>0</v>
      </c>
      <c r="Z20" s="15">
        <f>IF(Planner!$AI20="",0,IFERROR(INDEX(Lookup!$H$5:$H$808,MATCH(Planner!$F20&amp;"|"&amp;Planner!$AI20,Lookup!$A$5:$A$808,0)),0))</f>
        <v>0</v>
      </c>
      <c r="AA20" s="15"/>
      <c r="AB20" s="15" t="str">
        <f>IF(Planner!$L20="","",IF(Planner!$I20="Yes","ALL",IF(Planner!$I20="No","IDX0",IFERROR(INDEX(Lookup!$D$5:$D$808,MATCH(Planner!$F20&amp;"|"&amp;Planner!$L20,Lookup!$A$5:$A$808,0)),"UNK0"))))</f>
        <v>GWD generals</v>
      </c>
      <c r="AC20" s="15" t="str">
        <f>IF(Planner!$M20="","",IF(Planner!$I20="Yes","ALL",IF(Planner!$I20="No","IDX1",IFERROR(INDEX(Lookup!$D$5:$D$808,MATCH(Planner!$F20&amp;"|"&amp;Planner!$M20,Lookup!$A$5:$A$808,0)),"UNK1"))))</f>
        <v>GWD generals</v>
      </c>
      <c r="AD20" s="15" t="str">
        <f>IF(Planner!$N20="","",IF(Planner!$I20="Yes","ALL",IF(Planner!$I20="No","IDX2",IFERROR(INDEX(Lookup!$D$5:$D$808,MATCH(Planner!$F20&amp;"|"&amp;Planner!$N20,Lookup!$A$5:$A$808,0)),"UNK2"))))</f>
        <v>GWD generals</v>
      </c>
      <c r="AE20" s="15" t="str">
        <f>IF(Planner!$O20="","",IF(Planner!$I20="Yes","ALL",IF(Planner!$I20="No","IDX3",IFERROR(INDEX(Lookup!$D$5:$D$808,MATCH(Planner!$F20&amp;"|"&amp;Planner!$O20,Lookup!$A$5:$A$808,0)),"UNK3"))))</f>
        <v/>
      </c>
      <c r="AF20" s="15" t="str">
        <f>IF(Planner!$P20="","",IF(Planner!$I20="Yes","ALL",IF(Planner!$I20="No","IDX4",IFERROR(INDEX(Lookup!$D$5:$D$808,MATCH(Planner!$F20&amp;"|"&amp;Planner!$P20,Lookup!$A$5:$A$808,0)),"UNK4"))))</f>
        <v/>
      </c>
      <c r="AG20" s="15" t="str">
        <f>IF(Planner!$Q20="","",IF(Planner!$I20="Yes","ALL",IF(Planner!$I20="No","IDX5",IFERROR(INDEX(Lookup!$D$5:$D$808,MATCH(Planner!$F20&amp;"|"&amp;Planner!$Q20,Lookup!$A$5:$A$808,0)),"UNK5"))))</f>
        <v/>
      </c>
      <c r="AH20" s="15" t="str">
        <f>IF(Planner!$R20="","",IF(Planner!$I20="Yes","ALL",IF(Planner!$I20="No","IDX6",IFERROR(INDEX(Lookup!$D$5:$D$808,MATCH(Planner!$F20&amp;"|"&amp;Planner!$R20,Lookup!$A$5:$A$808,0)),"UNK6"))))</f>
        <v/>
      </c>
      <c r="AI20" s="15" t="str">
        <f>IF(Planner!$S20="","",IF(Planner!$I20="Yes","ALL",IF(Planner!$I20="No","IDX7",IFERROR(INDEX(Lookup!$D$5:$D$808,MATCH(Planner!$F20&amp;"|"&amp;Planner!$S20,Lookup!$A$5:$A$808,0)),"UNK7"))))</f>
        <v/>
      </c>
      <c r="AJ20" s="15" t="str">
        <f>IF(Planner!$T20="","",IF(Planner!$I20="Yes","ALL",IF(Planner!$I20="No","IDX8",IFERROR(INDEX(Lookup!$D$5:$D$808,MATCH(Planner!$F20&amp;"|"&amp;Planner!$T20,Lookup!$A$5:$A$808,0)),"UNK8"))))</f>
        <v/>
      </c>
      <c r="AK20" s="15" t="str">
        <f>IF(Planner!$U20="","",IF(Planner!$I20="Yes","ALL",IF(Planner!$I20="No","IDX9",IFERROR(INDEX(Lookup!$D$5:$D$808,MATCH(Planner!$F20&amp;"|"&amp;Planner!$U20,Lookup!$A$5:$A$808,0)),"UNK9"))))</f>
        <v/>
      </c>
      <c r="AL20" s="15" t="str">
        <f>IF(Planner!$V20="","",IF(Planner!$I20="Yes","ALL",IF(Planner!$I20="No","IDX10",IFERROR(INDEX(Lookup!$D$5:$D$808,MATCH(Planner!$F20&amp;"|"&amp;Planner!$V20,Lookup!$A$5:$A$808,0)),"UNK10"))))</f>
        <v/>
      </c>
      <c r="AM20" s="15" t="str">
        <f>IF(Planner!$W20="","",IF(Planner!$I20="Yes","ALL",IF(Planner!$I20="No","IDX11",IFERROR(INDEX(Lookup!$D$5:$D$808,MATCH(Planner!$F20&amp;"|"&amp;Planner!$W20,Lookup!$A$5:$A$808,0)),"UNK11"))))</f>
        <v/>
      </c>
      <c r="AN20" s="15" t="str">
        <f>IF(Planner!$X20="","",IF(Planner!$I20="Yes","ALL",IF(Planner!$I20="No","IDX12",IFERROR(INDEX(Lookup!$D$5:$D$808,MATCH(Planner!$F20&amp;"|"&amp;Planner!$X20,Lookup!$A$5:$A$808,0)),"UNK12"))))</f>
        <v/>
      </c>
      <c r="AO20" s="15" t="str">
        <f>IF(Planner!$Y20="","",IF(Planner!$I20="Yes","ALL",IF(Planner!$I20="No","IDX13",IFERROR(INDEX(Lookup!$D$5:$D$808,MATCH(Planner!$F20&amp;"|"&amp;Planner!$Y20,Lookup!$A$5:$A$808,0)),"UNK13"))))</f>
        <v/>
      </c>
      <c r="AP20" s="15" t="str">
        <f>IF(Planner!$Z20="","",IF(Planner!$I20="Yes","ALL",IF(Planner!$I20="No","IDX14",IFERROR(INDEX(Lookup!$D$5:$D$808,MATCH(Planner!$F20&amp;"|"&amp;Planner!$Z20,Lookup!$A$5:$A$808,0)),"UNK14"))))</f>
        <v/>
      </c>
      <c r="AQ20" s="15" t="str">
        <f>IF(Planner!$AA20="","",IF(Planner!$I20="Yes","ALL",IF(Planner!$I20="No","IDX15",IFERROR(INDEX(Lookup!$D$5:$D$808,MATCH(Planner!$F20&amp;"|"&amp;Planner!$AA20,Lookup!$A$5:$A$808,0)),"UNK15"))))</f>
        <v/>
      </c>
      <c r="AR20" s="15" t="str">
        <f>IF(Planner!$AB20="","",IF(Planner!$I20="Yes","ALL",IF(Planner!$I20="No","IDX16",IFERROR(INDEX(Lookup!$D$5:$D$808,MATCH(Planner!$F20&amp;"|"&amp;Planner!$AB20,Lookup!$A$5:$A$808,0)),"UNK16"))))</f>
        <v/>
      </c>
      <c r="AS20" s="15" t="str">
        <f>IF(Planner!$AC20="","",IF(Planner!$I20="Yes","ALL",IF(Planner!$I20="No","IDX17",IFERROR(INDEX(Lookup!$D$5:$D$808,MATCH(Planner!$F20&amp;"|"&amp;Planner!$AC20,Lookup!$A$5:$A$808,0)),"UNK17"))))</f>
        <v/>
      </c>
      <c r="AT20" s="15" t="str">
        <f>IF(Planner!$AD20="","",IF(Planner!$I20="Yes","ALL",IF(Planner!$I20="No","IDX18",IFERROR(INDEX(Lookup!$D$5:$D$808,MATCH(Planner!$F20&amp;"|"&amp;Planner!$AD20,Lookup!$A$5:$A$808,0)),"UNK18"))))</f>
        <v/>
      </c>
      <c r="AU20" s="15" t="str">
        <f>IF(Planner!$AE20="","",IF(Planner!$I20="Yes","ALL",IF(Planner!$I20="No","IDX19",IFERROR(INDEX(Lookup!$D$5:$D$808,MATCH(Planner!$F20&amp;"|"&amp;Planner!$AE20,Lookup!$A$5:$A$808,0)),"UNK19"))))</f>
        <v/>
      </c>
      <c r="AV20" s="15" t="str">
        <f>IF(Planner!$AF20="","",IF(Planner!$I20="Yes","ALL",IF(Planner!$I20="No","IDX20",IFERROR(INDEX(Lookup!$D$5:$D$808,MATCH(Planner!$F20&amp;"|"&amp;Planner!$AF20,Lookup!$A$5:$A$808,0)),"UNK20"))))</f>
        <v/>
      </c>
      <c r="AW20" s="15" t="str">
        <f>IF(Planner!$AG20="","",IF(Planner!$I20="Yes","ALL",IF(Planner!$I20="No","IDX21",IFERROR(INDEX(Lookup!$D$5:$D$808,MATCH(Planner!$F20&amp;"|"&amp;Planner!$AG20,Lookup!$A$5:$A$808,0)),"UNK21"))))</f>
        <v/>
      </c>
      <c r="AX20" s="15" t="str">
        <f>IF(Planner!$AH20="","",IF(Planner!$I20="Yes","ALL",IF(Planner!$I20="No","IDX22",IFERROR(INDEX(Lookup!$D$5:$D$808,MATCH(Planner!$F20&amp;"|"&amp;Planner!$AH20,Lookup!$A$5:$A$808,0)),"UNK22"))))</f>
        <v/>
      </c>
      <c r="AY20" s="15" t="str">
        <f>IF(Planner!$AI20="","",IF(Planner!$I20="Yes","ALL",IF(Planner!$I20="No","IDX23",IFERROR(INDEX(Lookup!$D$5:$D$808,MATCH(Planner!$F20&amp;"|"&amp;Planner!$AI20,Lookup!$A$5:$A$808,0)),"UNK23"))))</f>
        <v/>
      </c>
      <c r="AZ20" s="15"/>
      <c r="BA20" s="15">
        <f t="shared" si="0"/>
        <v>0.31889763779527558</v>
      </c>
      <c r="BB20" s="15">
        <f t="shared" si="1"/>
        <v>0.31889763779527558</v>
      </c>
      <c r="BC20" s="15">
        <f t="shared" si="2"/>
        <v>0.31889763779527558</v>
      </c>
      <c r="BD20" s="15">
        <f t="shared" si="3"/>
        <v>0</v>
      </c>
      <c r="BE20" s="15">
        <f t="shared" si="4"/>
        <v>0</v>
      </c>
      <c r="BF20" s="15">
        <f t="shared" si="5"/>
        <v>0</v>
      </c>
      <c r="BG20" s="15">
        <f t="shared" si="6"/>
        <v>0</v>
      </c>
      <c r="BH20" s="15">
        <f t="shared" si="7"/>
        <v>0</v>
      </c>
      <c r="BI20" s="15">
        <f t="shared" si="8"/>
        <v>0</v>
      </c>
      <c r="BJ20" s="15">
        <f t="shared" si="9"/>
        <v>0</v>
      </c>
      <c r="BK20" s="15">
        <f t="shared" si="10"/>
        <v>0</v>
      </c>
      <c r="BL20" s="15">
        <f t="shared" si="11"/>
        <v>0</v>
      </c>
      <c r="BM20" s="15">
        <f t="shared" si="12"/>
        <v>0</v>
      </c>
      <c r="BN20" s="15">
        <f t="shared" si="13"/>
        <v>0</v>
      </c>
      <c r="BO20" s="15">
        <f t="shared" si="14"/>
        <v>0</v>
      </c>
      <c r="BP20" s="15">
        <f t="shared" si="15"/>
        <v>0</v>
      </c>
      <c r="BQ20" s="15">
        <f t="shared" si="16"/>
        <v>0</v>
      </c>
      <c r="BR20" s="15">
        <f t="shared" si="17"/>
        <v>0</v>
      </c>
      <c r="BS20" s="15">
        <f t="shared" si="18"/>
        <v>0</v>
      </c>
      <c r="BT20" s="15">
        <f t="shared" si="19"/>
        <v>0</v>
      </c>
      <c r="BU20" s="15">
        <f t="shared" si="20"/>
        <v>0</v>
      </c>
      <c r="BV20" s="15">
        <f t="shared" si="21"/>
        <v>0</v>
      </c>
      <c r="BW20" s="15">
        <f t="shared" si="22"/>
        <v>0</v>
      </c>
      <c r="BX20" s="15">
        <f t="shared" si="23"/>
        <v>0</v>
      </c>
      <c r="BY20" s="15"/>
      <c r="BZ20" s="15">
        <f>IF($C20=0,0,Planner!$H20/$C20)</f>
        <v>9.4074074074074066</v>
      </c>
      <c r="CA20" s="15">
        <f>IF($D20=0,0,Planner!$H20/$D20)</f>
        <v>9.4074074074074066</v>
      </c>
      <c r="CB20" s="15">
        <f>IF($E20=0,0,Planner!$H20/$E20)</f>
        <v>9.4074074074074066</v>
      </c>
      <c r="CC20" s="15">
        <f>IF($F20=0,0,Planner!$H20/$F20)</f>
        <v>0</v>
      </c>
      <c r="CD20" s="15">
        <f>IF($G20=0,0,Planner!$H20/$G20)</f>
        <v>0</v>
      </c>
      <c r="CE20" s="15">
        <f>IF($H20=0,0,Planner!$H20/$H20)</f>
        <v>0</v>
      </c>
      <c r="CF20" s="15">
        <f>IF($I20=0,0,Planner!$H20/$I20)</f>
        <v>0</v>
      </c>
      <c r="CG20" s="15">
        <f>IF($J20=0,0,Planner!$H20/$J20)</f>
        <v>0</v>
      </c>
      <c r="CH20" s="15">
        <f>IF($K20=0,0,Planner!$H20/$K20)</f>
        <v>0</v>
      </c>
      <c r="CI20" s="15">
        <f>IF($L20=0,0,Planner!$H20/$L20)</f>
        <v>0</v>
      </c>
      <c r="CJ20" s="15">
        <f>IF($M20=0,0,Planner!$H20/$M20)</f>
        <v>0</v>
      </c>
      <c r="CK20" s="15">
        <f>IF($N20=0,0,Planner!$H20/$N20)</f>
        <v>0</v>
      </c>
      <c r="CL20" s="15">
        <f>IF($O20=0,0,Planner!$H20/$O20)</f>
        <v>0</v>
      </c>
      <c r="CM20" s="15">
        <f>IF($P20=0,0,Planner!$H20/$P20)</f>
        <v>0</v>
      </c>
      <c r="CN20" s="15">
        <f>IF($Q20=0,0,Planner!$H20/$Q20)</f>
        <v>0</v>
      </c>
      <c r="CO20" s="15">
        <f>IF($R20=0,0,Planner!$H20/$R20)</f>
        <v>0</v>
      </c>
      <c r="CP20" s="15">
        <f>IF($S20=0,0,Planner!$H20/$S20)</f>
        <v>0</v>
      </c>
      <c r="CQ20" s="15">
        <f>IF($T20=0,0,Planner!$H20/$T20)</f>
        <v>0</v>
      </c>
      <c r="CR20" s="15">
        <f>IF($U20=0,0,Planner!$H20/$U20)</f>
        <v>0</v>
      </c>
      <c r="CS20" s="15">
        <f>IF($V20=0,0,Planner!$H20/$V20)</f>
        <v>0</v>
      </c>
      <c r="CT20" s="15">
        <f>IF($W20=0,0,Planner!$H20/$W20)</f>
        <v>0</v>
      </c>
      <c r="CU20" s="15">
        <f>IF($X20=0,0,Planner!$H20/$X20)</f>
        <v>0</v>
      </c>
      <c r="CV20" s="15">
        <f>IF($Y20=0,0,Planner!$H20/$Y20)</f>
        <v>0</v>
      </c>
      <c r="CW20" s="15">
        <f>IF($Z20=0,0,Planner!$H20/$Z20)</f>
        <v>0</v>
      </c>
      <c r="CX20" s="15"/>
      <c r="CY20" s="15">
        <f t="shared" si="24"/>
        <v>1</v>
      </c>
      <c r="CZ20" s="15">
        <f t="shared" si="25"/>
        <v>2</v>
      </c>
      <c r="DA20" s="15">
        <f t="shared" si="26"/>
        <v>3</v>
      </c>
      <c r="DB20" s="15">
        <f t="shared" si="27"/>
        <v>0</v>
      </c>
      <c r="DC20" s="15">
        <f t="shared" si="28"/>
        <v>0</v>
      </c>
      <c r="DD20" s="15">
        <f t="shared" si="29"/>
        <v>0</v>
      </c>
      <c r="DE20" s="15">
        <f t="shared" si="30"/>
        <v>0</v>
      </c>
      <c r="DF20" s="15">
        <f t="shared" si="31"/>
        <v>0</v>
      </c>
      <c r="DG20" s="15">
        <f t="shared" si="32"/>
        <v>0</v>
      </c>
      <c r="DH20" s="15">
        <f t="shared" si="33"/>
        <v>0</v>
      </c>
      <c r="DI20" s="15">
        <f t="shared" si="34"/>
        <v>0</v>
      </c>
      <c r="DJ20" s="15">
        <f t="shared" si="35"/>
        <v>0</v>
      </c>
      <c r="DK20" s="15">
        <f t="shared" si="36"/>
        <v>0</v>
      </c>
      <c r="DL20" s="15">
        <f t="shared" si="37"/>
        <v>0</v>
      </c>
      <c r="DM20" s="15">
        <f t="shared" si="38"/>
        <v>0</v>
      </c>
      <c r="DN20" s="15">
        <f t="shared" si="39"/>
        <v>0</v>
      </c>
      <c r="DO20" s="15">
        <f t="shared" si="40"/>
        <v>0</v>
      </c>
      <c r="DP20" s="15">
        <f t="shared" si="41"/>
        <v>0</v>
      </c>
      <c r="DQ20" s="15">
        <f t="shared" si="42"/>
        <v>0</v>
      </c>
      <c r="DR20" s="15">
        <f t="shared" si="43"/>
        <v>0</v>
      </c>
      <c r="DS20" s="15">
        <f t="shared" si="44"/>
        <v>0</v>
      </c>
      <c r="DT20" s="15">
        <f t="shared" si="45"/>
        <v>0</v>
      </c>
      <c r="DU20" s="15">
        <f t="shared" si="46"/>
        <v>0</v>
      </c>
      <c r="DV20" s="15">
        <f t="shared" si="47"/>
        <v>0</v>
      </c>
      <c r="DW20" s="15"/>
      <c r="DX20" s="15">
        <f t="shared" si="48"/>
        <v>9.4074074074074066</v>
      </c>
      <c r="DY20" s="15">
        <f t="shared" si="49"/>
        <v>4.7037037037037033</v>
      </c>
      <c r="DZ20" s="15">
        <f t="shared" si="50"/>
        <v>3.1358024691358022</v>
      </c>
      <c r="EA20" s="15">
        <f t="shared" si="51"/>
        <v>0</v>
      </c>
      <c r="EB20" s="15">
        <f t="shared" si="52"/>
        <v>0</v>
      </c>
      <c r="EC20" s="15">
        <f t="shared" si="53"/>
        <v>0</v>
      </c>
      <c r="ED20" s="15">
        <f t="shared" si="54"/>
        <v>0</v>
      </c>
      <c r="EE20" s="15">
        <f t="shared" si="55"/>
        <v>0</v>
      </c>
      <c r="EF20" s="15">
        <f t="shared" si="56"/>
        <v>0</v>
      </c>
      <c r="EG20" s="15">
        <f t="shared" si="57"/>
        <v>0</v>
      </c>
      <c r="EH20" s="15">
        <f t="shared" si="58"/>
        <v>0</v>
      </c>
      <c r="EI20" s="15">
        <f t="shared" si="59"/>
        <v>0</v>
      </c>
      <c r="EJ20" s="15">
        <f t="shared" si="60"/>
        <v>0</v>
      </c>
      <c r="EK20" s="15">
        <f t="shared" si="61"/>
        <v>0</v>
      </c>
      <c r="EL20" s="15">
        <f t="shared" si="62"/>
        <v>0</v>
      </c>
      <c r="EM20" s="15">
        <f t="shared" si="63"/>
        <v>0</v>
      </c>
      <c r="EN20" s="15">
        <f t="shared" si="64"/>
        <v>0</v>
      </c>
      <c r="EO20" s="15">
        <f t="shared" si="65"/>
        <v>0</v>
      </c>
      <c r="EP20" s="15">
        <f t="shared" si="66"/>
        <v>0</v>
      </c>
      <c r="EQ20" s="15">
        <f t="shared" si="67"/>
        <v>0</v>
      </c>
      <c r="ER20" s="15">
        <f t="shared" si="68"/>
        <v>0</v>
      </c>
      <c r="ES20" s="15">
        <f t="shared" si="69"/>
        <v>0</v>
      </c>
      <c r="ET20" s="15">
        <f t="shared" si="70"/>
        <v>0</v>
      </c>
      <c r="EU20" s="15">
        <f t="shared" si="71"/>
        <v>0</v>
      </c>
      <c r="EV20" s="15"/>
      <c r="EW20" s="15" t="str">
        <f>IF(Planner!$L20="","",CHAR(34)&amp;Planner!$L20&amp;CHAR(34))</f>
        <v>"Godsword shard 1"</v>
      </c>
      <c r="EX20" s="15" t="str">
        <f>IF(Planner!$M20="","",CHAR(34)&amp;Planner!$M20&amp;CHAR(34))</f>
        <v>"Godsword shard 2"</v>
      </c>
      <c r="EY20" s="15" t="str">
        <f>IF(Planner!$N20="","",CHAR(34)&amp;Planner!$N20&amp;CHAR(34))</f>
        <v>"Godsword shard 3"</v>
      </c>
      <c r="EZ20" s="15" t="str">
        <f>IF(Planner!$O20="","",CHAR(34)&amp;Planner!$O20&amp;CHAR(34))</f>
        <v/>
      </c>
      <c r="FA20" s="15" t="str">
        <f>IF(Planner!$P20="","",CHAR(34)&amp;Planner!$P20&amp;CHAR(34))</f>
        <v/>
      </c>
      <c r="FB20" s="15" t="str">
        <f>IF(Planner!$Q20="","",CHAR(34)&amp;Planner!$Q20&amp;CHAR(34))</f>
        <v/>
      </c>
      <c r="FC20" s="15" t="str">
        <f>IF(Planner!$R20="","",CHAR(34)&amp;Planner!$R20&amp;CHAR(34))</f>
        <v/>
      </c>
      <c r="FD20" s="15" t="str">
        <f>IF(Planner!$S20="","",CHAR(34)&amp;Planner!$S20&amp;CHAR(34))</f>
        <v/>
      </c>
      <c r="FE20" s="15" t="str">
        <f>IF(Planner!$T20="","",CHAR(34)&amp;Planner!$T20&amp;CHAR(34))</f>
        <v/>
      </c>
      <c r="FF20" s="15" t="str">
        <f>IF(Planner!$U20="","",CHAR(34)&amp;Planner!$U20&amp;CHAR(34))</f>
        <v/>
      </c>
      <c r="FG20" s="15" t="str">
        <f>IF(Planner!$V20="","",CHAR(34)&amp;Planner!$V20&amp;CHAR(34))</f>
        <v/>
      </c>
      <c r="FH20" s="15" t="str">
        <f>IF(Planner!$W20="","",CHAR(34)&amp;Planner!$W20&amp;CHAR(34))</f>
        <v/>
      </c>
      <c r="FI20" s="15" t="str">
        <f>IF(Planner!$X20="","",CHAR(34)&amp;Planner!$X20&amp;CHAR(34))</f>
        <v/>
      </c>
      <c r="FJ20" s="15" t="str">
        <f>IF(Planner!$Y20="","",CHAR(34)&amp;Planner!$Y20&amp;CHAR(34))</f>
        <v/>
      </c>
      <c r="FK20" s="15" t="str">
        <f>IF(Planner!$Z20="","",CHAR(34)&amp;Planner!$Z20&amp;CHAR(34))</f>
        <v/>
      </c>
      <c r="FL20" s="15" t="str">
        <f>IF(Planner!$AA20="","",CHAR(34)&amp;Planner!$AA20&amp;CHAR(34))</f>
        <v/>
      </c>
      <c r="FM20" s="15" t="str">
        <f>IF(Planner!$AB20="","",CHAR(34)&amp;Planner!$AB20&amp;CHAR(34))</f>
        <v/>
      </c>
      <c r="FN20" s="15" t="str">
        <f>IF(Planner!$AC20="","",CHAR(34)&amp;Planner!$AC20&amp;CHAR(34))</f>
        <v/>
      </c>
      <c r="FO20" s="15" t="str">
        <f>IF(Planner!$AD20="","",CHAR(34)&amp;Planner!$AD20&amp;CHAR(34))</f>
        <v/>
      </c>
      <c r="FP20" s="15" t="str">
        <f>IF(Planner!$AE20="","",CHAR(34)&amp;Planner!$AE20&amp;CHAR(34))</f>
        <v/>
      </c>
      <c r="FQ20" s="15" t="str">
        <f>IF(Planner!$AF20="","",CHAR(34)&amp;Planner!$AF20&amp;CHAR(34))</f>
        <v/>
      </c>
      <c r="FR20" s="15" t="str">
        <f>IF(Planner!$AG20="","",CHAR(34)&amp;Planner!$AG20&amp;CHAR(34))</f>
        <v/>
      </c>
      <c r="FS20" s="15" t="str">
        <f>IF(Planner!$AH20="","",CHAR(34)&amp;Planner!$AH20&amp;CHAR(34))</f>
        <v/>
      </c>
      <c r="FT20" s="15" t="str">
        <f>IF(Planner!$AI20="","",CHAR(34)&amp;Planner!$AI20&amp;CHAR(34))</f>
        <v/>
      </c>
    </row>
    <row r="21" spans="1:176" x14ac:dyDescent="0.25">
      <c r="A21" s="15">
        <f>Planner!$A21</f>
        <v>34</v>
      </c>
      <c r="B21" s="15"/>
      <c r="C21" s="15">
        <f>IF(Planner!$L21="",0,IFERROR(INDEX(Lookup!$H$5:$H$808,MATCH(Planner!$F21&amp;"|"&amp;Planner!$L21,Lookup!$A$5:$A$808,0)),0))</f>
        <v>0.10978043912175647</v>
      </c>
      <c r="D21" s="15">
        <f>IF(Planner!$M21="",0,IFERROR(INDEX(Lookup!$H$5:$H$808,MATCH(Planner!$F21&amp;"|"&amp;Planner!$M21,Lookup!$A$5:$A$808,0)),0))</f>
        <v>0</v>
      </c>
      <c r="E21" s="15">
        <f>IF(Planner!$N21="",0,IFERROR(INDEX(Lookup!$H$5:$H$808,MATCH(Planner!$F21&amp;"|"&amp;Planner!$N21,Lookup!$A$5:$A$808,0)),0))</f>
        <v>0</v>
      </c>
      <c r="F21" s="15">
        <f>IF(Planner!$O21="",0,IFERROR(INDEX(Lookup!$H$5:$H$808,MATCH(Planner!$F21&amp;"|"&amp;Planner!$O21,Lookup!$A$5:$A$808,0)),0))</f>
        <v>0</v>
      </c>
      <c r="G21" s="15">
        <f>IF(Planner!$P21="",0,IFERROR(INDEX(Lookup!$H$5:$H$808,MATCH(Planner!$F21&amp;"|"&amp;Planner!$P21,Lookup!$A$5:$A$808,0)),0))</f>
        <v>0</v>
      </c>
      <c r="H21" s="15">
        <f>IF(Planner!$Q21="",0,IFERROR(INDEX(Lookup!$H$5:$H$808,MATCH(Planner!$F21&amp;"|"&amp;Planner!$Q21,Lookup!$A$5:$A$808,0)),0))</f>
        <v>0</v>
      </c>
      <c r="I21" s="15">
        <f>IF(Planner!$R21="",0,IFERROR(INDEX(Lookup!$H$5:$H$808,MATCH(Planner!$F21&amp;"|"&amp;Planner!$R21,Lookup!$A$5:$A$808,0)),0))</f>
        <v>0</v>
      </c>
      <c r="J21" s="15">
        <f>IF(Planner!$S21="",0,IFERROR(INDEX(Lookup!$H$5:$H$808,MATCH(Planner!$F21&amp;"|"&amp;Planner!$S21,Lookup!$A$5:$A$808,0)),0))</f>
        <v>0</v>
      </c>
      <c r="K21" s="15">
        <f>IF(Planner!$T21="",0,IFERROR(INDEX(Lookup!$H$5:$H$808,MATCH(Planner!$F21&amp;"|"&amp;Planner!$T21,Lookup!$A$5:$A$808,0)),0))</f>
        <v>0</v>
      </c>
      <c r="L21" s="15">
        <f>IF(Planner!$U21="",0,IFERROR(INDEX(Lookup!$H$5:$H$808,MATCH(Planner!$F21&amp;"|"&amp;Planner!$U21,Lookup!$A$5:$A$808,0)),0))</f>
        <v>0</v>
      </c>
      <c r="M21" s="15">
        <f>IF(Planner!$V21="",0,IFERROR(INDEX(Lookup!$H$5:$H$808,MATCH(Planner!$F21&amp;"|"&amp;Planner!$V21,Lookup!$A$5:$A$808,0)),0))</f>
        <v>0</v>
      </c>
      <c r="N21" s="15">
        <f>IF(Planner!$W21="",0,IFERROR(INDEX(Lookup!$H$5:$H$808,MATCH(Planner!$F21&amp;"|"&amp;Planner!$W21,Lookup!$A$5:$A$808,0)),0))</f>
        <v>0</v>
      </c>
      <c r="O21" s="15">
        <f>IF(Planner!$X21="",0,IFERROR(INDEX(Lookup!$H$5:$H$808,MATCH(Planner!$F21&amp;"|"&amp;Planner!$X21,Lookup!$A$5:$A$808,0)),0))</f>
        <v>0</v>
      </c>
      <c r="P21" s="15">
        <f>IF(Planner!$Y21="",0,IFERROR(INDEX(Lookup!$H$5:$H$808,MATCH(Planner!$F21&amp;"|"&amp;Planner!$Y21,Lookup!$A$5:$A$808,0)),0))</f>
        <v>0</v>
      </c>
      <c r="Q21" s="15">
        <f>IF(Planner!$Z21="",0,IFERROR(INDEX(Lookup!$H$5:$H$808,MATCH(Planner!$F21&amp;"|"&amp;Planner!$Z21,Lookup!$A$5:$A$808,0)),0))</f>
        <v>0</v>
      </c>
      <c r="R21" s="15">
        <f>IF(Planner!$AA21="",0,IFERROR(INDEX(Lookup!$H$5:$H$808,MATCH(Planner!$F21&amp;"|"&amp;Planner!$AA21,Lookup!$A$5:$A$808,0)),0))</f>
        <v>0</v>
      </c>
      <c r="S21" s="15">
        <f>IF(Planner!$AB21="",0,IFERROR(INDEX(Lookup!$H$5:$H$808,MATCH(Planner!$F21&amp;"|"&amp;Planner!$AB21,Lookup!$A$5:$A$808,0)),0))</f>
        <v>0</v>
      </c>
      <c r="T21" s="15">
        <f>IF(Planner!$AC21="",0,IFERROR(INDEX(Lookup!$H$5:$H$808,MATCH(Planner!$F21&amp;"|"&amp;Planner!$AC21,Lookup!$A$5:$A$808,0)),0))</f>
        <v>0</v>
      </c>
      <c r="U21" s="15">
        <f>IF(Planner!$AD21="",0,IFERROR(INDEX(Lookup!$H$5:$H$808,MATCH(Planner!$F21&amp;"|"&amp;Planner!$AD21,Lookup!$A$5:$A$808,0)),0))</f>
        <v>0</v>
      </c>
      <c r="V21" s="15">
        <f>IF(Planner!$AE21="",0,IFERROR(INDEX(Lookup!$H$5:$H$808,MATCH(Planner!$F21&amp;"|"&amp;Planner!$AE21,Lookup!$A$5:$A$808,0)),0))</f>
        <v>0</v>
      </c>
      <c r="W21" s="15">
        <f>IF(Planner!$AF21="",0,IFERROR(INDEX(Lookup!$H$5:$H$808,MATCH(Planner!$F21&amp;"|"&amp;Planner!$AF21,Lookup!$A$5:$A$808,0)),0))</f>
        <v>0</v>
      </c>
      <c r="X21" s="15">
        <f>IF(Planner!$AG21="",0,IFERROR(INDEX(Lookup!$H$5:$H$808,MATCH(Planner!$F21&amp;"|"&amp;Planner!$AG21,Lookup!$A$5:$A$808,0)),0))</f>
        <v>0</v>
      </c>
      <c r="Y21" s="15">
        <f>IF(Planner!$AH21="",0,IFERROR(INDEX(Lookup!$H$5:$H$808,MATCH(Planner!$F21&amp;"|"&amp;Planner!$AH21,Lookup!$A$5:$A$808,0)),0))</f>
        <v>0</v>
      </c>
      <c r="Z21" s="15">
        <f>IF(Planner!$AI21="",0,IFERROR(INDEX(Lookup!$H$5:$H$808,MATCH(Planner!$F21&amp;"|"&amp;Planner!$AI21,Lookup!$A$5:$A$808,0)),0))</f>
        <v>0</v>
      </c>
      <c r="AA21" s="15"/>
      <c r="AB21" s="15" t="str">
        <f>IF(Planner!$L21="","",IF(Planner!$I21="Yes","ALL",IF(Planner!$I21="No","IDX0",IFERROR(INDEX(Lookup!$D$5:$D$808,MATCH(Planner!$F21&amp;"|"&amp;Planner!$L21,Lookup!$A$5:$A$808,0)),"UNK0"))))</f>
        <v>Tormented Demon</v>
      </c>
      <c r="AC21" s="15" t="str">
        <f>IF(Planner!$M21="","",IF(Planner!$I21="Yes","ALL",IF(Planner!$I21="No","IDX1",IFERROR(INDEX(Lookup!$D$5:$D$808,MATCH(Planner!$F21&amp;"|"&amp;Planner!$M21,Lookup!$A$5:$A$808,0)),"UNK1"))))</f>
        <v/>
      </c>
      <c r="AD21" s="15" t="str">
        <f>IF(Planner!$N21="","",IF(Planner!$I21="Yes","ALL",IF(Planner!$I21="No","IDX2",IFERROR(INDEX(Lookup!$D$5:$D$808,MATCH(Planner!$F21&amp;"|"&amp;Planner!$N21,Lookup!$A$5:$A$808,0)),"UNK2"))))</f>
        <v/>
      </c>
      <c r="AE21" s="15" t="str">
        <f>IF(Planner!$O21="","",IF(Planner!$I21="Yes","ALL",IF(Planner!$I21="No","IDX3",IFERROR(INDEX(Lookup!$D$5:$D$808,MATCH(Planner!$F21&amp;"|"&amp;Planner!$O21,Lookup!$A$5:$A$808,0)),"UNK3"))))</f>
        <v/>
      </c>
      <c r="AF21" s="15" t="str">
        <f>IF(Planner!$P21="","",IF(Planner!$I21="Yes","ALL",IF(Planner!$I21="No","IDX4",IFERROR(INDEX(Lookup!$D$5:$D$808,MATCH(Planner!$F21&amp;"|"&amp;Planner!$P21,Lookup!$A$5:$A$808,0)),"UNK4"))))</f>
        <v/>
      </c>
      <c r="AG21" s="15" t="str">
        <f>IF(Planner!$Q21="","",IF(Planner!$I21="Yes","ALL",IF(Planner!$I21="No","IDX5",IFERROR(INDEX(Lookup!$D$5:$D$808,MATCH(Planner!$F21&amp;"|"&amp;Planner!$Q21,Lookup!$A$5:$A$808,0)),"UNK5"))))</f>
        <v/>
      </c>
      <c r="AH21" s="15" t="str">
        <f>IF(Planner!$R21="","",IF(Planner!$I21="Yes","ALL",IF(Planner!$I21="No","IDX6",IFERROR(INDEX(Lookup!$D$5:$D$808,MATCH(Planner!$F21&amp;"|"&amp;Planner!$R21,Lookup!$A$5:$A$808,0)),"UNK6"))))</f>
        <v/>
      </c>
      <c r="AI21" s="15" t="str">
        <f>IF(Planner!$S21="","",IF(Planner!$I21="Yes","ALL",IF(Planner!$I21="No","IDX7",IFERROR(INDEX(Lookup!$D$5:$D$808,MATCH(Planner!$F21&amp;"|"&amp;Planner!$S21,Lookup!$A$5:$A$808,0)),"UNK7"))))</f>
        <v/>
      </c>
      <c r="AJ21" s="15" t="str">
        <f>IF(Planner!$T21="","",IF(Planner!$I21="Yes","ALL",IF(Planner!$I21="No","IDX8",IFERROR(INDEX(Lookup!$D$5:$D$808,MATCH(Planner!$F21&amp;"|"&amp;Planner!$T21,Lookup!$A$5:$A$808,0)),"UNK8"))))</f>
        <v/>
      </c>
      <c r="AK21" s="15" t="str">
        <f>IF(Planner!$U21="","",IF(Planner!$I21="Yes","ALL",IF(Planner!$I21="No","IDX9",IFERROR(INDEX(Lookup!$D$5:$D$808,MATCH(Planner!$F21&amp;"|"&amp;Planner!$U21,Lookup!$A$5:$A$808,0)),"UNK9"))))</f>
        <v/>
      </c>
      <c r="AL21" s="15" t="str">
        <f>IF(Planner!$V21="","",IF(Planner!$I21="Yes","ALL",IF(Planner!$I21="No","IDX10",IFERROR(INDEX(Lookup!$D$5:$D$808,MATCH(Planner!$F21&amp;"|"&amp;Planner!$V21,Lookup!$A$5:$A$808,0)),"UNK10"))))</f>
        <v/>
      </c>
      <c r="AM21" s="15" t="str">
        <f>IF(Planner!$W21="","",IF(Planner!$I21="Yes","ALL",IF(Planner!$I21="No","IDX11",IFERROR(INDEX(Lookup!$D$5:$D$808,MATCH(Planner!$F21&amp;"|"&amp;Planner!$W21,Lookup!$A$5:$A$808,0)),"UNK11"))))</f>
        <v/>
      </c>
      <c r="AN21" s="15" t="str">
        <f>IF(Planner!$X21="","",IF(Planner!$I21="Yes","ALL",IF(Planner!$I21="No","IDX12",IFERROR(INDEX(Lookup!$D$5:$D$808,MATCH(Planner!$F21&amp;"|"&amp;Planner!$X21,Lookup!$A$5:$A$808,0)),"UNK12"))))</f>
        <v/>
      </c>
      <c r="AO21" s="15" t="str">
        <f>IF(Planner!$Y21="","",IF(Planner!$I21="Yes","ALL",IF(Planner!$I21="No","IDX13",IFERROR(INDEX(Lookup!$D$5:$D$808,MATCH(Planner!$F21&amp;"|"&amp;Planner!$Y21,Lookup!$A$5:$A$808,0)),"UNK13"))))</f>
        <v/>
      </c>
      <c r="AP21" s="15" t="str">
        <f>IF(Planner!$Z21="","",IF(Planner!$I21="Yes","ALL",IF(Planner!$I21="No","IDX14",IFERROR(INDEX(Lookup!$D$5:$D$808,MATCH(Planner!$F21&amp;"|"&amp;Planner!$Z21,Lookup!$A$5:$A$808,0)),"UNK14"))))</f>
        <v/>
      </c>
      <c r="AQ21" s="15" t="str">
        <f>IF(Planner!$AA21="","",IF(Planner!$I21="Yes","ALL",IF(Planner!$I21="No","IDX15",IFERROR(INDEX(Lookup!$D$5:$D$808,MATCH(Planner!$F21&amp;"|"&amp;Planner!$AA21,Lookup!$A$5:$A$808,0)),"UNK15"))))</f>
        <v/>
      </c>
      <c r="AR21" s="15" t="str">
        <f>IF(Planner!$AB21="","",IF(Planner!$I21="Yes","ALL",IF(Planner!$I21="No","IDX16",IFERROR(INDEX(Lookup!$D$5:$D$808,MATCH(Planner!$F21&amp;"|"&amp;Planner!$AB21,Lookup!$A$5:$A$808,0)),"UNK16"))))</f>
        <v/>
      </c>
      <c r="AS21" s="15" t="str">
        <f>IF(Planner!$AC21="","",IF(Planner!$I21="Yes","ALL",IF(Planner!$I21="No","IDX17",IFERROR(INDEX(Lookup!$D$5:$D$808,MATCH(Planner!$F21&amp;"|"&amp;Planner!$AC21,Lookup!$A$5:$A$808,0)),"UNK17"))))</f>
        <v/>
      </c>
      <c r="AT21" s="15" t="str">
        <f>IF(Planner!$AD21="","",IF(Planner!$I21="Yes","ALL",IF(Planner!$I21="No","IDX18",IFERROR(INDEX(Lookup!$D$5:$D$808,MATCH(Planner!$F21&amp;"|"&amp;Planner!$AD21,Lookup!$A$5:$A$808,0)),"UNK18"))))</f>
        <v/>
      </c>
      <c r="AU21" s="15" t="str">
        <f>IF(Planner!$AE21="","",IF(Planner!$I21="Yes","ALL",IF(Planner!$I21="No","IDX19",IFERROR(INDEX(Lookup!$D$5:$D$808,MATCH(Planner!$F21&amp;"|"&amp;Planner!$AE21,Lookup!$A$5:$A$808,0)),"UNK19"))))</f>
        <v/>
      </c>
      <c r="AV21" s="15" t="str">
        <f>IF(Planner!$AF21="","",IF(Planner!$I21="Yes","ALL",IF(Planner!$I21="No","IDX20",IFERROR(INDEX(Lookup!$D$5:$D$808,MATCH(Planner!$F21&amp;"|"&amp;Planner!$AF21,Lookup!$A$5:$A$808,0)),"UNK20"))))</f>
        <v/>
      </c>
      <c r="AW21" s="15" t="str">
        <f>IF(Planner!$AG21="","",IF(Planner!$I21="Yes","ALL",IF(Planner!$I21="No","IDX21",IFERROR(INDEX(Lookup!$D$5:$D$808,MATCH(Planner!$F21&amp;"|"&amp;Planner!$AG21,Lookup!$A$5:$A$808,0)),"UNK21"))))</f>
        <v/>
      </c>
      <c r="AX21" s="15" t="str">
        <f>IF(Planner!$AH21="","",IF(Planner!$I21="Yes","ALL",IF(Planner!$I21="No","IDX22",IFERROR(INDEX(Lookup!$D$5:$D$808,MATCH(Planner!$F21&amp;"|"&amp;Planner!$AH21,Lookup!$A$5:$A$808,0)),"UNK22"))))</f>
        <v/>
      </c>
      <c r="AY21" s="15" t="str">
        <f>IF(Planner!$AI21="","",IF(Planner!$I21="Yes","ALL",IF(Planner!$I21="No","IDX23",IFERROR(INDEX(Lookup!$D$5:$D$808,MATCH(Planner!$F21&amp;"|"&amp;Planner!$AI21,Lookup!$A$5:$A$808,0)),"UNK23"))))</f>
        <v/>
      </c>
      <c r="AZ21" s="15"/>
      <c r="BA21" s="15">
        <f t="shared" si="0"/>
        <v>0.10978043912175647</v>
      </c>
      <c r="BB21" s="15">
        <f t="shared" si="1"/>
        <v>0</v>
      </c>
      <c r="BC21" s="15">
        <f t="shared" si="2"/>
        <v>0</v>
      </c>
      <c r="BD21" s="15">
        <f t="shared" si="3"/>
        <v>0</v>
      </c>
      <c r="BE21" s="15">
        <f t="shared" si="4"/>
        <v>0</v>
      </c>
      <c r="BF21" s="15">
        <f t="shared" si="5"/>
        <v>0</v>
      </c>
      <c r="BG21" s="15">
        <f t="shared" si="6"/>
        <v>0</v>
      </c>
      <c r="BH21" s="15">
        <f t="shared" si="7"/>
        <v>0</v>
      </c>
      <c r="BI21" s="15">
        <f t="shared" si="8"/>
        <v>0</v>
      </c>
      <c r="BJ21" s="15">
        <f t="shared" si="9"/>
        <v>0</v>
      </c>
      <c r="BK21" s="15">
        <f t="shared" si="10"/>
        <v>0</v>
      </c>
      <c r="BL21" s="15">
        <f t="shared" si="11"/>
        <v>0</v>
      </c>
      <c r="BM21" s="15">
        <f t="shared" si="12"/>
        <v>0</v>
      </c>
      <c r="BN21" s="15">
        <f t="shared" si="13"/>
        <v>0</v>
      </c>
      <c r="BO21" s="15">
        <f t="shared" si="14"/>
        <v>0</v>
      </c>
      <c r="BP21" s="15">
        <f t="shared" si="15"/>
        <v>0</v>
      </c>
      <c r="BQ21" s="15">
        <f t="shared" si="16"/>
        <v>0</v>
      </c>
      <c r="BR21" s="15">
        <f t="shared" si="17"/>
        <v>0</v>
      </c>
      <c r="BS21" s="15">
        <f t="shared" si="18"/>
        <v>0</v>
      </c>
      <c r="BT21" s="15">
        <f t="shared" si="19"/>
        <v>0</v>
      </c>
      <c r="BU21" s="15">
        <f t="shared" si="20"/>
        <v>0</v>
      </c>
      <c r="BV21" s="15">
        <f t="shared" si="21"/>
        <v>0</v>
      </c>
      <c r="BW21" s="15">
        <f t="shared" si="22"/>
        <v>0</v>
      </c>
      <c r="BX21" s="15">
        <f t="shared" si="23"/>
        <v>0</v>
      </c>
      <c r="BY21" s="15"/>
      <c r="BZ21" s="15">
        <f>IF($C21=0,0,Planner!$H21/$C21)</f>
        <v>18.218181818181819</v>
      </c>
      <c r="CA21" s="15">
        <f>IF($D21=0,0,Planner!$H21/$D21)</f>
        <v>0</v>
      </c>
      <c r="CB21" s="15">
        <f>IF($E21=0,0,Planner!$H21/$E21)</f>
        <v>0</v>
      </c>
      <c r="CC21" s="15">
        <f>IF($F21=0,0,Planner!$H21/$F21)</f>
        <v>0</v>
      </c>
      <c r="CD21" s="15">
        <f>IF($G21=0,0,Planner!$H21/$G21)</f>
        <v>0</v>
      </c>
      <c r="CE21" s="15">
        <f>IF($H21=0,0,Planner!$H21/$H21)</f>
        <v>0</v>
      </c>
      <c r="CF21" s="15">
        <f>IF($I21=0,0,Planner!$H21/$I21)</f>
        <v>0</v>
      </c>
      <c r="CG21" s="15">
        <f>IF($J21=0,0,Planner!$H21/$J21)</f>
        <v>0</v>
      </c>
      <c r="CH21" s="15">
        <f>IF($K21=0,0,Planner!$H21/$K21)</f>
        <v>0</v>
      </c>
      <c r="CI21" s="15">
        <f>IF($L21=0,0,Planner!$H21/$L21)</f>
        <v>0</v>
      </c>
      <c r="CJ21" s="15">
        <f>IF($M21=0,0,Planner!$H21/$M21)</f>
        <v>0</v>
      </c>
      <c r="CK21" s="15">
        <f>IF($N21=0,0,Planner!$H21/$N21)</f>
        <v>0</v>
      </c>
      <c r="CL21" s="15">
        <f>IF($O21=0,0,Planner!$H21/$O21)</f>
        <v>0</v>
      </c>
      <c r="CM21" s="15">
        <f>IF($P21=0,0,Planner!$H21/$P21)</f>
        <v>0</v>
      </c>
      <c r="CN21" s="15">
        <f>IF($Q21=0,0,Planner!$H21/$Q21)</f>
        <v>0</v>
      </c>
      <c r="CO21" s="15">
        <f>IF($R21=0,0,Planner!$H21/$R21)</f>
        <v>0</v>
      </c>
      <c r="CP21" s="15">
        <f>IF($S21=0,0,Planner!$H21/$S21)</f>
        <v>0</v>
      </c>
      <c r="CQ21" s="15">
        <f>IF($T21=0,0,Planner!$H21/$T21)</f>
        <v>0</v>
      </c>
      <c r="CR21" s="15">
        <f>IF($U21=0,0,Planner!$H21/$U21)</f>
        <v>0</v>
      </c>
      <c r="CS21" s="15">
        <f>IF($V21=0,0,Planner!$H21/$V21)</f>
        <v>0</v>
      </c>
      <c r="CT21" s="15">
        <f>IF($W21=0,0,Planner!$H21/$W21)</f>
        <v>0</v>
      </c>
      <c r="CU21" s="15">
        <f>IF($X21=0,0,Planner!$H21/$X21)</f>
        <v>0</v>
      </c>
      <c r="CV21" s="15">
        <f>IF($Y21=0,0,Planner!$H21/$Y21)</f>
        <v>0</v>
      </c>
      <c r="CW21" s="15">
        <f>IF($Z21=0,0,Planner!$H21/$Z21)</f>
        <v>0</v>
      </c>
      <c r="CX21" s="15"/>
      <c r="CY21" s="15">
        <f t="shared" si="24"/>
        <v>1</v>
      </c>
      <c r="CZ21" s="15">
        <f t="shared" si="25"/>
        <v>0</v>
      </c>
      <c r="DA21" s="15">
        <f t="shared" si="26"/>
        <v>0</v>
      </c>
      <c r="DB21" s="15">
        <f t="shared" si="27"/>
        <v>0</v>
      </c>
      <c r="DC21" s="15">
        <f t="shared" si="28"/>
        <v>0</v>
      </c>
      <c r="DD21" s="15">
        <f t="shared" si="29"/>
        <v>0</v>
      </c>
      <c r="DE21" s="15">
        <f t="shared" si="30"/>
        <v>0</v>
      </c>
      <c r="DF21" s="15">
        <f t="shared" si="31"/>
        <v>0</v>
      </c>
      <c r="DG21" s="15">
        <f t="shared" si="32"/>
        <v>0</v>
      </c>
      <c r="DH21" s="15">
        <f t="shared" si="33"/>
        <v>0</v>
      </c>
      <c r="DI21" s="15">
        <f t="shared" si="34"/>
        <v>0</v>
      </c>
      <c r="DJ21" s="15">
        <f t="shared" si="35"/>
        <v>0</v>
      </c>
      <c r="DK21" s="15">
        <f t="shared" si="36"/>
        <v>0</v>
      </c>
      <c r="DL21" s="15">
        <f t="shared" si="37"/>
        <v>0</v>
      </c>
      <c r="DM21" s="15">
        <f t="shared" si="38"/>
        <v>0</v>
      </c>
      <c r="DN21" s="15">
        <f t="shared" si="39"/>
        <v>0</v>
      </c>
      <c r="DO21" s="15">
        <f t="shared" si="40"/>
        <v>0</v>
      </c>
      <c r="DP21" s="15">
        <f t="shared" si="41"/>
        <v>0</v>
      </c>
      <c r="DQ21" s="15">
        <f t="shared" si="42"/>
        <v>0</v>
      </c>
      <c r="DR21" s="15">
        <f t="shared" si="43"/>
        <v>0</v>
      </c>
      <c r="DS21" s="15">
        <f t="shared" si="44"/>
        <v>0</v>
      </c>
      <c r="DT21" s="15">
        <f t="shared" si="45"/>
        <v>0</v>
      </c>
      <c r="DU21" s="15">
        <f t="shared" si="46"/>
        <v>0</v>
      </c>
      <c r="DV21" s="15">
        <f t="shared" si="47"/>
        <v>0</v>
      </c>
      <c r="DW21" s="15"/>
      <c r="DX21" s="15">
        <f t="shared" si="48"/>
        <v>18.218181818181819</v>
      </c>
      <c r="DY21" s="15">
        <f t="shared" si="49"/>
        <v>0</v>
      </c>
      <c r="DZ21" s="15">
        <f t="shared" si="50"/>
        <v>0</v>
      </c>
      <c r="EA21" s="15">
        <f t="shared" si="51"/>
        <v>0</v>
      </c>
      <c r="EB21" s="15">
        <f t="shared" si="52"/>
        <v>0</v>
      </c>
      <c r="EC21" s="15">
        <f t="shared" si="53"/>
        <v>0</v>
      </c>
      <c r="ED21" s="15">
        <f t="shared" si="54"/>
        <v>0</v>
      </c>
      <c r="EE21" s="15">
        <f t="shared" si="55"/>
        <v>0</v>
      </c>
      <c r="EF21" s="15">
        <f t="shared" si="56"/>
        <v>0</v>
      </c>
      <c r="EG21" s="15">
        <f t="shared" si="57"/>
        <v>0</v>
      </c>
      <c r="EH21" s="15">
        <f t="shared" si="58"/>
        <v>0</v>
      </c>
      <c r="EI21" s="15">
        <f t="shared" si="59"/>
        <v>0</v>
      </c>
      <c r="EJ21" s="15">
        <f t="shared" si="60"/>
        <v>0</v>
      </c>
      <c r="EK21" s="15">
        <f t="shared" si="61"/>
        <v>0</v>
      </c>
      <c r="EL21" s="15">
        <f t="shared" si="62"/>
        <v>0</v>
      </c>
      <c r="EM21" s="15">
        <f t="shared" si="63"/>
        <v>0</v>
      </c>
      <c r="EN21" s="15">
        <f t="shared" si="64"/>
        <v>0</v>
      </c>
      <c r="EO21" s="15">
        <f t="shared" si="65"/>
        <v>0</v>
      </c>
      <c r="EP21" s="15">
        <f t="shared" si="66"/>
        <v>0</v>
      </c>
      <c r="EQ21" s="15">
        <f t="shared" si="67"/>
        <v>0</v>
      </c>
      <c r="ER21" s="15">
        <f t="shared" si="68"/>
        <v>0</v>
      </c>
      <c r="ES21" s="15">
        <f t="shared" si="69"/>
        <v>0</v>
      </c>
      <c r="ET21" s="15">
        <f t="shared" si="70"/>
        <v>0</v>
      </c>
      <c r="EU21" s="15">
        <f t="shared" si="71"/>
        <v>0</v>
      </c>
      <c r="EV21" s="15"/>
      <c r="EW21" s="15" t="str">
        <f>IF(Planner!$L21="","",CHAR(34)&amp;Planner!$L21&amp;CHAR(34))</f>
        <v>"Burning claw"</v>
      </c>
      <c r="EX21" s="15" t="str">
        <f>IF(Planner!$M21="","",CHAR(34)&amp;Planner!$M21&amp;CHAR(34))</f>
        <v/>
      </c>
      <c r="EY21" s="15" t="str">
        <f>IF(Planner!$N21="","",CHAR(34)&amp;Planner!$N21&amp;CHAR(34))</f>
        <v/>
      </c>
      <c r="EZ21" s="15" t="str">
        <f>IF(Planner!$O21="","",CHAR(34)&amp;Planner!$O21&amp;CHAR(34))</f>
        <v/>
      </c>
      <c r="FA21" s="15" t="str">
        <f>IF(Planner!$P21="","",CHAR(34)&amp;Planner!$P21&amp;CHAR(34))</f>
        <v/>
      </c>
      <c r="FB21" s="15" t="str">
        <f>IF(Planner!$Q21="","",CHAR(34)&amp;Planner!$Q21&amp;CHAR(34))</f>
        <v/>
      </c>
      <c r="FC21" s="15" t="str">
        <f>IF(Planner!$R21="","",CHAR(34)&amp;Planner!$R21&amp;CHAR(34))</f>
        <v/>
      </c>
      <c r="FD21" s="15" t="str">
        <f>IF(Planner!$S21="","",CHAR(34)&amp;Planner!$S21&amp;CHAR(34))</f>
        <v/>
      </c>
      <c r="FE21" s="15" t="str">
        <f>IF(Planner!$T21="","",CHAR(34)&amp;Planner!$T21&amp;CHAR(34))</f>
        <v/>
      </c>
      <c r="FF21" s="15" t="str">
        <f>IF(Planner!$U21="","",CHAR(34)&amp;Planner!$U21&amp;CHAR(34))</f>
        <v/>
      </c>
      <c r="FG21" s="15" t="str">
        <f>IF(Planner!$V21="","",CHAR(34)&amp;Planner!$V21&amp;CHAR(34))</f>
        <v/>
      </c>
      <c r="FH21" s="15" t="str">
        <f>IF(Planner!$W21="","",CHAR(34)&amp;Planner!$W21&amp;CHAR(34))</f>
        <v/>
      </c>
      <c r="FI21" s="15" t="str">
        <f>IF(Planner!$X21="","",CHAR(34)&amp;Planner!$X21&amp;CHAR(34))</f>
        <v/>
      </c>
      <c r="FJ21" s="15" t="str">
        <f>IF(Planner!$Y21="","",CHAR(34)&amp;Planner!$Y21&amp;CHAR(34))</f>
        <v/>
      </c>
      <c r="FK21" s="15" t="str">
        <f>IF(Planner!$Z21="","",CHAR(34)&amp;Planner!$Z21&amp;CHAR(34))</f>
        <v/>
      </c>
      <c r="FL21" s="15" t="str">
        <f>IF(Planner!$AA21="","",CHAR(34)&amp;Planner!$AA21&amp;CHAR(34))</f>
        <v/>
      </c>
      <c r="FM21" s="15" t="str">
        <f>IF(Planner!$AB21="","",CHAR(34)&amp;Planner!$AB21&amp;CHAR(34))</f>
        <v/>
      </c>
      <c r="FN21" s="15" t="str">
        <f>IF(Planner!$AC21="","",CHAR(34)&amp;Planner!$AC21&amp;CHAR(34))</f>
        <v/>
      </c>
      <c r="FO21" s="15" t="str">
        <f>IF(Planner!$AD21="","",CHAR(34)&amp;Planner!$AD21&amp;CHAR(34))</f>
        <v/>
      </c>
      <c r="FP21" s="15" t="str">
        <f>IF(Planner!$AE21="","",CHAR(34)&amp;Planner!$AE21&amp;CHAR(34))</f>
        <v/>
      </c>
      <c r="FQ21" s="15" t="str">
        <f>IF(Planner!$AF21="","",CHAR(34)&amp;Planner!$AF21&amp;CHAR(34))</f>
        <v/>
      </c>
      <c r="FR21" s="15" t="str">
        <f>IF(Planner!$AG21="","",CHAR(34)&amp;Planner!$AG21&amp;CHAR(34))</f>
        <v/>
      </c>
      <c r="FS21" s="15" t="str">
        <f>IF(Planner!$AH21="","",CHAR(34)&amp;Planner!$AH21&amp;CHAR(34))</f>
        <v/>
      </c>
      <c r="FT21" s="15" t="str">
        <f>IF(Planner!$AI21="","",CHAR(34)&amp;Planner!$AI21&amp;CHAR(34))</f>
        <v/>
      </c>
    </row>
    <row r="22" spans="1:176" x14ac:dyDescent="0.25">
      <c r="A22" s="15">
        <f>Planner!$A22</f>
        <v>51</v>
      </c>
      <c r="B22" s="15"/>
      <c r="C22" s="15">
        <f>IF(Planner!$L22="",0,IFERROR(INDEX(Lookup!$H$5:$H$808,MATCH(Planner!$F22&amp;"|"&amp;Planner!$L22,Lookup!$A$5:$A$808,0)),0))</f>
        <v>0.70833333333333326</v>
      </c>
      <c r="D22" s="15">
        <f>IF(Planner!$M22="",0,IFERROR(INDEX(Lookup!$H$5:$H$808,MATCH(Planner!$F22&amp;"|"&amp;Planner!$M22,Lookup!$A$5:$A$808,0)),0))</f>
        <v>0</v>
      </c>
      <c r="E22" s="15">
        <f>IF(Planner!$N22="",0,IFERROR(INDEX(Lookup!$H$5:$H$808,MATCH(Planner!$F22&amp;"|"&amp;Planner!$N22,Lookup!$A$5:$A$808,0)),0))</f>
        <v>0</v>
      </c>
      <c r="F22" s="15">
        <f>IF(Planner!$O22="",0,IFERROR(INDEX(Lookup!$H$5:$H$808,MATCH(Planner!$F22&amp;"|"&amp;Planner!$O22,Lookup!$A$5:$A$808,0)),0))</f>
        <v>0</v>
      </c>
      <c r="G22" s="15">
        <f>IF(Planner!$P22="",0,IFERROR(INDEX(Lookup!$H$5:$H$808,MATCH(Planner!$F22&amp;"|"&amp;Planner!$P22,Lookup!$A$5:$A$808,0)),0))</f>
        <v>0</v>
      </c>
      <c r="H22" s="15">
        <f>IF(Planner!$Q22="",0,IFERROR(INDEX(Lookup!$H$5:$H$808,MATCH(Planner!$F22&amp;"|"&amp;Planner!$Q22,Lookup!$A$5:$A$808,0)),0))</f>
        <v>0</v>
      </c>
      <c r="I22" s="15">
        <f>IF(Planner!$R22="",0,IFERROR(INDEX(Lookup!$H$5:$H$808,MATCH(Planner!$F22&amp;"|"&amp;Planner!$R22,Lookup!$A$5:$A$808,0)),0))</f>
        <v>0</v>
      </c>
      <c r="J22" s="15">
        <f>IF(Planner!$S22="",0,IFERROR(INDEX(Lookup!$H$5:$H$808,MATCH(Planner!$F22&amp;"|"&amp;Planner!$S22,Lookup!$A$5:$A$808,0)),0))</f>
        <v>0</v>
      </c>
      <c r="K22" s="15">
        <f>IF(Planner!$T22="",0,IFERROR(INDEX(Lookup!$H$5:$H$808,MATCH(Planner!$F22&amp;"|"&amp;Planner!$T22,Lookup!$A$5:$A$808,0)),0))</f>
        <v>0</v>
      </c>
      <c r="L22" s="15">
        <f>IF(Planner!$U22="",0,IFERROR(INDEX(Lookup!$H$5:$H$808,MATCH(Planner!$F22&amp;"|"&amp;Planner!$U22,Lookup!$A$5:$A$808,0)),0))</f>
        <v>0</v>
      </c>
      <c r="M22" s="15">
        <f>IF(Planner!$V22="",0,IFERROR(INDEX(Lookup!$H$5:$H$808,MATCH(Planner!$F22&amp;"|"&amp;Planner!$V22,Lookup!$A$5:$A$808,0)),0))</f>
        <v>0</v>
      </c>
      <c r="N22" s="15">
        <f>IF(Planner!$W22="",0,IFERROR(INDEX(Lookup!$H$5:$H$808,MATCH(Planner!$F22&amp;"|"&amp;Planner!$W22,Lookup!$A$5:$A$808,0)),0))</f>
        <v>0</v>
      </c>
      <c r="O22" s="15">
        <f>IF(Planner!$X22="",0,IFERROR(INDEX(Lookup!$H$5:$H$808,MATCH(Planner!$F22&amp;"|"&amp;Planner!$X22,Lookup!$A$5:$A$808,0)),0))</f>
        <v>0</v>
      </c>
      <c r="P22" s="15">
        <f>IF(Planner!$Y22="",0,IFERROR(INDEX(Lookup!$H$5:$H$808,MATCH(Planner!$F22&amp;"|"&amp;Planner!$Y22,Lookup!$A$5:$A$808,0)),0))</f>
        <v>0</v>
      </c>
      <c r="Q22" s="15">
        <f>IF(Planner!$Z22="",0,IFERROR(INDEX(Lookup!$H$5:$H$808,MATCH(Planner!$F22&amp;"|"&amp;Planner!$Z22,Lookup!$A$5:$A$808,0)),0))</f>
        <v>0</v>
      </c>
      <c r="R22" s="15">
        <f>IF(Planner!$AA22="",0,IFERROR(INDEX(Lookup!$H$5:$H$808,MATCH(Planner!$F22&amp;"|"&amp;Planner!$AA22,Lookup!$A$5:$A$808,0)),0))</f>
        <v>0</v>
      </c>
      <c r="S22" s="15">
        <f>IF(Planner!$AB22="",0,IFERROR(INDEX(Lookup!$H$5:$H$808,MATCH(Planner!$F22&amp;"|"&amp;Planner!$AB22,Lookup!$A$5:$A$808,0)),0))</f>
        <v>0</v>
      </c>
      <c r="T22" s="15">
        <f>IF(Planner!$AC22="",0,IFERROR(INDEX(Lookup!$H$5:$H$808,MATCH(Planner!$F22&amp;"|"&amp;Planner!$AC22,Lookup!$A$5:$A$808,0)),0))</f>
        <v>0</v>
      </c>
      <c r="U22" s="15">
        <f>IF(Planner!$AD22="",0,IFERROR(INDEX(Lookup!$H$5:$H$808,MATCH(Planner!$F22&amp;"|"&amp;Planner!$AD22,Lookup!$A$5:$A$808,0)),0))</f>
        <v>0</v>
      </c>
      <c r="V22" s="15">
        <f>IF(Planner!$AE22="",0,IFERROR(INDEX(Lookup!$H$5:$H$808,MATCH(Planner!$F22&amp;"|"&amp;Planner!$AE22,Lookup!$A$5:$A$808,0)),0))</f>
        <v>0</v>
      </c>
      <c r="W22" s="15">
        <f>IF(Planner!$AF22="",0,IFERROR(INDEX(Lookup!$H$5:$H$808,MATCH(Planner!$F22&amp;"|"&amp;Planner!$AF22,Lookup!$A$5:$A$808,0)),0))</f>
        <v>0</v>
      </c>
      <c r="X22" s="15">
        <f>IF(Planner!$AG22="",0,IFERROR(INDEX(Lookup!$H$5:$H$808,MATCH(Planner!$F22&amp;"|"&amp;Planner!$AG22,Lookup!$A$5:$A$808,0)),0))</f>
        <v>0</v>
      </c>
      <c r="Y22" s="15">
        <f>IF(Planner!$AH22="",0,IFERROR(INDEX(Lookup!$H$5:$H$808,MATCH(Planner!$F22&amp;"|"&amp;Planner!$AH22,Lookup!$A$5:$A$808,0)),0))</f>
        <v>0</v>
      </c>
      <c r="Z22" s="15">
        <f>IF(Planner!$AI22="",0,IFERROR(INDEX(Lookup!$H$5:$H$808,MATCH(Planner!$F22&amp;"|"&amp;Planner!$AI22,Lookup!$A$5:$A$808,0)),0))</f>
        <v>0</v>
      </c>
      <c r="AA22" s="15"/>
      <c r="AB22" s="15" t="str">
        <f>IF(Planner!$L22="","",IF(Planner!$I22="Yes","ALL",IF(Planner!$I22="No","IDX0",IFERROR(INDEX(Lookup!$D$5:$D$808,MATCH(Planner!$F22&amp;"|"&amp;Planner!$L22,Lookup!$A$5:$A$808,0)),"UNK0"))))</f>
        <v>Duke Sucellus</v>
      </c>
      <c r="AC22" s="15" t="str">
        <f>IF(Planner!$M22="","",IF(Planner!$I22="Yes","ALL",IF(Planner!$I22="No","IDX1",IFERROR(INDEX(Lookup!$D$5:$D$808,MATCH(Planner!$F22&amp;"|"&amp;Planner!$M22,Lookup!$A$5:$A$808,0)),"UNK1"))))</f>
        <v/>
      </c>
      <c r="AD22" s="15" t="str">
        <f>IF(Planner!$N22="","",IF(Planner!$I22="Yes","ALL",IF(Planner!$I22="No","IDX2",IFERROR(INDEX(Lookup!$D$5:$D$808,MATCH(Planner!$F22&amp;"|"&amp;Planner!$N22,Lookup!$A$5:$A$808,0)),"UNK2"))))</f>
        <v/>
      </c>
      <c r="AE22" s="15" t="str">
        <f>IF(Planner!$O22="","",IF(Planner!$I22="Yes","ALL",IF(Planner!$I22="No","IDX3",IFERROR(INDEX(Lookup!$D$5:$D$808,MATCH(Planner!$F22&amp;"|"&amp;Planner!$O22,Lookup!$A$5:$A$808,0)),"UNK3"))))</f>
        <v/>
      </c>
      <c r="AF22" s="15" t="str">
        <f>IF(Planner!$P22="","",IF(Planner!$I22="Yes","ALL",IF(Planner!$I22="No","IDX4",IFERROR(INDEX(Lookup!$D$5:$D$808,MATCH(Planner!$F22&amp;"|"&amp;Planner!$P22,Lookup!$A$5:$A$808,0)),"UNK4"))))</f>
        <v/>
      </c>
      <c r="AG22" s="15" t="str">
        <f>IF(Planner!$Q22="","",IF(Planner!$I22="Yes","ALL",IF(Planner!$I22="No","IDX5",IFERROR(INDEX(Lookup!$D$5:$D$808,MATCH(Planner!$F22&amp;"|"&amp;Planner!$Q22,Lookup!$A$5:$A$808,0)),"UNK5"))))</f>
        <v/>
      </c>
      <c r="AH22" s="15" t="str">
        <f>IF(Planner!$R22="","",IF(Planner!$I22="Yes","ALL",IF(Planner!$I22="No","IDX6",IFERROR(INDEX(Lookup!$D$5:$D$808,MATCH(Planner!$F22&amp;"|"&amp;Planner!$R22,Lookup!$A$5:$A$808,0)),"UNK6"))))</f>
        <v/>
      </c>
      <c r="AI22" s="15" t="str">
        <f>IF(Planner!$S22="","",IF(Planner!$I22="Yes","ALL",IF(Planner!$I22="No","IDX7",IFERROR(INDEX(Lookup!$D$5:$D$808,MATCH(Planner!$F22&amp;"|"&amp;Planner!$S22,Lookup!$A$5:$A$808,0)),"UNK7"))))</f>
        <v/>
      </c>
      <c r="AJ22" s="15" t="str">
        <f>IF(Planner!$T22="","",IF(Planner!$I22="Yes","ALL",IF(Planner!$I22="No","IDX8",IFERROR(INDEX(Lookup!$D$5:$D$808,MATCH(Planner!$F22&amp;"|"&amp;Planner!$T22,Lookup!$A$5:$A$808,0)),"UNK8"))))</f>
        <v/>
      </c>
      <c r="AK22" s="15" t="str">
        <f>IF(Planner!$U22="","",IF(Planner!$I22="Yes","ALL",IF(Planner!$I22="No","IDX9",IFERROR(INDEX(Lookup!$D$5:$D$808,MATCH(Planner!$F22&amp;"|"&amp;Planner!$U22,Lookup!$A$5:$A$808,0)),"UNK9"))))</f>
        <v/>
      </c>
      <c r="AL22" s="15" t="str">
        <f>IF(Planner!$V22="","",IF(Planner!$I22="Yes","ALL",IF(Planner!$I22="No","IDX10",IFERROR(INDEX(Lookup!$D$5:$D$808,MATCH(Planner!$F22&amp;"|"&amp;Planner!$V22,Lookup!$A$5:$A$808,0)),"UNK10"))))</f>
        <v/>
      </c>
      <c r="AM22" s="15" t="str">
        <f>IF(Planner!$W22="","",IF(Planner!$I22="Yes","ALL",IF(Planner!$I22="No","IDX11",IFERROR(INDEX(Lookup!$D$5:$D$808,MATCH(Planner!$F22&amp;"|"&amp;Planner!$W22,Lookup!$A$5:$A$808,0)),"UNK11"))))</f>
        <v/>
      </c>
      <c r="AN22" s="15" t="str">
        <f>IF(Planner!$X22="","",IF(Planner!$I22="Yes","ALL",IF(Planner!$I22="No","IDX12",IFERROR(INDEX(Lookup!$D$5:$D$808,MATCH(Planner!$F22&amp;"|"&amp;Planner!$X22,Lookup!$A$5:$A$808,0)),"UNK12"))))</f>
        <v/>
      </c>
      <c r="AO22" s="15" t="str">
        <f>IF(Planner!$Y22="","",IF(Planner!$I22="Yes","ALL",IF(Planner!$I22="No","IDX13",IFERROR(INDEX(Lookup!$D$5:$D$808,MATCH(Planner!$F22&amp;"|"&amp;Planner!$Y22,Lookup!$A$5:$A$808,0)),"UNK13"))))</f>
        <v/>
      </c>
      <c r="AP22" s="15" t="str">
        <f>IF(Planner!$Z22="","",IF(Planner!$I22="Yes","ALL",IF(Planner!$I22="No","IDX14",IFERROR(INDEX(Lookup!$D$5:$D$808,MATCH(Planner!$F22&amp;"|"&amp;Planner!$Z22,Lookup!$A$5:$A$808,0)),"UNK14"))))</f>
        <v/>
      </c>
      <c r="AQ22" s="15" t="str">
        <f>IF(Planner!$AA22="","",IF(Planner!$I22="Yes","ALL",IF(Planner!$I22="No","IDX15",IFERROR(INDEX(Lookup!$D$5:$D$808,MATCH(Planner!$F22&amp;"|"&amp;Planner!$AA22,Lookup!$A$5:$A$808,0)),"UNK15"))))</f>
        <v/>
      </c>
      <c r="AR22" s="15" t="str">
        <f>IF(Planner!$AB22="","",IF(Planner!$I22="Yes","ALL",IF(Planner!$I22="No","IDX16",IFERROR(INDEX(Lookup!$D$5:$D$808,MATCH(Planner!$F22&amp;"|"&amp;Planner!$AB22,Lookup!$A$5:$A$808,0)),"UNK16"))))</f>
        <v/>
      </c>
      <c r="AS22" s="15" t="str">
        <f>IF(Planner!$AC22="","",IF(Planner!$I22="Yes","ALL",IF(Planner!$I22="No","IDX17",IFERROR(INDEX(Lookup!$D$5:$D$808,MATCH(Planner!$F22&amp;"|"&amp;Planner!$AC22,Lookup!$A$5:$A$808,0)),"UNK17"))))</f>
        <v/>
      </c>
      <c r="AT22" s="15" t="str">
        <f>IF(Planner!$AD22="","",IF(Planner!$I22="Yes","ALL",IF(Planner!$I22="No","IDX18",IFERROR(INDEX(Lookup!$D$5:$D$808,MATCH(Planner!$F22&amp;"|"&amp;Planner!$AD22,Lookup!$A$5:$A$808,0)),"UNK18"))))</f>
        <v/>
      </c>
      <c r="AU22" s="15" t="str">
        <f>IF(Planner!$AE22="","",IF(Planner!$I22="Yes","ALL",IF(Planner!$I22="No","IDX19",IFERROR(INDEX(Lookup!$D$5:$D$808,MATCH(Planner!$F22&amp;"|"&amp;Planner!$AE22,Lookup!$A$5:$A$808,0)),"UNK19"))))</f>
        <v/>
      </c>
      <c r="AV22" s="15" t="str">
        <f>IF(Planner!$AF22="","",IF(Planner!$I22="Yes","ALL",IF(Planner!$I22="No","IDX20",IFERROR(INDEX(Lookup!$D$5:$D$808,MATCH(Planner!$F22&amp;"|"&amp;Planner!$AF22,Lookup!$A$5:$A$808,0)),"UNK20"))))</f>
        <v/>
      </c>
      <c r="AW22" s="15" t="str">
        <f>IF(Planner!$AG22="","",IF(Planner!$I22="Yes","ALL",IF(Planner!$I22="No","IDX21",IFERROR(INDEX(Lookup!$D$5:$D$808,MATCH(Planner!$F22&amp;"|"&amp;Planner!$AG22,Lookup!$A$5:$A$808,0)),"UNK21"))))</f>
        <v/>
      </c>
      <c r="AX22" s="15" t="str">
        <f>IF(Planner!$AH22="","",IF(Planner!$I22="Yes","ALL",IF(Planner!$I22="No","IDX22",IFERROR(INDEX(Lookup!$D$5:$D$808,MATCH(Planner!$F22&amp;"|"&amp;Planner!$AH22,Lookup!$A$5:$A$808,0)),"UNK22"))))</f>
        <v/>
      </c>
      <c r="AY22" s="15" t="str">
        <f>IF(Planner!$AI22="","",IF(Planner!$I22="Yes","ALL",IF(Planner!$I22="No","IDX23",IFERROR(INDEX(Lookup!$D$5:$D$808,MATCH(Planner!$F22&amp;"|"&amp;Planner!$AI22,Lookup!$A$5:$A$808,0)),"UNK23"))))</f>
        <v/>
      </c>
      <c r="AZ22" s="15"/>
      <c r="BA22" s="15">
        <f t="shared" si="0"/>
        <v>0.70833333333333326</v>
      </c>
      <c r="BB22" s="15">
        <f t="shared" si="1"/>
        <v>0</v>
      </c>
      <c r="BC22" s="15">
        <f t="shared" si="2"/>
        <v>0</v>
      </c>
      <c r="BD22" s="15">
        <f t="shared" si="3"/>
        <v>0</v>
      </c>
      <c r="BE22" s="15">
        <f t="shared" si="4"/>
        <v>0</v>
      </c>
      <c r="BF22" s="15">
        <f t="shared" si="5"/>
        <v>0</v>
      </c>
      <c r="BG22" s="15">
        <f t="shared" si="6"/>
        <v>0</v>
      </c>
      <c r="BH22" s="15">
        <f t="shared" si="7"/>
        <v>0</v>
      </c>
      <c r="BI22" s="15">
        <f t="shared" si="8"/>
        <v>0</v>
      </c>
      <c r="BJ22" s="15">
        <f t="shared" si="9"/>
        <v>0</v>
      </c>
      <c r="BK22" s="15">
        <f t="shared" si="10"/>
        <v>0</v>
      </c>
      <c r="BL22" s="15">
        <f t="shared" si="11"/>
        <v>0</v>
      </c>
      <c r="BM22" s="15">
        <f t="shared" si="12"/>
        <v>0</v>
      </c>
      <c r="BN22" s="15">
        <f t="shared" si="13"/>
        <v>0</v>
      </c>
      <c r="BO22" s="15">
        <f t="shared" si="14"/>
        <v>0</v>
      </c>
      <c r="BP22" s="15">
        <f t="shared" si="15"/>
        <v>0</v>
      </c>
      <c r="BQ22" s="15">
        <f t="shared" si="16"/>
        <v>0</v>
      </c>
      <c r="BR22" s="15">
        <f t="shared" si="17"/>
        <v>0</v>
      </c>
      <c r="BS22" s="15">
        <f t="shared" si="18"/>
        <v>0</v>
      </c>
      <c r="BT22" s="15">
        <f t="shared" si="19"/>
        <v>0</v>
      </c>
      <c r="BU22" s="15">
        <f t="shared" si="20"/>
        <v>0</v>
      </c>
      <c r="BV22" s="15">
        <f t="shared" si="21"/>
        <v>0</v>
      </c>
      <c r="BW22" s="15">
        <f t="shared" si="22"/>
        <v>0</v>
      </c>
      <c r="BX22" s="15">
        <f t="shared" si="23"/>
        <v>0</v>
      </c>
      <c r="BY22" s="15"/>
      <c r="BZ22" s="15">
        <f>IF($C22=0,0,Planner!$H22/$C22)</f>
        <v>7.0588235294117654</v>
      </c>
      <c r="CA22" s="15">
        <f>IF($D22=0,0,Planner!$H22/$D22)</f>
        <v>0</v>
      </c>
      <c r="CB22" s="15">
        <f>IF($E22=0,0,Planner!$H22/$E22)</f>
        <v>0</v>
      </c>
      <c r="CC22" s="15">
        <f>IF($F22=0,0,Planner!$H22/$F22)</f>
        <v>0</v>
      </c>
      <c r="CD22" s="15">
        <f>IF($G22=0,0,Planner!$H22/$G22)</f>
        <v>0</v>
      </c>
      <c r="CE22" s="15">
        <f>IF($H22=0,0,Planner!$H22/$H22)</f>
        <v>0</v>
      </c>
      <c r="CF22" s="15">
        <f>IF($I22=0,0,Planner!$H22/$I22)</f>
        <v>0</v>
      </c>
      <c r="CG22" s="15">
        <f>IF($J22=0,0,Planner!$H22/$J22)</f>
        <v>0</v>
      </c>
      <c r="CH22" s="15">
        <f>IF($K22=0,0,Planner!$H22/$K22)</f>
        <v>0</v>
      </c>
      <c r="CI22" s="15">
        <f>IF($L22=0,0,Planner!$H22/$L22)</f>
        <v>0</v>
      </c>
      <c r="CJ22" s="15">
        <f>IF($M22=0,0,Planner!$H22/$M22)</f>
        <v>0</v>
      </c>
      <c r="CK22" s="15">
        <f>IF($N22=0,0,Planner!$H22/$N22)</f>
        <v>0</v>
      </c>
      <c r="CL22" s="15">
        <f>IF($O22=0,0,Planner!$H22/$O22)</f>
        <v>0</v>
      </c>
      <c r="CM22" s="15">
        <f>IF($P22=0,0,Planner!$H22/$P22)</f>
        <v>0</v>
      </c>
      <c r="CN22" s="15">
        <f>IF($Q22=0,0,Planner!$H22/$Q22)</f>
        <v>0</v>
      </c>
      <c r="CO22" s="15">
        <f>IF($R22=0,0,Planner!$H22/$R22)</f>
        <v>0</v>
      </c>
      <c r="CP22" s="15">
        <f>IF($S22=0,0,Planner!$H22/$S22)</f>
        <v>0</v>
      </c>
      <c r="CQ22" s="15">
        <f>IF($T22=0,0,Planner!$H22/$T22)</f>
        <v>0</v>
      </c>
      <c r="CR22" s="15">
        <f>IF($U22=0,0,Planner!$H22/$U22)</f>
        <v>0</v>
      </c>
      <c r="CS22" s="15">
        <f>IF($V22=0,0,Planner!$H22/$V22)</f>
        <v>0</v>
      </c>
      <c r="CT22" s="15">
        <f>IF($W22=0,0,Planner!$H22/$W22)</f>
        <v>0</v>
      </c>
      <c r="CU22" s="15">
        <f>IF($X22=0,0,Planner!$H22/$X22)</f>
        <v>0</v>
      </c>
      <c r="CV22" s="15">
        <f>IF($Y22=0,0,Planner!$H22/$Y22)</f>
        <v>0</v>
      </c>
      <c r="CW22" s="15">
        <f>IF($Z22=0,0,Planner!$H22/$Z22)</f>
        <v>0</v>
      </c>
      <c r="CX22" s="15"/>
      <c r="CY22" s="15">
        <f t="shared" si="24"/>
        <v>1</v>
      </c>
      <c r="CZ22" s="15">
        <f t="shared" si="25"/>
        <v>0</v>
      </c>
      <c r="DA22" s="15">
        <f t="shared" si="26"/>
        <v>0</v>
      </c>
      <c r="DB22" s="15">
        <f t="shared" si="27"/>
        <v>0</v>
      </c>
      <c r="DC22" s="15">
        <f t="shared" si="28"/>
        <v>0</v>
      </c>
      <c r="DD22" s="15">
        <f t="shared" si="29"/>
        <v>0</v>
      </c>
      <c r="DE22" s="15">
        <f t="shared" si="30"/>
        <v>0</v>
      </c>
      <c r="DF22" s="15">
        <f t="shared" si="31"/>
        <v>0</v>
      </c>
      <c r="DG22" s="15">
        <f t="shared" si="32"/>
        <v>0</v>
      </c>
      <c r="DH22" s="15">
        <f t="shared" si="33"/>
        <v>0</v>
      </c>
      <c r="DI22" s="15">
        <f t="shared" si="34"/>
        <v>0</v>
      </c>
      <c r="DJ22" s="15">
        <f t="shared" si="35"/>
        <v>0</v>
      </c>
      <c r="DK22" s="15">
        <f t="shared" si="36"/>
        <v>0</v>
      </c>
      <c r="DL22" s="15">
        <f t="shared" si="37"/>
        <v>0</v>
      </c>
      <c r="DM22" s="15">
        <f t="shared" si="38"/>
        <v>0</v>
      </c>
      <c r="DN22" s="15">
        <f t="shared" si="39"/>
        <v>0</v>
      </c>
      <c r="DO22" s="15">
        <f t="shared" si="40"/>
        <v>0</v>
      </c>
      <c r="DP22" s="15">
        <f t="shared" si="41"/>
        <v>0</v>
      </c>
      <c r="DQ22" s="15">
        <f t="shared" si="42"/>
        <v>0</v>
      </c>
      <c r="DR22" s="15">
        <f t="shared" si="43"/>
        <v>0</v>
      </c>
      <c r="DS22" s="15">
        <f t="shared" si="44"/>
        <v>0</v>
      </c>
      <c r="DT22" s="15">
        <f t="shared" si="45"/>
        <v>0</v>
      </c>
      <c r="DU22" s="15">
        <f t="shared" si="46"/>
        <v>0</v>
      </c>
      <c r="DV22" s="15">
        <f t="shared" si="47"/>
        <v>0</v>
      </c>
      <c r="DW22" s="15"/>
      <c r="DX22" s="15">
        <f t="shared" si="48"/>
        <v>7.0588235294117654</v>
      </c>
      <c r="DY22" s="15">
        <f t="shared" si="49"/>
        <v>0</v>
      </c>
      <c r="DZ22" s="15">
        <f t="shared" si="50"/>
        <v>0</v>
      </c>
      <c r="EA22" s="15">
        <f t="shared" si="51"/>
        <v>0</v>
      </c>
      <c r="EB22" s="15">
        <f t="shared" si="52"/>
        <v>0</v>
      </c>
      <c r="EC22" s="15">
        <f t="shared" si="53"/>
        <v>0</v>
      </c>
      <c r="ED22" s="15">
        <f t="shared" si="54"/>
        <v>0</v>
      </c>
      <c r="EE22" s="15">
        <f t="shared" si="55"/>
        <v>0</v>
      </c>
      <c r="EF22" s="15">
        <f t="shared" si="56"/>
        <v>0</v>
      </c>
      <c r="EG22" s="15">
        <f t="shared" si="57"/>
        <v>0</v>
      </c>
      <c r="EH22" s="15">
        <f t="shared" si="58"/>
        <v>0</v>
      </c>
      <c r="EI22" s="15">
        <f t="shared" si="59"/>
        <v>0</v>
      </c>
      <c r="EJ22" s="15">
        <f t="shared" si="60"/>
        <v>0</v>
      </c>
      <c r="EK22" s="15">
        <f t="shared" si="61"/>
        <v>0</v>
      </c>
      <c r="EL22" s="15">
        <f t="shared" si="62"/>
        <v>0</v>
      </c>
      <c r="EM22" s="15">
        <f t="shared" si="63"/>
        <v>0</v>
      </c>
      <c r="EN22" s="15">
        <f t="shared" si="64"/>
        <v>0</v>
      </c>
      <c r="EO22" s="15">
        <f t="shared" si="65"/>
        <v>0</v>
      </c>
      <c r="EP22" s="15">
        <f t="shared" si="66"/>
        <v>0</v>
      </c>
      <c r="EQ22" s="15">
        <f t="shared" si="67"/>
        <v>0</v>
      </c>
      <c r="ER22" s="15">
        <f t="shared" si="68"/>
        <v>0</v>
      </c>
      <c r="ES22" s="15">
        <f t="shared" si="69"/>
        <v>0</v>
      </c>
      <c r="ET22" s="15">
        <f t="shared" si="70"/>
        <v>0</v>
      </c>
      <c r="EU22" s="15">
        <f t="shared" si="71"/>
        <v>0</v>
      </c>
      <c r="EV22" s="15"/>
      <c r="EW22" s="15" t="str">
        <f>IF(Planner!$L22="","",CHAR(34)&amp;Planner!$L22&amp;CHAR(34))</f>
        <v>"Awakener's orb"</v>
      </c>
      <c r="EX22" s="15" t="str">
        <f>IF(Planner!$M22="","",CHAR(34)&amp;Planner!$M22&amp;CHAR(34))</f>
        <v/>
      </c>
      <c r="EY22" s="15" t="str">
        <f>IF(Planner!$N22="","",CHAR(34)&amp;Planner!$N22&amp;CHAR(34))</f>
        <v/>
      </c>
      <c r="EZ22" s="15" t="str">
        <f>IF(Planner!$O22="","",CHAR(34)&amp;Planner!$O22&amp;CHAR(34))</f>
        <v/>
      </c>
      <c r="FA22" s="15" t="str">
        <f>IF(Planner!$P22="","",CHAR(34)&amp;Planner!$P22&amp;CHAR(34))</f>
        <v/>
      </c>
      <c r="FB22" s="15" t="str">
        <f>IF(Planner!$Q22="","",CHAR(34)&amp;Planner!$Q22&amp;CHAR(34))</f>
        <v/>
      </c>
      <c r="FC22" s="15" t="str">
        <f>IF(Planner!$R22="","",CHAR(34)&amp;Planner!$R22&amp;CHAR(34))</f>
        <v/>
      </c>
      <c r="FD22" s="15" t="str">
        <f>IF(Planner!$S22="","",CHAR(34)&amp;Planner!$S22&amp;CHAR(34))</f>
        <v/>
      </c>
      <c r="FE22" s="15" t="str">
        <f>IF(Planner!$T22="","",CHAR(34)&amp;Planner!$T22&amp;CHAR(34))</f>
        <v/>
      </c>
      <c r="FF22" s="15" t="str">
        <f>IF(Planner!$U22="","",CHAR(34)&amp;Planner!$U22&amp;CHAR(34))</f>
        <v/>
      </c>
      <c r="FG22" s="15" t="str">
        <f>IF(Planner!$V22="","",CHAR(34)&amp;Planner!$V22&amp;CHAR(34))</f>
        <v/>
      </c>
      <c r="FH22" s="15" t="str">
        <f>IF(Planner!$W22="","",CHAR(34)&amp;Planner!$W22&amp;CHAR(34))</f>
        <v/>
      </c>
      <c r="FI22" s="15" t="str">
        <f>IF(Planner!$X22="","",CHAR(34)&amp;Planner!$X22&amp;CHAR(34))</f>
        <v/>
      </c>
      <c r="FJ22" s="15" t="str">
        <f>IF(Planner!$Y22="","",CHAR(34)&amp;Planner!$Y22&amp;CHAR(34))</f>
        <v/>
      </c>
      <c r="FK22" s="15" t="str">
        <f>IF(Planner!$Z22="","",CHAR(34)&amp;Planner!$Z22&amp;CHAR(34))</f>
        <v/>
      </c>
      <c r="FL22" s="15" t="str">
        <f>IF(Planner!$AA22="","",CHAR(34)&amp;Planner!$AA22&amp;CHAR(34))</f>
        <v/>
      </c>
      <c r="FM22" s="15" t="str">
        <f>IF(Planner!$AB22="","",CHAR(34)&amp;Planner!$AB22&amp;CHAR(34))</f>
        <v/>
      </c>
      <c r="FN22" s="15" t="str">
        <f>IF(Planner!$AC22="","",CHAR(34)&amp;Planner!$AC22&amp;CHAR(34))</f>
        <v/>
      </c>
      <c r="FO22" s="15" t="str">
        <f>IF(Planner!$AD22="","",CHAR(34)&amp;Planner!$AD22&amp;CHAR(34))</f>
        <v/>
      </c>
      <c r="FP22" s="15" t="str">
        <f>IF(Planner!$AE22="","",CHAR(34)&amp;Planner!$AE22&amp;CHAR(34))</f>
        <v/>
      </c>
      <c r="FQ22" s="15" t="str">
        <f>IF(Planner!$AF22="","",CHAR(34)&amp;Planner!$AF22&amp;CHAR(34))</f>
        <v/>
      </c>
      <c r="FR22" s="15" t="str">
        <f>IF(Planner!$AG22="","",CHAR(34)&amp;Planner!$AG22&amp;CHAR(34))</f>
        <v/>
      </c>
      <c r="FS22" s="15" t="str">
        <f>IF(Planner!$AH22="","",CHAR(34)&amp;Planner!$AH22&amp;CHAR(34))</f>
        <v/>
      </c>
      <c r="FT22" s="15" t="str">
        <f>IF(Planner!$AI22="","",CHAR(34)&amp;Planner!$AI22&amp;CHAR(34))</f>
        <v/>
      </c>
    </row>
    <row r="23" spans="1:176" x14ac:dyDescent="0.25">
      <c r="A23" s="15">
        <f>Planner!$A23</f>
        <v>52</v>
      </c>
      <c r="B23" s="15"/>
      <c r="C23" s="15">
        <f>IF(Planner!$L23="",0,IFERROR(INDEX(Lookup!$H$5:$H$808,MATCH(Planner!$F23&amp;"|"&amp;Planner!$L23,Lookup!$A$5:$A$808,0)),0))</f>
        <v>0.1328125</v>
      </c>
      <c r="D23" s="15">
        <f>IF(Planner!$M23="",0,IFERROR(INDEX(Lookup!$H$5:$H$808,MATCH(Planner!$F23&amp;"|"&amp;Planner!$M23,Lookup!$A$5:$A$808,0)),0))</f>
        <v>9.765625E-2</v>
      </c>
      <c r="E23" s="15">
        <f>IF(Planner!$N23="",0,IFERROR(INDEX(Lookup!$H$5:$H$808,MATCH(Planner!$F23&amp;"|"&amp;Planner!$N23,Lookup!$A$5:$A$808,0)),0))</f>
        <v>0.1015625</v>
      </c>
      <c r="F23" s="15">
        <f>IF(Planner!$O23="",0,IFERROR(INDEX(Lookup!$H$5:$H$808,MATCH(Planner!$F23&amp;"|"&amp;Planner!$O23,Lookup!$A$5:$A$808,0)),0))</f>
        <v>0</v>
      </c>
      <c r="G23" s="15">
        <f>IF(Planner!$P23="",0,IFERROR(INDEX(Lookup!$H$5:$H$808,MATCH(Planner!$F23&amp;"|"&amp;Planner!$P23,Lookup!$A$5:$A$808,0)),0))</f>
        <v>0</v>
      </c>
      <c r="H23" s="15">
        <f>IF(Planner!$Q23="",0,IFERROR(INDEX(Lookup!$H$5:$H$808,MATCH(Planner!$F23&amp;"|"&amp;Planner!$Q23,Lookup!$A$5:$A$808,0)),0))</f>
        <v>0</v>
      </c>
      <c r="I23" s="15">
        <f>IF(Planner!$R23="",0,IFERROR(INDEX(Lookup!$H$5:$H$808,MATCH(Planner!$F23&amp;"|"&amp;Planner!$R23,Lookup!$A$5:$A$808,0)),0))</f>
        <v>0</v>
      </c>
      <c r="J23" s="15">
        <f>IF(Planner!$S23="",0,IFERROR(INDEX(Lookup!$H$5:$H$808,MATCH(Planner!$F23&amp;"|"&amp;Planner!$S23,Lookup!$A$5:$A$808,0)),0))</f>
        <v>0</v>
      </c>
      <c r="K23" s="15">
        <f>IF(Planner!$T23="",0,IFERROR(INDEX(Lookup!$H$5:$H$808,MATCH(Planner!$F23&amp;"|"&amp;Planner!$T23,Lookup!$A$5:$A$808,0)),0))</f>
        <v>0</v>
      </c>
      <c r="L23" s="15">
        <f>IF(Planner!$U23="",0,IFERROR(INDEX(Lookup!$H$5:$H$808,MATCH(Planner!$F23&amp;"|"&amp;Planner!$U23,Lookup!$A$5:$A$808,0)),0))</f>
        <v>0</v>
      </c>
      <c r="M23" s="15">
        <f>IF(Planner!$V23="",0,IFERROR(INDEX(Lookup!$H$5:$H$808,MATCH(Planner!$F23&amp;"|"&amp;Planner!$V23,Lookup!$A$5:$A$808,0)),0))</f>
        <v>0</v>
      </c>
      <c r="N23" s="15">
        <f>IF(Planner!$W23="",0,IFERROR(INDEX(Lookup!$H$5:$H$808,MATCH(Planner!$F23&amp;"|"&amp;Planner!$W23,Lookup!$A$5:$A$808,0)),0))</f>
        <v>0</v>
      </c>
      <c r="O23" s="15">
        <f>IF(Planner!$X23="",0,IFERROR(INDEX(Lookup!$H$5:$H$808,MATCH(Planner!$F23&amp;"|"&amp;Planner!$X23,Lookup!$A$5:$A$808,0)),0))</f>
        <v>0</v>
      </c>
      <c r="P23" s="15">
        <f>IF(Planner!$Y23="",0,IFERROR(INDEX(Lookup!$H$5:$H$808,MATCH(Planner!$F23&amp;"|"&amp;Planner!$Y23,Lookup!$A$5:$A$808,0)),0))</f>
        <v>0</v>
      </c>
      <c r="Q23" s="15">
        <f>IF(Planner!$Z23="",0,IFERROR(INDEX(Lookup!$H$5:$H$808,MATCH(Planner!$F23&amp;"|"&amp;Planner!$Z23,Lookup!$A$5:$A$808,0)),0))</f>
        <v>0</v>
      </c>
      <c r="R23" s="15">
        <f>IF(Planner!$AA23="",0,IFERROR(INDEX(Lookup!$H$5:$H$808,MATCH(Planner!$F23&amp;"|"&amp;Planner!$AA23,Lookup!$A$5:$A$808,0)),0))</f>
        <v>0</v>
      </c>
      <c r="S23" s="15">
        <f>IF(Planner!$AB23="",0,IFERROR(INDEX(Lookup!$H$5:$H$808,MATCH(Planner!$F23&amp;"|"&amp;Planner!$AB23,Lookup!$A$5:$A$808,0)),0))</f>
        <v>0</v>
      </c>
      <c r="T23" s="15">
        <f>IF(Planner!$AC23="",0,IFERROR(INDEX(Lookup!$H$5:$H$808,MATCH(Planner!$F23&amp;"|"&amp;Planner!$AC23,Lookup!$A$5:$A$808,0)),0))</f>
        <v>0</v>
      </c>
      <c r="U23" s="15">
        <f>IF(Planner!$AD23="",0,IFERROR(INDEX(Lookup!$H$5:$H$808,MATCH(Planner!$F23&amp;"|"&amp;Planner!$AD23,Lookup!$A$5:$A$808,0)),0))</f>
        <v>0</v>
      </c>
      <c r="V23" s="15">
        <f>IF(Planner!$AE23="",0,IFERROR(INDEX(Lookup!$H$5:$H$808,MATCH(Planner!$F23&amp;"|"&amp;Planner!$AE23,Lookup!$A$5:$A$808,0)),0))</f>
        <v>0</v>
      </c>
      <c r="W23" s="15">
        <f>IF(Planner!$AF23="",0,IFERROR(INDEX(Lookup!$H$5:$H$808,MATCH(Planner!$F23&amp;"|"&amp;Planner!$AF23,Lookup!$A$5:$A$808,0)),0))</f>
        <v>0</v>
      </c>
      <c r="X23" s="15">
        <f>IF(Planner!$AG23="",0,IFERROR(INDEX(Lookup!$H$5:$H$808,MATCH(Planner!$F23&amp;"|"&amp;Planner!$AG23,Lookup!$A$5:$A$808,0)),0))</f>
        <v>0</v>
      </c>
      <c r="Y23" s="15">
        <f>IF(Planner!$AH23="",0,IFERROR(INDEX(Lookup!$H$5:$H$808,MATCH(Planner!$F23&amp;"|"&amp;Planner!$AH23,Lookup!$A$5:$A$808,0)),0))</f>
        <v>0</v>
      </c>
      <c r="Z23" s="15">
        <f>IF(Planner!$AI23="",0,IFERROR(INDEX(Lookup!$H$5:$H$808,MATCH(Planner!$F23&amp;"|"&amp;Planner!$AI23,Lookup!$A$5:$A$808,0)),0))</f>
        <v>0</v>
      </c>
      <c r="AA23" s="15"/>
      <c r="AB23" s="15" t="str">
        <f>IF(Planner!$L23="","",IF(Planner!$I23="Yes","ALL",IF(Planner!$I23="No","IDX0",IFERROR(INDEX(Lookup!$D$5:$D$808,MATCH(Planner!$F23&amp;"|"&amp;Planner!$L23,Lookup!$A$5:$A$808,0)),"UNK0"))))</f>
        <v>Vet'ion</v>
      </c>
      <c r="AC23" s="15" t="str">
        <f>IF(Planner!$M23="","",IF(Planner!$I23="Yes","ALL",IF(Planner!$I23="No","IDX1",IFERROR(INDEX(Lookup!$D$5:$D$808,MATCH(Planner!$F23&amp;"|"&amp;Planner!$M23,Lookup!$A$5:$A$808,0)),"UNK1"))))</f>
        <v>Callisto</v>
      </c>
      <c r="AD23" s="15" t="str">
        <f>IF(Planner!$N23="","",IF(Planner!$I23="Yes","ALL",IF(Planner!$I23="No","IDX2",IFERROR(INDEX(Lookup!$D$5:$D$808,MATCH(Planner!$F23&amp;"|"&amp;Planner!$N23,Lookup!$A$5:$A$808,0)),"UNK2"))))</f>
        <v>Venenatis</v>
      </c>
      <c r="AE23" s="15" t="str">
        <f>IF(Planner!$O23="","",IF(Planner!$I23="Yes","ALL",IF(Planner!$I23="No","IDX3",IFERROR(INDEX(Lookup!$D$5:$D$808,MATCH(Planner!$F23&amp;"|"&amp;Planner!$O23,Lookup!$A$5:$A$808,0)),"UNK3"))))</f>
        <v/>
      </c>
      <c r="AF23" s="15" t="str">
        <f>IF(Planner!$P23="","",IF(Planner!$I23="Yes","ALL",IF(Planner!$I23="No","IDX4",IFERROR(INDEX(Lookup!$D$5:$D$808,MATCH(Planner!$F23&amp;"|"&amp;Planner!$P23,Lookup!$A$5:$A$808,0)),"UNK4"))))</f>
        <v/>
      </c>
      <c r="AG23" s="15" t="str">
        <f>IF(Planner!$Q23="","",IF(Planner!$I23="Yes","ALL",IF(Planner!$I23="No","IDX5",IFERROR(INDEX(Lookup!$D$5:$D$808,MATCH(Planner!$F23&amp;"|"&amp;Planner!$Q23,Lookup!$A$5:$A$808,0)),"UNK5"))))</f>
        <v/>
      </c>
      <c r="AH23" s="15" t="str">
        <f>IF(Planner!$R23="","",IF(Planner!$I23="Yes","ALL",IF(Planner!$I23="No","IDX6",IFERROR(INDEX(Lookup!$D$5:$D$808,MATCH(Planner!$F23&amp;"|"&amp;Planner!$R23,Lookup!$A$5:$A$808,0)),"UNK6"))))</f>
        <v/>
      </c>
      <c r="AI23" s="15" t="str">
        <f>IF(Planner!$S23="","",IF(Planner!$I23="Yes","ALL",IF(Planner!$I23="No","IDX7",IFERROR(INDEX(Lookup!$D$5:$D$808,MATCH(Planner!$F23&amp;"|"&amp;Planner!$S23,Lookup!$A$5:$A$808,0)),"UNK7"))))</f>
        <v/>
      </c>
      <c r="AJ23" s="15" t="str">
        <f>IF(Planner!$T23="","",IF(Planner!$I23="Yes","ALL",IF(Planner!$I23="No","IDX8",IFERROR(INDEX(Lookup!$D$5:$D$808,MATCH(Planner!$F23&amp;"|"&amp;Planner!$T23,Lookup!$A$5:$A$808,0)),"UNK8"))))</f>
        <v/>
      </c>
      <c r="AK23" s="15" t="str">
        <f>IF(Planner!$U23="","",IF(Planner!$I23="Yes","ALL",IF(Planner!$I23="No","IDX9",IFERROR(INDEX(Lookup!$D$5:$D$808,MATCH(Planner!$F23&amp;"|"&amp;Planner!$U23,Lookup!$A$5:$A$808,0)),"UNK9"))))</f>
        <v/>
      </c>
      <c r="AL23" s="15" t="str">
        <f>IF(Planner!$V23="","",IF(Planner!$I23="Yes","ALL",IF(Planner!$I23="No","IDX10",IFERROR(INDEX(Lookup!$D$5:$D$808,MATCH(Planner!$F23&amp;"|"&amp;Planner!$V23,Lookup!$A$5:$A$808,0)),"UNK10"))))</f>
        <v/>
      </c>
      <c r="AM23" s="15" t="str">
        <f>IF(Planner!$W23="","",IF(Planner!$I23="Yes","ALL",IF(Planner!$I23="No","IDX11",IFERROR(INDEX(Lookup!$D$5:$D$808,MATCH(Planner!$F23&amp;"|"&amp;Planner!$W23,Lookup!$A$5:$A$808,0)),"UNK11"))))</f>
        <v/>
      </c>
      <c r="AN23" s="15" t="str">
        <f>IF(Planner!$X23="","",IF(Planner!$I23="Yes","ALL",IF(Planner!$I23="No","IDX12",IFERROR(INDEX(Lookup!$D$5:$D$808,MATCH(Planner!$F23&amp;"|"&amp;Planner!$X23,Lookup!$A$5:$A$808,0)),"UNK12"))))</f>
        <v/>
      </c>
      <c r="AO23" s="15" t="str">
        <f>IF(Planner!$Y23="","",IF(Planner!$I23="Yes","ALL",IF(Planner!$I23="No","IDX13",IFERROR(INDEX(Lookup!$D$5:$D$808,MATCH(Planner!$F23&amp;"|"&amp;Planner!$Y23,Lookup!$A$5:$A$808,0)),"UNK13"))))</f>
        <v/>
      </c>
      <c r="AP23" s="15" t="str">
        <f>IF(Planner!$Z23="","",IF(Planner!$I23="Yes","ALL",IF(Planner!$I23="No","IDX14",IFERROR(INDEX(Lookup!$D$5:$D$808,MATCH(Planner!$F23&amp;"|"&amp;Planner!$Z23,Lookup!$A$5:$A$808,0)),"UNK14"))))</f>
        <v/>
      </c>
      <c r="AQ23" s="15" t="str">
        <f>IF(Planner!$AA23="","",IF(Planner!$I23="Yes","ALL",IF(Planner!$I23="No","IDX15",IFERROR(INDEX(Lookup!$D$5:$D$808,MATCH(Planner!$F23&amp;"|"&amp;Planner!$AA23,Lookup!$A$5:$A$808,0)),"UNK15"))))</f>
        <v/>
      </c>
      <c r="AR23" s="15" t="str">
        <f>IF(Planner!$AB23="","",IF(Planner!$I23="Yes","ALL",IF(Planner!$I23="No","IDX16",IFERROR(INDEX(Lookup!$D$5:$D$808,MATCH(Planner!$F23&amp;"|"&amp;Planner!$AB23,Lookup!$A$5:$A$808,0)),"UNK16"))))</f>
        <v/>
      </c>
      <c r="AS23" s="15" t="str">
        <f>IF(Planner!$AC23="","",IF(Planner!$I23="Yes","ALL",IF(Planner!$I23="No","IDX17",IFERROR(INDEX(Lookup!$D$5:$D$808,MATCH(Planner!$F23&amp;"|"&amp;Planner!$AC23,Lookup!$A$5:$A$808,0)),"UNK17"))))</f>
        <v/>
      </c>
      <c r="AT23" s="15" t="str">
        <f>IF(Planner!$AD23="","",IF(Planner!$I23="Yes","ALL",IF(Planner!$I23="No","IDX18",IFERROR(INDEX(Lookup!$D$5:$D$808,MATCH(Planner!$F23&amp;"|"&amp;Planner!$AD23,Lookup!$A$5:$A$808,0)),"UNK18"))))</f>
        <v/>
      </c>
      <c r="AU23" s="15" t="str">
        <f>IF(Planner!$AE23="","",IF(Planner!$I23="Yes","ALL",IF(Planner!$I23="No","IDX19",IFERROR(INDEX(Lookup!$D$5:$D$808,MATCH(Planner!$F23&amp;"|"&amp;Planner!$AE23,Lookup!$A$5:$A$808,0)),"UNK19"))))</f>
        <v/>
      </c>
      <c r="AV23" s="15" t="str">
        <f>IF(Planner!$AF23="","",IF(Planner!$I23="Yes","ALL",IF(Planner!$I23="No","IDX20",IFERROR(INDEX(Lookup!$D$5:$D$808,MATCH(Planner!$F23&amp;"|"&amp;Planner!$AF23,Lookup!$A$5:$A$808,0)),"UNK20"))))</f>
        <v/>
      </c>
      <c r="AW23" s="15" t="str">
        <f>IF(Planner!$AG23="","",IF(Planner!$I23="Yes","ALL",IF(Planner!$I23="No","IDX21",IFERROR(INDEX(Lookup!$D$5:$D$808,MATCH(Planner!$F23&amp;"|"&amp;Planner!$AG23,Lookup!$A$5:$A$808,0)),"UNK21"))))</f>
        <v/>
      </c>
      <c r="AX23" s="15" t="str">
        <f>IF(Planner!$AH23="","",IF(Planner!$I23="Yes","ALL",IF(Planner!$I23="No","IDX22",IFERROR(INDEX(Lookup!$D$5:$D$808,MATCH(Planner!$F23&amp;"|"&amp;Planner!$AH23,Lookup!$A$5:$A$808,0)),"UNK22"))))</f>
        <v/>
      </c>
      <c r="AY23" s="15" t="str">
        <f>IF(Planner!$AI23="","",IF(Planner!$I23="Yes","ALL",IF(Planner!$I23="No","IDX23",IFERROR(INDEX(Lookup!$D$5:$D$808,MATCH(Planner!$F23&amp;"|"&amp;Planner!$AI23,Lookup!$A$5:$A$808,0)),"UNK23"))))</f>
        <v/>
      </c>
      <c r="AZ23" s="15"/>
      <c r="BA23" s="15">
        <f t="shared" si="0"/>
        <v>0.1328125</v>
      </c>
      <c r="BB23" s="15">
        <f t="shared" si="1"/>
        <v>9.765625E-2</v>
      </c>
      <c r="BC23" s="15">
        <f t="shared" si="2"/>
        <v>0.1015625</v>
      </c>
      <c r="BD23" s="15">
        <f t="shared" si="3"/>
        <v>0</v>
      </c>
      <c r="BE23" s="15">
        <f t="shared" si="4"/>
        <v>0</v>
      </c>
      <c r="BF23" s="15">
        <f t="shared" si="5"/>
        <v>0</v>
      </c>
      <c r="BG23" s="15">
        <f t="shared" si="6"/>
        <v>0</v>
      </c>
      <c r="BH23" s="15">
        <f t="shared" si="7"/>
        <v>0</v>
      </c>
      <c r="BI23" s="15">
        <f t="shared" si="8"/>
        <v>0</v>
      </c>
      <c r="BJ23" s="15">
        <f t="shared" si="9"/>
        <v>0</v>
      </c>
      <c r="BK23" s="15">
        <f t="shared" si="10"/>
        <v>0</v>
      </c>
      <c r="BL23" s="15">
        <f t="shared" si="11"/>
        <v>0</v>
      </c>
      <c r="BM23" s="15">
        <f t="shared" si="12"/>
        <v>0</v>
      </c>
      <c r="BN23" s="15">
        <f t="shared" si="13"/>
        <v>0</v>
      </c>
      <c r="BO23" s="15">
        <f t="shared" si="14"/>
        <v>0</v>
      </c>
      <c r="BP23" s="15">
        <f t="shared" si="15"/>
        <v>0</v>
      </c>
      <c r="BQ23" s="15">
        <f t="shared" si="16"/>
        <v>0</v>
      </c>
      <c r="BR23" s="15">
        <f t="shared" si="17"/>
        <v>0</v>
      </c>
      <c r="BS23" s="15">
        <f t="shared" si="18"/>
        <v>0</v>
      </c>
      <c r="BT23" s="15">
        <f t="shared" si="19"/>
        <v>0</v>
      </c>
      <c r="BU23" s="15">
        <f t="shared" si="20"/>
        <v>0</v>
      </c>
      <c r="BV23" s="15">
        <f t="shared" si="21"/>
        <v>0</v>
      </c>
      <c r="BW23" s="15">
        <f t="shared" si="22"/>
        <v>0</v>
      </c>
      <c r="BX23" s="15">
        <f t="shared" si="23"/>
        <v>0</v>
      </c>
      <c r="BY23" s="15"/>
      <c r="BZ23" s="15">
        <f>IF($C23=0,0,Planner!$H23/$C23)</f>
        <v>7.5294117647058822</v>
      </c>
      <c r="CA23" s="15">
        <f>IF($D23=0,0,Planner!$H23/$D23)</f>
        <v>10.24</v>
      </c>
      <c r="CB23" s="15">
        <f>IF($E23=0,0,Planner!$H23/$E23)</f>
        <v>9.8461538461538467</v>
      </c>
      <c r="CC23" s="15">
        <f>IF($F23=0,0,Planner!$H23/$F23)</f>
        <v>0</v>
      </c>
      <c r="CD23" s="15">
        <f>IF($G23=0,0,Planner!$H23/$G23)</f>
        <v>0</v>
      </c>
      <c r="CE23" s="15">
        <f>IF($H23=0,0,Planner!$H23/$H23)</f>
        <v>0</v>
      </c>
      <c r="CF23" s="15">
        <f>IF($I23=0,0,Planner!$H23/$I23)</f>
        <v>0</v>
      </c>
      <c r="CG23" s="15">
        <f>IF($J23=0,0,Planner!$H23/$J23)</f>
        <v>0</v>
      </c>
      <c r="CH23" s="15">
        <f>IF($K23=0,0,Planner!$H23/$K23)</f>
        <v>0</v>
      </c>
      <c r="CI23" s="15">
        <f>IF($L23=0,0,Planner!$H23/$L23)</f>
        <v>0</v>
      </c>
      <c r="CJ23" s="15">
        <f>IF($M23=0,0,Planner!$H23/$M23)</f>
        <v>0</v>
      </c>
      <c r="CK23" s="15">
        <f>IF($N23=0,0,Planner!$H23/$N23)</f>
        <v>0</v>
      </c>
      <c r="CL23" s="15">
        <f>IF($O23=0,0,Planner!$H23/$O23)</f>
        <v>0</v>
      </c>
      <c r="CM23" s="15">
        <f>IF($P23=0,0,Planner!$H23/$P23)</f>
        <v>0</v>
      </c>
      <c r="CN23" s="15">
        <f>IF($Q23=0,0,Planner!$H23/$Q23)</f>
        <v>0</v>
      </c>
      <c r="CO23" s="15">
        <f>IF($R23=0,0,Planner!$H23/$R23)</f>
        <v>0</v>
      </c>
      <c r="CP23" s="15">
        <f>IF($S23=0,0,Planner!$H23/$S23)</f>
        <v>0</v>
      </c>
      <c r="CQ23" s="15">
        <f>IF($T23=0,0,Planner!$H23/$T23)</f>
        <v>0</v>
      </c>
      <c r="CR23" s="15">
        <f>IF($U23=0,0,Planner!$H23/$U23)</f>
        <v>0</v>
      </c>
      <c r="CS23" s="15">
        <f>IF($V23=0,0,Planner!$H23/$V23)</f>
        <v>0</v>
      </c>
      <c r="CT23" s="15">
        <f>IF($W23=0,0,Planner!$H23/$W23)</f>
        <v>0</v>
      </c>
      <c r="CU23" s="15">
        <f>IF($X23=0,0,Planner!$H23/$X23)</f>
        <v>0</v>
      </c>
      <c r="CV23" s="15">
        <f>IF($Y23=0,0,Planner!$H23/$Y23)</f>
        <v>0</v>
      </c>
      <c r="CW23" s="15">
        <f>IF($Z23=0,0,Planner!$H23/$Z23)</f>
        <v>0</v>
      </c>
      <c r="CX23" s="15"/>
      <c r="CY23" s="15">
        <f t="shared" si="24"/>
        <v>1</v>
      </c>
      <c r="CZ23" s="15">
        <f t="shared" si="25"/>
        <v>1</v>
      </c>
      <c r="DA23" s="15">
        <f t="shared" si="26"/>
        <v>1</v>
      </c>
      <c r="DB23" s="15">
        <f t="shared" si="27"/>
        <v>0</v>
      </c>
      <c r="DC23" s="15">
        <f t="shared" si="28"/>
        <v>0</v>
      </c>
      <c r="DD23" s="15">
        <f t="shared" si="29"/>
        <v>0</v>
      </c>
      <c r="DE23" s="15">
        <f t="shared" si="30"/>
        <v>0</v>
      </c>
      <c r="DF23" s="15">
        <f t="shared" si="31"/>
        <v>0</v>
      </c>
      <c r="DG23" s="15">
        <f t="shared" si="32"/>
        <v>0</v>
      </c>
      <c r="DH23" s="15">
        <f t="shared" si="33"/>
        <v>0</v>
      </c>
      <c r="DI23" s="15">
        <f t="shared" si="34"/>
        <v>0</v>
      </c>
      <c r="DJ23" s="15">
        <f t="shared" si="35"/>
        <v>0</v>
      </c>
      <c r="DK23" s="15">
        <f t="shared" si="36"/>
        <v>0</v>
      </c>
      <c r="DL23" s="15">
        <f t="shared" si="37"/>
        <v>0</v>
      </c>
      <c r="DM23" s="15">
        <f t="shared" si="38"/>
        <v>0</v>
      </c>
      <c r="DN23" s="15">
        <f t="shared" si="39"/>
        <v>0</v>
      </c>
      <c r="DO23" s="15">
        <f t="shared" si="40"/>
        <v>0</v>
      </c>
      <c r="DP23" s="15">
        <f t="shared" si="41"/>
        <v>0</v>
      </c>
      <c r="DQ23" s="15">
        <f t="shared" si="42"/>
        <v>0</v>
      </c>
      <c r="DR23" s="15">
        <f t="shared" si="43"/>
        <v>0</v>
      </c>
      <c r="DS23" s="15">
        <f t="shared" si="44"/>
        <v>0</v>
      </c>
      <c r="DT23" s="15">
        <f t="shared" si="45"/>
        <v>0</v>
      </c>
      <c r="DU23" s="15">
        <f t="shared" si="46"/>
        <v>0</v>
      </c>
      <c r="DV23" s="15">
        <f t="shared" si="47"/>
        <v>0</v>
      </c>
      <c r="DW23" s="15"/>
      <c r="DX23" s="15">
        <f t="shared" si="48"/>
        <v>7.5294117647058822</v>
      </c>
      <c r="DY23" s="15">
        <f t="shared" si="49"/>
        <v>10.24</v>
      </c>
      <c r="DZ23" s="15">
        <f t="shared" si="50"/>
        <v>9.8461538461538467</v>
      </c>
      <c r="EA23" s="15">
        <f t="shared" si="51"/>
        <v>0</v>
      </c>
      <c r="EB23" s="15">
        <f t="shared" si="52"/>
        <v>0</v>
      </c>
      <c r="EC23" s="15">
        <f t="shared" si="53"/>
        <v>0</v>
      </c>
      <c r="ED23" s="15">
        <f t="shared" si="54"/>
        <v>0</v>
      </c>
      <c r="EE23" s="15">
        <f t="shared" si="55"/>
        <v>0</v>
      </c>
      <c r="EF23" s="15">
        <f t="shared" si="56"/>
        <v>0</v>
      </c>
      <c r="EG23" s="15">
        <f t="shared" si="57"/>
        <v>0</v>
      </c>
      <c r="EH23" s="15">
        <f t="shared" si="58"/>
        <v>0</v>
      </c>
      <c r="EI23" s="15">
        <f t="shared" si="59"/>
        <v>0</v>
      </c>
      <c r="EJ23" s="15">
        <f t="shared" si="60"/>
        <v>0</v>
      </c>
      <c r="EK23" s="15">
        <f t="shared" si="61"/>
        <v>0</v>
      </c>
      <c r="EL23" s="15">
        <f t="shared" si="62"/>
        <v>0</v>
      </c>
      <c r="EM23" s="15">
        <f t="shared" si="63"/>
        <v>0</v>
      </c>
      <c r="EN23" s="15">
        <f t="shared" si="64"/>
        <v>0</v>
      </c>
      <c r="EO23" s="15">
        <f t="shared" si="65"/>
        <v>0</v>
      </c>
      <c r="EP23" s="15">
        <f t="shared" si="66"/>
        <v>0</v>
      </c>
      <c r="EQ23" s="15">
        <f t="shared" si="67"/>
        <v>0</v>
      </c>
      <c r="ER23" s="15">
        <f t="shared" si="68"/>
        <v>0</v>
      </c>
      <c r="ES23" s="15">
        <f t="shared" si="69"/>
        <v>0</v>
      </c>
      <c r="ET23" s="15">
        <f t="shared" si="70"/>
        <v>0</v>
      </c>
      <c r="EU23" s="15">
        <f t="shared" si="71"/>
        <v>0</v>
      </c>
      <c r="EV23" s="15"/>
      <c r="EW23" s="15" t="str">
        <f>IF(Planner!$L23="","",CHAR(34)&amp;Planner!$L23&amp;CHAR(34))</f>
        <v>"Skull of vet'ion"</v>
      </c>
      <c r="EX23" s="15" t="str">
        <f>IF(Planner!$M23="","",CHAR(34)&amp;Planner!$M23&amp;CHAR(34))</f>
        <v>"Claws of callisto"</v>
      </c>
      <c r="EY23" s="15" t="str">
        <f>IF(Planner!$N23="","",CHAR(34)&amp;Planner!$N23&amp;CHAR(34))</f>
        <v>"Fangs of venenatis"</v>
      </c>
      <c r="EZ23" s="15" t="str">
        <f>IF(Planner!$O23="","",CHAR(34)&amp;Planner!$O23&amp;CHAR(34))</f>
        <v/>
      </c>
      <c r="FA23" s="15" t="str">
        <f>IF(Planner!$P23="","",CHAR(34)&amp;Planner!$P23&amp;CHAR(34))</f>
        <v/>
      </c>
      <c r="FB23" s="15" t="str">
        <f>IF(Planner!$Q23="","",CHAR(34)&amp;Planner!$Q23&amp;CHAR(34))</f>
        <v/>
      </c>
      <c r="FC23" s="15" t="str">
        <f>IF(Planner!$R23="","",CHAR(34)&amp;Planner!$R23&amp;CHAR(34))</f>
        <v/>
      </c>
      <c r="FD23" s="15" t="str">
        <f>IF(Planner!$S23="","",CHAR(34)&amp;Planner!$S23&amp;CHAR(34))</f>
        <v/>
      </c>
      <c r="FE23" s="15" t="str">
        <f>IF(Planner!$T23="","",CHAR(34)&amp;Planner!$T23&amp;CHAR(34))</f>
        <v/>
      </c>
      <c r="FF23" s="15" t="str">
        <f>IF(Planner!$U23="","",CHAR(34)&amp;Planner!$U23&amp;CHAR(34))</f>
        <v/>
      </c>
      <c r="FG23" s="15" t="str">
        <f>IF(Planner!$V23="","",CHAR(34)&amp;Planner!$V23&amp;CHAR(34))</f>
        <v/>
      </c>
      <c r="FH23" s="15" t="str">
        <f>IF(Planner!$W23="","",CHAR(34)&amp;Planner!$W23&amp;CHAR(34))</f>
        <v/>
      </c>
      <c r="FI23" s="15" t="str">
        <f>IF(Planner!$X23="","",CHAR(34)&amp;Planner!$X23&amp;CHAR(34))</f>
        <v/>
      </c>
      <c r="FJ23" s="15" t="str">
        <f>IF(Planner!$Y23="","",CHAR(34)&amp;Planner!$Y23&amp;CHAR(34))</f>
        <v/>
      </c>
      <c r="FK23" s="15" t="str">
        <f>IF(Planner!$Z23="","",CHAR(34)&amp;Planner!$Z23&amp;CHAR(34))</f>
        <v/>
      </c>
      <c r="FL23" s="15" t="str">
        <f>IF(Planner!$AA23="","",CHAR(34)&amp;Planner!$AA23&amp;CHAR(34))</f>
        <v/>
      </c>
      <c r="FM23" s="15" t="str">
        <f>IF(Planner!$AB23="","",CHAR(34)&amp;Planner!$AB23&amp;CHAR(34))</f>
        <v/>
      </c>
      <c r="FN23" s="15" t="str">
        <f>IF(Planner!$AC23="","",CHAR(34)&amp;Planner!$AC23&amp;CHAR(34))</f>
        <v/>
      </c>
      <c r="FO23" s="15" t="str">
        <f>IF(Planner!$AD23="","",CHAR(34)&amp;Planner!$AD23&amp;CHAR(34))</f>
        <v/>
      </c>
      <c r="FP23" s="15" t="str">
        <f>IF(Planner!$AE23="","",CHAR(34)&amp;Planner!$AE23&amp;CHAR(34))</f>
        <v/>
      </c>
      <c r="FQ23" s="15" t="str">
        <f>IF(Planner!$AF23="","",CHAR(34)&amp;Planner!$AF23&amp;CHAR(34))</f>
        <v/>
      </c>
      <c r="FR23" s="15" t="str">
        <f>IF(Planner!$AG23="","",CHAR(34)&amp;Planner!$AG23&amp;CHAR(34))</f>
        <v/>
      </c>
      <c r="FS23" s="15" t="str">
        <f>IF(Planner!$AH23="","",CHAR(34)&amp;Planner!$AH23&amp;CHAR(34))</f>
        <v/>
      </c>
      <c r="FT23" s="15" t="str">
        <f>IF(Planner!$AI23="","",CHAR(34)&amp;Planner!$AI23&amp;CHAR(34))</f>
        <v/>
      </c>
    </row>
    <row r="24" spans="1:176" x14ac:dyDescent="0.25">
      <c r="A24" s="15">
        <f>Planner!$A24</f>
        <v>53</v>
      </c>
      <c r="B24" s="15"/>
      <c r="C24" s="15">
        <f>IF(Planner!$L24="",0,IFERROR(INDEX(Lookup!$H$5:$H$808,MATCH(Planner!$F24&amp;"|"&amp;Planner!$L24,Lookup!$A$5:$A$808,0)),0))</f>
        <v>25</v>
      </c>
      <c r="D24" s="15">
        <f>IF(Planner!$M24="",0,IFERROR(INDEX(Lookup!$H$5:$H$808,MATCH(Planner!$F24&amp;"|"&amp;Planner!$M24,Lookup!$A$5:$A$808,0)),0))</f>
        <v>0</v>
      </c>
      <c r="E24" s="15">
        <f>IF(Planner!$N24="",0,IFERROR(INDEX(Lookup!$H$5:$H$808,MATCH(Planner!$F24&amp;"|"&amp;Planner!$N24,Lookup!$A$5:$A$808,0)),0))</f>
        <v>0</v>
      </c>
      <c r="F24" s="15">
        <f>IF(Planner!$O24="",0,IFERROR(INDEX(Lookup!$H$5:$H$808,MATCH(Planner!$F24&amp;"|"&amp;Planner!$O24,Lookup!$A$5:$A$808,0)),0))</f>
        <v>0</v>
      </c>
      <c r="G24" s="15">
        <f>IF(Planner!$P24="",0,IFERROR(INDEX(Lookup!$H$5:$H$808,MATCH(Planner!$F24&amp;"|"&amp;Planner!$P24,Lookup!$A$5:$A$808,0)),0))</f>
        <v>0</v>
      </c>
      <c r="H24" s="15">
        <f>IF(Planner!$Q24="",0,IFERROR(INDEX(Lookup!$H$5:$H$808,MATCH(Planner!$F24&amp;"|"&amp;Planner!$Q24,Lookup!$A$5:$A$808,0)),0))</f>
        <v>0</v>
      </c>
      <c r="I24" s="15">
        <f>IF(Planner!$R24="",0,IFERROR(INDEX(Lookup!$H$5:$H$808,MATCH(Planner!$F24&amp;"|"&amp;Planner!$R24,Lookup!$A$5:$A$808,0)),0))</f>
        <v>0</v>
      </c>
      <c r="J24" s="15">
        <f>IF(Planner!$S24="",0,IFERROR(INDEX(Lookup!$H$5:$H$808,MATCH(Planner!$F24&amp;"|"&amp;Planner!$S24,Lookup!$A$5:$A$808,0)),0))</f>
        <v>0</v>
      </c>
      <c r="K24" s="15">
        <f>IF(Planner!$T24="",0,IFERROR(INDEX(Lookup!$H$5:$H$808,MATCH(Planner!$F24&amp;"|"&amp;Planner!$T24,Lookup!$A$5:$A$808,0)),0))</f>
        <v>0</v>
      </c>
      <c r="L24" s="15">
        <f>IF(Planner!$U24="",0,IFERROR(INDEX(Lookup!$H$5:$H$808,MATCH(Planner!$F24&amp;"|"&amp;Planner!$U24,Lookup!$A$5:$A$808,0)),0))</f>
        <v>0</v>
      </c>
      <c r="M24" s="15">
        <f>IF(Planner!$V24="",0,IFERROR(INDEX(Lookup!$H$5:$H$808,MATCH(Planner!$F24&amp;"|"&amp;Planner!$V24,Lookup!$A$5:$A$808,0)),0))</f>
        <v>0</v>
      </c>
      <c r="N24" s="15">
        <f>IF(Planner!$W24="",0,IFERROR(INDEX(Lookup!$H$5:$H$808,MATCH(Planner!$F24&amp;"|"&amp;Planner!$W24,Lookup!$A$5:$A$808,0)),0))</f>
        <v>0</v>
      </c>
      <c r="O24" s="15">
        <f>IF(Planner!$X24="",0,IFERROR(INDEX(Lookup!$H$5:$H$808,MATCH(Planner!$F24&amp;"|"&amp;Planner!$X24,Lookup!$A$5:$A$808,0)),0))</f>
        <v>0</v>
      </c>
      <c r="P24" s="15">
        <f>IF(Planner!$Y24="",0,IFERROR(INDEX(Lookup!$H$5:$H$808,MATCH(Planner!$F24&amp;"|"&amp;Planner!$Y24,Lookup!$A$5:$A$808,0)),0))</f>
        <v>0</v>
      </c>
      <c r="Q24" s="15">
        <f>IF(Planner!$Z24="",0,IFERROR(INDEX(Lookup!$H$5:$H$808,MATCH(Planner!$F24&amp;"|"&amp;Planner!$Z24,Lookup!$A$5:$A$808,0)),0))</f>
        <v>0</v>
      </c>
      <c r="R24" s="15">
        <f>IF(Planner!$AA24="",0,IFERROR(INDEX(Lookup!$H$5:$H$808,MATCH(Planner!$F24&amp;"|"&amp;Planner!$AA24,Lookup!$A$5:$A$808,0)),0))</f>
        <v>0</v>
      </c>
      <c r="S24" s="15">
        <f>IF(Planner!$AB24="",0,IFERROR(INDEX(Lookup!$H$5:$H$808,MATCH(Planner!$F24&amp;"|"&amp;Planner!$AB24,Lookup!$A$5:$A$808,0)),0))</f>
        <v>0</v>
      </c>
      <c r="T24" s="15">
        <f>IF(Planner!$AC24="",0,IFERROR(INDEX(Lookup!$H$5:$H$808,MATCH(Planner!$F24&amp;"|"&amp;Planner!$AC24,Lookup!$A$5:$A$808,0)),0))</f>
        <v>0</v>
      </c>
      <c r="U24" s="15">
        <f>IF(Planner!$AD24="",0,IFERROR(INDEX(Lookup!$H$5:$H$808,MATCH(Planner!$F24&amp;"|"&amp;Planner!$AD24,Lookup!$A$5:$A$808,0)),0))</f>
        <v>0</v>
      </c>
      <c r="V24" s="15">
        <f>IF(Planner!$AE24="",0,IFERROR(INDEX(Lookup!$H$5:$H$808,MATCH(Planner!$F24&amp;"|"&amp;Planner!$AE24,Lookup!$A$5:$A$808,0)),0))</f>
        <v>0</v>
      </c>
      <c r="W24" s="15">
        <f>IF(Planner!$AF24="",0,IFERROR(INDEX(Lookup!$H$5:$H$808,MATCH(Planner!$F24&amp;"|"&amp;Planner!$AF24,Lookup!$A$5:$A$808,0)),0))</f>
        <v>0</v>
      </c>
      <c r="X24" s="15">
        <f>IF(Planner!$AG24="",0,IFERROR(INDEX(Lookup!$H$5:$H$808,MATCH(Planner!$F24&amp;"|"&amp;Planner!$AG24,Lookup!$A$5:$A$808,0)),0))</f>
        <v>0</v>
      </c>
      <c r="Y24" s="15">
        <f>IF(Planner!$AH24="",0,IFERROR(INDEX(Lookup!$H$5:$H$808,MATCH(Planner!$F24&amp;"|"&amp;Planner!$AH24,Lookup!$A$5:$A$808,0)),0))</f>
        <v>0</v>
      </c>
      <c r="Z24" s="15">
        <f>IF(Planner!$AI24="",0,IFERROR(INDEX(Lookup!$H$5:$H$808,MATCH(Planner!$F24&amp;"|"&amp;Planner!$AI24,Lookup!$A$5:$A$808,0)),0))</f>
        <v>0</v>
      </c>
      <c r="AA24" s="15"/>
      <c r="AB24" s="15" t="str">
        <f>IF(Planner!$L24="","",IF(Planner!$I24="Yes","ALL",IF(Planner!$I24="No","IDX0",IFERROR(INDEX(Lookup!$D$5:$D$808,MATCH(Planner!$F24&amp;"|"&amp;Planner!$L24,Lookup!$A$5:$A$808,0)),"UNK0"))))</f>
        <v>npc_kill~Alchemical Hydra</v>
      </c>
      <c r="AC24" s="15" t="str">
        <f>IF(Planner!$M24="","",IF(Planner!$I24="Yes","ALL",IF(Planner!$I24="No","IDX1",IFERROR(INDEX(Lookup!$D$5:$D$808,MATCH(Planner!$F24&amp;"|"&amp;Planner!$M24,Lookup!$A$5:$A$808,0)),"UNK1"))))</f>
        <v/>
      </c>
      <c r="AD24" s="15" t="str">
        <f>IF(Planner!$N24="","",IF(Planner!$I24="Yes","ALL",IF(Planner!$I24="No","IDX2",IFERROR(INDEX(Lookup!$D$5:$D$808,MATCH(Planner!$F24&amp;"|"&amp;Planner!$N24,Lookup!$A$5:$A$808,0)),"UNK2"))))</f>
        <v/>
      </c>
      <c r="AE24" s="15" t="str">
        <f>IF(Planner!$O24="","",IF(Planner!$I24="Yes","ALL",IF(Planner!$I24="No","IDX3",IFERROR(INDEX(Lookup!$D$5:$D$808,MATCH(Planner!$F24&amp;"|"&amp;Planner!$O24,Lookup!$A$5:$A$808,0)),"UNK3"))))</f>
        <v/>
      </c>
      <c r="AF24" s="15" t="str">
        <f>IF(Planner!$P24="","",IF(Planner!$I24="Yes","ALL",IF(Planner!$I24="No","IDX4",IFERROR(INDEX(Lookup!$D$5:$D$808,MATCH(Planner!$F24&amp;"|"&amp;Planner!$P24,Lookup!$A$5:$A$808,0)),"UNK4"))))</f>
        <v/>
      </c>
      <c r="AG24" s="15" t="str">
        <f>IF(Planner!$Q24="","",IF(Planner!$I24="Yes","ALL",IF(Planner!$I24="No","IDX5",IFERROR(INDEX(Lookup!$D$5:$D$808,MATCH(Planner!$F24&amp;"|"&amp;Planner!$Q24,Lookup!$A$5:$A$808,0)),"UNK5"))))</f>
        <v/>
      </c>
      <c r="AH24" s="15" t="str">
        <f>IF(Planner!$R24="","",IF(Planner!$I24="Yes","ALL",IF(Planner!$I24="No","IDX6",IFERROR(INDEX(Lookup!$D$5:$D$808,MATCH(Planner!$F24&amp;"|"&amp;Planner!$R24,Lookup!$A$5:$A$808,0)),"UNK6"))))</f>
        <v/>
      </c>
      <c r="AI24" s="15" t="str">
        <f>IF(Planner!$S24="","",IF(Planner!$I24="Yes","ALL",IF(Planner!$I24="No","IDX7",IFERROR(INDEX(Lookup!$D$5:$D$808,MATCH(Planner!$F24&amp;"|"&amp;Planner!$S24,Lookup!$A$5:$A$808,0)),"UNK7"))))</f>
        <v/>
      </c>
      <c r="AJ24" s="15" t="str">
        <f>IF(Planner!$T24="","",IF(Planner!$I24="Yes","ALL",IF(Planner!$I24="No","IDX8",IFERROR(INDEX(Lookup!$D$5:$D$808,MATCH(Planner!$F24&amp;"|"&amp;Planner!$T24,Lookup!$A$5:$A$808,0)),"UNK8"))))</f>
        <v/>
      </c>
      <c r="AK24" s="15" t="str">
        <f>IF(Planner!$U24="","",IF(Planner!$I24="Yes","ALL",IF(Planner!$I24="No","IDX9",IFERROR(INDEX(Lookup!$D$5:$D$808,MATCH(Planner!$F24&amp;"|"&amp;Planner!$U24,Lookup!$A$5:$A$808,0)),"UNK9"))))</f>
        <v/>
      </c>
      <c r="AL24" s="15" t="str">
        <f>IF(Planner!$V24="","",IF(Planner!$I24="Yes","ALL",IF(Planner!$I24="No","IDX10",IFERROR(INDEX(Lookup!$D$5:$D$808,MATCH(Planner!$F24&amp;"|"&amp;Planner!$V24,Lookup!$A$5:$A$808,0)),"UNK10"))))</f>
        <v/>
      </c>
      <c r="AM24" s="15" t="str">
        <f>IF(Planner!$W24="","",IF(Planner!$I24="Yes","ALL",IF(Planner!$I24="No","IDX11",IFERROR(INDEX(Lookup!$D$5:$D$808,MATCH(Planner!$F24&amp;"|"&amp;Planner!$W24,Lookup!$A$5:$A$808,0)),"UNK11"))))</f>
        <v/>
      </c>
      <c r="AN24" s="15" t="str">
        <f>IF(Planner!$X24="","",IF(Planner!$I24="Yes","ALL",IF(Planner!$I24="No","IDX12",IFERROR(INDEX(Lookup!$D$5:$D$808,MATCH(Planner!$F24&amp;"|"&amp;Planner!$X24,Lookup!$A$5:$A$808,0)),"UNK12"))))</f>
        <v/>
      </c>
      <c r="AO24" s="15" t="str">
        <f>IF(Planner!$Y24="","",IF(Planner!$I24="Yes","ALL",IF(Planner!$I24="No","IDX13",IFERROR(INDEX(Lookup!$D$5:$D$808,MATCH(Planner!$F24&amp;"|"&amp;Planner!$Y24,Lookup!$A$5:$A$808,0)),"UNK13"))))</f>
        <v/>
      </c>
      <c r="AP24" s="15" t="str">
        <f>IF(Planner!$Z24="","",IF(Planner!$I24="Yes","ALL",IF(Planner!$I24="No","IDX14",IFERROR(INDEX(Lookup!$D$5:$D$808,MATCH(Planner!$F24&amp;"|"&amp;Planner!$Z24,Lookup!$A$5:$A$808,0)),"UNK14"))))</f>
        <v/>
      </c>
      <c r="AQ24" s="15" t="str">
        <f>IF(Planner!$AA24="","",IF(Planner!$I24="Yes","ALL",IF(Planner!$I24="No","IDX15",IFERROR(INDEX(Lookup!$D$5:$D$808,MATCH(Planner!$F24&amp;"|"&amp;Planner!$AA24,Lookup!$A$5:$A$808,0)),"UNK15"))))</f>
        <v/>
      </c>
      <c r="AR24" s="15" t="str">
        <f>IF(Planner!$AB24="","",IF(Planner!$I24="Yes","ALL",IF(Planner!$I24="No","IDX16",IFERROR(INDEX(Lookup!$D$5:$D$808,MATCH(Planner!$F24&amp;"|"&amp;Planner!$AB24,Lookup!$A$5:$A$808,0)),"UNK16"))))</f>
        <v/>
      </c>
      <c r="AS24" s="15" t="str">
        <f>IF(Planner!$AC24="","",IF(Planner!$I24="Yes","ALL",IF(Planner!$I24="No","IDX17",IFERROR(INDEX(Lookup!$D$5:$D$808,MATCH(Planner!$F24&amp;"|"&amp;Planner!$AC24,Lookup!$A$5:$A$808,0)),"UNK17"))))</f>
        <v/>
      </c>
      <c r="AT24" s="15" t="str">
        <f>IF(Planner!$AD24="","",IF(Planner!$I24="Yes","ALL",IF(Planner!$I24="No","IDX18",IFERROR(INDEX(Lookup!$D$5:$D$808,MATCH(Planner!$F24&amp;"|"&amp;Planner!$AD24,Lookup!$A$5:$A$808,0)),"UNK18"))))</f>
        <v/>
      </c>
      <c r="AU24" s="15" t="str">
        <f>IF(Planner!$AE24="","",IF(Planner!$I24="Yes","ALL",IF(Planner!$I24="No","IDX19",IFERROR(INDEX(Lookup!$D$5:$D$808,MATCH(Planner!$F24&amp;"|"&amp;Planner!$AE24,Lookup!$A$5:$A$808,0)),"UNK19"))))</f>
        <v/>
      </c>
      <c r="AV24" s="15" t="str">
        <f>IF(Planner!$AF24="","",IF(Planner!$I24="Yes","ALL",IF(Planner!$I24="No","IDX20",IFERROR(INDEX(Lookup!$D$5:$D$808,MATCH(Planner!$F24&amp;"|"&amp;Planner!$AF24,Lookup!$A$5:$A$808,0)),"UNK20"))))</f>
        <v/>
      </c>
      <c r="AW24" s="15" t="str">
        <f>IF(Planner!$AG24="","",IF(Planner!$I24="Yes","ALL",IF(Planner!$I24="No","IDX21",IFERROR(INDEX(Lookup!$D$5:$D$808,MATCH(Planner!$F24&amp;"|"&amp;Planner!$AG24,Lookup!$A$5:$A$808,0)),"UNK21"))))</f>
        <v/>
      </c>
      <c r="AX24" s="15" t="str">
        <f>IF(Planner!$AH24="","",IF(Planner!$I24="Yes","ALL",IF(Planner!$I24="No","IDX22",IFERROR(INDEX(Lookup!$D$5:$D$808,MATCH(Planner!$F24&amp;"|"&amp;Planner!$AH24,Lookup!$A$5:$A$808,0)),"UNK22"))))</f>
        <v/>
      </c>
      <c r="AY24" s="15" t="str">
        <f>IF(Planner!$AI24="","",IF(Planner!$I24="Yes","ALL",IF(Planner!$I24="No","IDX23",IFERROR(INDEX(Lookup!$D$5:$D$808,MATCH(Planner!$F24&amp;"|"&amp;Planner!$AI24,Lookup!$A$5:$A$808,0)),"UNK23"))))</f>
        <v/>
      </c>
      <c r="AZ24" s="15"/>
      <c r="BA24" s="15">
        <f t="shared" si="0"/>
        <v>25</v>
      </c>
      <c r="BB24" s="15">
        <f t="shared" si="1"/>
        <v>0</v>
      </c>
      <c r="BC24" s="15">
        <f t="shared" si="2"/>
        <v>0</v>
      </c>
      <c r="BD24" s="15">
        <f t="shared" si="3"/>
        <v>0</v>
      </c>
      <c r="BE24" s="15">
        <f t="shared" si="4"/>
        <v>0</v>
      </c>
      <c r="BF24" s="15">
        <f t="shared" si="5"/>
        <v>0</v>
      </c>
      <c r="BG24" s="15">
        <f t="shared" si="6"/>
        <v>0</v>
      </c>
      <c r="BH24" s="15">
        <f t="shared" si="7"/>
        <v>0</v>
      </c>
      <c r="BI24" s="15">
        <f t="shared" si="8"/>
        <v>0</v>
      </c>
      <c r="BJ24" s="15">
        <f t="shared" si="9"/>
        <v>0</v>
      </c>
      <c r="BK24" s="15">
        <f t="shared" si="10"/>
        <v>0</v>
      </c>
      <c r="BL24" s="15">
        <f t="shared" si="11"/>
        <v>0</v>
      </c>
      <c r="BM24" s="15">
        <f t="shared" si="12"/>
        <v>0</v>
      </c>
      <c r="BN24" s="15">
        <f t="shared" si="13"/>
        <v>0</v>
      </c>
      <c r="BO24" s="15">
        <f t="shared" si="14"/>
        <v>0</v>
      </c>
      <c r="BP24" s="15">
        <f t="shared" si="15"/>
        <v>0</v>
      </c>
      <c r="BQ24" s="15">
        <f t="shared" si="16"/>
        <v>0</v>
      </c>
      <c r="BR24" s="15">
        <f t="shared" si="17"/>
        <v>0</v>
      </c>
      <c r="BS24" s="15">
        <f t="shared" si="18"/>
        <v>0</v>
      </c>
      <c r="BT24" s="15">
        <f t="shared" si="19"/>
        <v>0</v>
      </c>
      <c r="BU24" s="15">
        <f t="shared" si="20"/>
        <v>0</v>
      </c>
      <c r="BV24" s="15">
        <f t="shared" si="21"/>
        <v>0</v>
      </c>
      <c r="BW24" s="15">
        <f t="shared" si="22"/>
        <v>0</v>
      </c>
      <c r="BX24" s="15">
        <f t="shared" si="23"/>
        <v>0</v>
      </c>
      <c r="BY24" s="15"/>
      <c r="BZ24" s="15">
        <f>IF($C24=0,0,Planner!$H24/$C24)</f>
        <v>10</v>
      </c>
      <c r="CA24" s="15">
        <f>IF($D24=0,0,Planner!$H24/$D24)</f>
        <v>0</v>
      </c>
      <c r="CB24" s="15">
        <f>IF($E24=0,0,Planner!$H24/$E24)</f>
        <v>0</v>
      </c>
      <c r="CC24" s="15">
        <f>IF($F24=0,0,Planner!$H24/$F24)</f>
        <v>0</v>
      </c>
      <c r="CD24" s="15">
        <f>IF($G24=0,0,Planner!$H24/$G24)</f>
        <v>0</v>
      </c>
      <c r="CE24" s="15">
        <f>IF($H24=0,0,Planner!$H24/$H24)</f>
        <v>0</v>
      </c>
      <c r="CF24" s="15">
        <f>IF($I24=0,0,Planner!$H24/$I24)</f>
        <v>0</v>
      </c>
      <c r="CG24" s="15">
        <f>IF($J24=0,0,Planner!$H24/$J24)</f>
        <v>0</v>
      </c>
      <c r="CH24" s="15">
        <f>IF($K24=0,0,Planner!$H24/$K24)</f>
        <v>0</v>
      </c>
      <c r="CI24" s="15">
        <f>IF($L24=0,0,Planner!$H24/$L24)</f>
        <v>0</v>
      </c>
      <c r="CJ24" s="15">
        <f>IF($M24=0,0,Planner!$H24/$M24)</f>
        <v>0</v>
      </c>
      <c r="CK24" s="15">
        <f>IF($N24=0,0,Planner!$H24/$N24)</f>
        <v>0</v>
      </c>
      <c r="CL24" s="15">
        <f>IF($O24=0,0,Planner!$H24/$O24)</f>
        <v>0</v>
      </c>
      <c r="CM24" s="15">
        <f>IF($P24=0,0,Planner!$H24/$P24)</f>
        <v>0</v>
      </c>
      <c r="CN24" s="15">
        <f>IF($Q24=0,0,Planner!$H24/$Q24)</f>
        <v>0</v>
      </c>
      <c r="CO24" s="15">
        <f>IF($R24=0,0,Planner!$H24/$R24)</f>
        <v>0</v>
      </c>
      <c r="CP24" s="15">
        <f>IF($S24=0,0,Planner!$H24/$S24)</f>
        <v>0</v>
      </c>
      <c r="CQ24" s="15">
        <f>IF($T24=0,0,Planner!$H24/$T24)</f>
        <v>0</v>
      </c>
      <c r="CR24" s="15">
        <f>IF($U24=0,0,Planner!$H24/$U24)</f>
        <v>0</v>
      </c>
      <c r="CS24" s="15">
        <f>IF($V24=0,0,Planner!$H24/$V24)</f>
        <v>0</v>
      </c>
      <c r="CT24" s="15">
        <f>IF($W24=0,0,Planner!$H24/$W24)</f>
        <v>0</v>
      </c>
      <c r="CU24" s="15">
        <f>IF($X24=0,0,Planner!$H24/$X24)</f>
        <v>0</v>
      </c>
      <c r="CV24" s="15">
        <f>IF($Y24=0,0,Planner!$H24/$Y24)</f>
        <v>0</v>
      </c>
      <c r="CW24" s="15">
        <f>IF($Z24=0,0,Planner!$H24/$Z24)</f>
        <v>0</v>
      </c>
      <c r="CX24" s="15"/>
      <c r="CY24" s="15">
        <f t="shared" si="24"/>
        <v>1</v>
      </c>
      <c r="CZ24" s="15">
        <f t="shared" si="25"/>
        <v>0</v>
      </c>
      <c r="DA24" s="15">
        <f t="shared" si="26"/>
        <v>0</v>
      </c>
      <c r="DB24" s="15">
        <f t="shared" si="27"/>
        <v>0</v>
      </c>
      <c r="DC24" s="15">
        <f t="shared" si="28"/>
        <v>0</v>
      </c>
      <c r="DD24" s="15">
        <f t="shared" si="29"/>
        <v>0</v>
      </c>
      <c r="DE24" s="15">
        <f t="shared" si="30"/>
        <v>0</v>
      </c>
      <c r="DF24" s="15">
        <f t="shared" si="31"/>
        <v>0</v>
      </c>
      <c r="DG24" s="15">
        <f t="shared" si="32"/>
        <v>0</v>
      </c>
      <c r="DH24" s="15">
        <f t="shared" si="33"/>
        <v>0</v>
      </c>
      <c r="DI24" s="15">
        <f t="shared" si="34"/>
        <v>0</v>
      </c>
      <c r="DJ24" s="15">
        <f t="shared" si="35"/>
        <v>0</v>
      </c>
      <c r="DK24" s="15">
        <f t="shared" si="36"/>
        <v>0</v>
      </c>
      <c r="DL24" s="15">
        <f t="shared" si="37"/>
        <v>0</v>
      </c>
      <c r="DM24" s="15">
        <f t="shared" si="38"/>
        <v>0</v>
      </c>
      <c r="DN24" s="15">
        <f t="shared" si="39"/>
        <v>0</v>
      </c>
      <c r="DO24" s="15">
        <f t="shared" si="40"/>
        <v>0</v>
      </c>
      <c r="DP24" s="15">
        <f t="shared" si="41"/>
        <v>0</v>
      </c>
      <c r="DQ24" s="15">
        <f t="shared" si="42"/>
        <v>0</v>
      </c>
      <c r="DR24" s="15">
        <f t="shared" si="43"/>
        <v>0</v>
      </c>
      <c r="DS24" s="15">
        <f t="shared" si="44"/>
        <v>0</v>
      </c>
      <c r="DT24" s="15">
        <f t="shared" si="45"/>
        <v>0</v>
      </c>
      <c r="DU24" s="15">
        <f t="shared" si="46"/>
        <v>0</v>
      </c>
      <c r="DV24" s="15">
        <f t="shared" si="47"/>
        <v>0</v>
      </c>
      <c r="DW24" s="15"/>
      <c r="DX24" s="15">
        <f t="shared" si="48"/>
        <v>10</v>
      </c>
      <c r="DY24" s="15">
        <f t="shared" si="49"/>
        <v>0</v>
      </c>
      <c r="DZ24" s="15">
        <f t="shared" si="50"/>
        <v>0</v>
      </c>
      <c r="EA24" s="15">
        <f t="shared" si="51"/>
        <v>0</v>
      </c>
      <c r="EB24" s="15">
        <f t="shared" si="52"/>
        <v>0</v>
      </c>
      <c r="EC24" s="15">
        <f t="shared" si="53"/>
        <v>0</v>
      </c>
      <c r="ED24" s="15">
        <f t="shared" si="54"/>
        <v>0</v>
      </c>
      <c r="EE24" s="15">
        <f t="shared" si="55"/>
        <v>0</v>
      </c>
      <c r="EF24" s="15">
        <f t="shared" si="56"/>
        <v>0</v>
      </c>
      <c r="EG24" s="15">
        <f t="shared" si="57"/>
        <v>0</v>
      </c>
      <c r="EH24" s="15">
        <f t="shared" si="58"/>
        <v>0</v>
      </c>
      <c r="EI24" s="15">
        <f t="shared" si="59"/>
        <v>0</v>
      </c>
      <c r="EJ24" s="15">
        <f t="shared" si="60"/>
        <v>0</v>
      </c>
      <c r="EK24" s="15">
        <f t="shared" si="61"/>
        <v>0</v>
      </c>
      <c r="EL24" s="15">
        <f t="shared" si="62"/>
        <v>0</v>
      </c>
      <c r="EM24" s="15">
        <f t="shared" si="63"/>
        <v>0</v>
      </c>
      <c r="EN24" s="15">
        <f t="shared" si="64"/>
        <v>0</v>
      </c>
      <c r="EO24" s="15">
        <f t="shared" si="65"/>
        <v>0</v>
      </c>
      <c r="EP24" s="15">
        <f t="shared" si="66"/>
        <v>0</v>
      </c>
      <c r="EQ24" s="15">
        <f t="shared" si="67"/>
        <v>0</v>
      </c>
      <c r="ER24" s="15">
        <f t="shared" si="68"/>
        <v>0</v>
      </c>
      <c r="ES24" s="15">
        <f t="shared" si="69"/>
        <v>0</v>
      </c>
      <c r="ET24" s="15">
        <f t="shared" si="70"/>
        <v>0</v>
      </c>
      <c r="EU24" s="15">
        <f t="shared" si="71"/>
        <v>0</v>
      </c>
      <c r="EV24" s="15"/>
      <c r="EW24" s="15" t="str">
        <f>IF(Planner!$L24="","",CHAR(34)&amp;Planner!$L24&amp;CHAR(34))</f>
        <v>"Alchemical Hydra"</v>
      </c>
      <c r="EX24" s="15" t="str">
        <f>IF(Planner!$M24="","",CHAR(34)&amp;Planner!$M24&amp;CHAR(34))</f>
        <v/>
      </c>
      <c r="EY24" s="15" t="str">
        <f>IF(Planner!$N24="","",CHAR(34)&amp;Planner!$N24&amp;CHAR(34))</f>
        <v/>
      </c>
      <c r="EZ24" s="15" t="str">
        <f>IF(Planner!$O24="","",CHAR(34)&amp;Planner!$O24&amp;CHAR(34))</f>
        <v/>
      </c>
      <c r="FA24" s="15" t="str">
        <f>IF(Planner!$P24="","",CHAR(34)&amp;Planner!$P24&amp;CHAR(34))</f>
        <v/>
      </c>
      <c r="FB24" s="15" t="str">
        <f>IF(Planner!$Q24="","",CHAR(34)&amp;Planner!$Q24&amp;CHAR(34))</f>
        <v/>
      </c>
      <c r="FC24" s="15" t="str">
        <f>IF(Planner!$R24="","",CHAR(34)&amp;Planner!$R24&amp;CHAR(34))</f>
        <v/>
      </c>
      <c r="FD24" s="15" t="str">
        <f>IF(Planner!$S24="","",CHAR(34)&amp;Planner!$S24&amp;CHAR(34))</f>
        <v/>
      </c>
      <c r="FE24" s="15" t="str">
        <f>IF(Planner!$T24="","",CHAR(34)&amp;Planner!$T24&amp;CHAR(34))</f>
        <v/>
      </c>
      <c r="FF24" s="15" t="str">
        <f>IF(Planner!$U24="","",CHAR(34)&amp;Planner!$U24&amp;CHAR(34))</f>
        <v/>
      </c>
      <c r="FG24" s="15" t="str">
        <f>IF(Planner!$V24="","",CHAR(34)&amp;Planner!$V24&amp;CHAR(34))</f>
        <v/>
      </c>
      <c r="FH24" s="15" t="str">
        <f>IF(Planner!$W24="","",CHAR(34)&amp;Planner!$W24&amp;CHAR(34))</f>
        <v/>
      </c>
      <c r="FI24" s="15" t="str">
        <f>IF(Planner!$X24="","",CHAR(34)&amp;Planner!$X24&amp;CHAR(34))</f>
        <v/>
      </c>
      <c r="FJ24" s="15" t="str">
        <f>IF(Planner!$Y24="","",CHAR(34)&amp;Planner!$Y24&amp;CHAR(34))</f>
        <v/>
      </c>
      <c r="FK24" s="15" t="str">
        <f>IF(Planner!$Z24="","",CHAR(34)&amp;Planner!$Z24&amp;CHAR(34))</f>
        <v/>
      </c>
      <c r="FL24" s="15" t="str">
        <f>IF(Planner!$AA24="","",CHAR(34)&amp;Planner!$AA24&amp;CHAR(34))</f>
        <v/>
      </c>
      <c r="FM24" s="15" t="str">
        <f>IF(Planner!$AB24="","",CHAR(34)&amp;Planner!$AB24&amp;CHAR(34))</f>
        <v/>
      </c>
      <c r="FN24" s="15" t="str">
        <f>IF(Planner!$AC24="","",CHAR(34)&amp;Planner!$AC24&amp;CHAR(34))</f>
        <v/>
      </c>
      <c r="FO24" s="15" t="str">
        <f>IF(Planner!$AD24="","",CHAR(34)&amp;Planner!$AD24&amp;CHAR(34))</f>
        <v/>
      </c>
      <c r="FP24" s="15" t="str">
        <f>IF(Planner!$AE24="","",CHAR(34)&amp;Planner!$AE24&amp;CHAR(34))</f>
        <v/>
      </c>
      <c r="FQ24" s="15" t="str">
        <f>IF(Planner!$AF24="","",CHAR(34)&amp;Planner!$AF24&amp;CHAR(34))</f>
        <v/>
      </c>
      <c r="FR24" s="15" t="str">
        <f>IF(Planner!$AG24="","",CHAR(34)&amp;Planner!$AG24&amp;CHAR(34))</f>
        <v/>
      </c>
      <c r="FS24" s="15" t="str">
        <f>IF(Planner!$AH24="","",CHAR(34)&amp;Planner!$AH24&amp;CHAR(34))</f>
        <v/>
      </c>
      <c r="FT24" s="15" t="str">
        <f>IF(Planner!$AI24="","",CHAR(34)&amp;Planner!$AI24&amp;CHAR(34))</f>
        <v/>
      </c>
    </row>
    <row r="25" spans="1:176" x14ac:dyDescent="0.25">
      <c r="A25" s="15">
        <f>Planner!$A25</f>
        <v>62</v>
      </c>
      <c r="B25" s="15"/>
      <c r="C25" s="15">
        <f>IF(Planner!$L25="",0,IFERROR(INDEX(Lookup!$H$5:$H$808,MATCH(Planner!$F25&amp;"|"&amp;Planner!$L25,Lookup!$A$5:$A$808,0)),0))</f>
        <v>6.2992125984251968E-2</v>
      </c>
      <c r="D25" s="15">
        <f>IF(Planner!$M25="",0,IFERROR(INDEX(Lookup!$H$5:$H$808,MATCH(Planner!$F25&amp;"|"&amp;Planner!$M25,Lookup!$A$5:$A$808,0)),0))</f>
        <v>6.2992125984251968E-2</v>
      </c>
      <c r="E25" s="15">
        <f>IF(Planner!$N25="",0,IFERROR(INDEX(Lookup!$H$5:$H$808,MATCH(Planner!$F25&amp;"|"&amp;Planner!$N25,Lookup!$A$5:$A$808,0)),0))</f>
        <v>6.2992125984251968E-2</v>
      </c>
      <c r="F25" s="15">
        <f>IF(Planner!$O25="",0,IFERROR(INDEX(Lookup!$H$5:$H$808,MATCH(Planner!$F25&amp;"|"&amp;Planner!$O25,Lookup!$A$5:$A$808,0)),0))</f>
        <v>4.7244094488188976E-2</v>
      </c>
      <c r="G25" s="15">
        <f>IF(Planner!$P25="",0,IFERROR(INDEX(Lookup!$H$5:$H$808,MATCH(Planner!$F25&amp;"|"&amp;Planner!$P25,Lookup!$A$5:$A$808,0)),0))</f>
        <v>0</v>
      </c>
      <c r="H25" s="15">
        <f>IF(Planner!$Q25="",0,IFERROR(INDEX(Lookup!$H$5:$H$808,MATCH(Planner!$F25&amp;"|"&amp;Planner!$Q25,Lookup!$A$5:$A$808,0)),0))</f>
        <v>0</v>
      </c>
      <c r="I25" s="15">
        <f>IF(Planner!$R25="",0,IFERROR(INDEX(Lookup!$H$5:$H$808,MATCH(Planner!$F25&amp;"|"&amp;Planner!$R25,Lookup!$A$5:$A$808,0)),0))</f>
        <v>0</v>
      </c>
      <c r="J25" s="15">
        <f>IF(Planner!$S25="",0,IFERROR(INDEX(Lookup!$H$5:$H$808,MATCH(Planner!$F25&amp;"|"&amp;Planner!$S25,Lookup!$A$5:$A$808,0)),0))</f>
        <v>0</v>
      </c>
      <c r="K25" s="15">
        <f>IF(Planner!$T25="",0,IFERROR(INDEX(Lookup!$H$5:$H$808,MATCH(Planner!$F25&amp;"|"&amp;Planner!$T25,Lookup!$A$5:$A$808,0)),0))</f>
        <v>0</v>
      </c>
      <c r="L25" s="15">
        <f>IF(Planner!$U25="",0,IFERROR(INDEX(Lookup!$H$5:$H$808,MATCH(Planner!$F25&amp;"|"&amp;Planner!$U25,Lookup!$A$5:$A$808,0)),0))</f>
        <v>0</v>
      </c>
      <c r="M25" s="15">
        <f>IF(Planner!$V25="",0,IFERROR(INDEX(Lookup!$H$5:$H$808,MATCH(Planner!$F25&amp;"|"&amp;Planner!$V25,Lookup!$A$5:$A$808,0)),0))</f>
        <v>0</v>
      </c>
      <c r="N25" s="15">
        <f>IF(Planner!$W25="",0,IFERROR(INDEX(Lookup!$H$5:$H$808,MATCH(Planner!$F25&amp;"|"&amp;Planner!$W25,Lookup!$A$5:$A$808,0)),0))</f>
        <v>0</v>
      </c>
      <c r="O25" s="15">
        <f>IF(Planner!$X25="",0,IFERROR(INDEX(Lookup!$H$5:$H$808,MATCH(Planner!$F25&amp;"|"&amp;Planner!$X25,Lookup!$A$5:$A$808,0)),0))</f>
        <v>0</v>
      </c>
      <c r="P25" s="15">
        <f>IF(Planner!$Y25="",0,IFERROR(INDEX(Lookup!$H$5:$H$808,MATCH(Planner!$F25&amp;"|"&amp;Planner!$Y25,Lookup!$A$5:$A$808,0)),0))</f>
        <v>0</v>
      </c>
      <c r="Q25" s="15">
        <f>IF(Planner!$Z25="",0,IFERROR(INDEX(Lookup!$H$5:$H$808,MATCH(Planner!$F25&amp;"|"&amp;Planner!$Z25,Lookup!$A$5:$A$808,0)),0))</f>
        <v>0</v>
      </c>
      <c r="R25" s="15">
        <f>IF(Planner!$AA25="",0,IFERROR(INDEX(Lookup!$H$5:$H$808,MATCH(Planner!$F25&amp;"|"&amp;Planner!$AA25,Lookup!$A$5:$A$808,0)),0))</f>
        <v>0</v>
      </c>
      <c r="S25" s="15">
        <f>IF(Planner!$AB25="",0,IFERROR(INDEX(Lookup!$H$5:$H$808,MATCH(Planner!$F25&amp;"|"&amp;Planner!$AB25,Lookup!$A$5:$A$808,0)),0))</f>
        <v>0</v>
      </c>
      <c r="T25" s="15">
        <f>IF(Planner!$AC25="",0,IFERROR(INDEX(Lookup!$H$5:$H$808,MATCH(Planner!$F25&amp;"|"&amp;Planner!$AC25,Lookup!$A$5:$A$808,0)),0))</f>
        <v>0</v>
      </c>
      <c r="U25" s="15">
        <f>IF(Planner!$AD25="",0,IFERROR(INDEX(Lookup!$H$5:$H$808,MATCH(Planner!$F25&amp;"|"&amp;Planner!$AD25,Lookup!$A$5:$A$808,0)),0))</f>
        <v>0</v>
      </c>
      <c r="V25" s="15">
        <f>IF(Planner!$AE25="",0,IFERROR(INDEX(Lookup!$H$5:$H$808,MATCH(Planner!$F25&amp;"|"&amp;Planner!$AE25,Lookup!$A$5:$A$808,0)),0))</f>
        <v>0</v>
      </c>
      <c r="W25" s="15">
        <f>IF(Planner!$AF25="",0,IFERROR(INDEX(Lookup!$H$5:$H$808,MATCH(Planner!$F25&amp;"|"&amp;Planner!$AF25,Lookup!$A$5:$A$808,0)),0))</f>
        <v>0</v>
      </c>
      <c r="X25" s="15">
        <f>IF(Planner!$AG25="",0,IFERROR(INDEX(Lookup!$H$5:$H$808,MATCH(Planner!$F25&amp;"|"&amp;Planner!$AG25,Lookup!$A$5:$A$808,0)),0))</f>
        <v>0</v>
      </c>
      <c r="Y25" s="15">
        <f>IF(Planner!$AH25="",0,IFERROR(INDEX(Lookup!$H$5:$H$808,MATCH(Planner!$F25&amp;"|"&amp;Planner!$AH25,Lookup!$A$5:$A$808,0)),0))</f>
        <v>0</v>
      </c>
      <c r="Z25" s="15">
        <f>IF(Planner!$AI25="",0,IFERROR(INDEX(Lookup!$H$5:$H$808,MATCH(Planner!$F25&amp;"|"&amp;Planner!$AI25,Lookup!$A$5:$A$808,0)),0))</f>
        <v>0</v>
      </c>
      <c r="AA25" s="15"/>
      <c r="AB25" s="15" t="str">
        <f>IF(Planner!$L25="","",IF(Planner!$I25="Yes","ALL",IF(Planner!$I25="No","IDX0",IFERROR(INDEX(Lookup!$D$5:$D$808,MATCH(Planner!$F25&amp;"|"&amp;Planner!$L25,Lookup!$A$5:$A$808,0)),"UNK0"))))</f>
        <v>Kree'arra</v>
      </c>
      <c r="AC25" s="15" t="str">
        <f>IF(Planner!$M25="","",IF(Planner!$I25="Yes","ALL",IF(Planner!$I25="No","IDX1",IFERROR(INDEX(Lookup!$D$5:$D$808,MATCH(Planner!$F25&amp;"|"&amp;Planner!$M25,Lookup!$A$5:$A$808,0)),"UNK1"))))</f>
        <v>Kree'arra</v>
      </c>
      <c r="AD25" s="15" t="str">
        <f>IF(Planner!$N25="","",IF(Planner!$I25="Yes","ALL",IF(Planner!$I25="No","IDX2",IFERROR(INDEX(Lookup!$D$5:$D$808,MATCH(Planner!$F25&amp;"|"&amp;Planner!$N25,Lookup!$A$5:$A$808,0)),"UNK2"))))</f>
        <v>Kree'arra</v>
      </c>
      <c r="AE25" s="15" t="str">
        <f>IF(Planner!$O25="","",IF(Planner!$I25="Yes","ALL",IF(Planner!$I25="No","IDX3",IFERROR(INDEX(Lookup!$D$5:$D$808,MATCH(Planner!$F25&amp;"|"&amp;Planner!$O25,Lookup!$A$5:$A$808,0)),"UNK3"))))</f>
        <v>Kree'arra</v>
      </c>
      <c r="AF25" s="15" t="str">
        <f>IF(Planner!$P25="","",IF(Planner!$I25="Yes","ALL",IF(Planner!$I25="No","IDX4",IFERROR(INDEX(Lookup!$D$5:$D$808,MATCH(Planner!$F25&amp;"|"&amp;Planner!$P25,Lookup!$A$5:$A$808,0)),"UNK4"))))</f>
        <v/>
      </c>
      <c r="AG25" s="15" t="str">
        <f>IF(Planner!$Q25="","",IF(Planner!$I25="Yes","ALL",IF(Planner!$I25="No","IDX5",IFERROR(INDEX(Lookup!$D$5:$D$808,MATCH(Planner!$F25&amp;"|"&amp;Planner!$Q25,Lookup!$A$5:$A$808,0)),"UNK5"))))</f>
        <v/>
      </c>
      <c r="AH25" s="15" t="str">
        <f>IF(Planner!$R25="","",IF(Planner!$I25="Yes","ALL",IF(Planner!$I25="No","IDX6",IFERROR(INDEX(Lookup!$D$5:$D$808,MATCH(Planner!$F25&amp;"|"&amp;Planner!$R25,Lookup!$A$5:$A$808,0)),"UNK6"))))</f>
        <v/>
      </c>
      <c r="AI25" s="15" t="str">
        <f>IF(Planner!$S25="","",IF(Planner!$I25="Yes","ALL",IF(Planner!$I25="No","IDX7",IFERROR(INDEX(Lookup!$D$5:$D$808,MATCH(Planner!$F25&amp;"|"&amp;Planner!$S25,Lookup!$A$5:$A$808,0)),"UNK7"))))</f>
        <v/>
      </c>
      <c r="AJ25" s="15" t="str">
        <f>IF(Planner!$T25="","",IF(Planner!$I25="Yes","ALL",IF(Planner!$I25="No","IDX8",IFERROR(INDEX(Lookup!$D$5:$D$808,MATCH(Planner!$F25&amp;"|"&amp;Planner!$T25,Lookup!$A$5:$A$808,0)),"UNK8"))))</f>
        <v/>
      </c>
      <c r="AK25" s="15" t="str">
        <f>IF(Planner!$U25="","",IF(Planner!$I25="Yes","ALL",IF(Planner!$I25="No","IDX9",IFERROR(INDEX(Lookup!$D$5:$D$808,MATCH(Planner!$F25&amp;"|"&amp;Planner!$U25,Lookup!$A$5:$A$808,0)),"UNK9"))))</f>
        <v/>
      </c>
      <c r="AL25" s="15" t="str">
        <f>IF(Planner!$V25="","",IF(Planner!$I25="Yes","ALL",IF(Planner!$I25="No","IDX10",IFERROR(INDEX(Lookup!$D$5:$D$808,MATCH(Planner!$F25&amp;"|"&amp;Planner!$V25,Lookup!$A$5:$A$808,0)),"UNK10"))))</f>
        <v/>
      </c>
      <c r="AM25" s="15" t="str">
        <f>IF(Planner!$W25="","",IF(Planner!$I25="Yes","ALL",IF(Planner!$I25="No","IDX11",IFERROR(INDEX(Lookup!$D$5:$D$808,MATCH(Planner!$F25&amp;"|"&amp;Planner!$W25,Lookup!$A$5:$A$808,0)),"UNK11"))))</f>
        <v/>
      </c>
      <c r="AN25" s="15" t="str">
        <f>IF(Planner!$X25="","",IF(Planner!$I25="Yes","ALL",IF(Planner!$I25="No","IDX12",IFERROR(INDEX(Lookup!$D$5:$D$808,MATCH(Planner!$F25&amp;"|"&amp;Planner!$X25,Lookup!$A$5:$A$808,0)),"UNK12"))))</f>
        <v/>
      </c>
      <c r="AO25" s="15" t="str">
        <f>IF(Planner!$Y25="","",IF(Planner!$I25="Yes","ALL",IF(Planner!$I25="No","IDX13",IFERROR(INDEX(Lookup!$D$5:$D$808,MATCH(Planner!$F25&amp;"|"&amp;Planner!$Y25,Lookup!$A$5:$A$808,0)),"UNK13"))))</f>
        <v/>
      </c>
      <c r="AP25" s="15" t="str">
        <f>IF(Planner!$Z25="","",IF(Planner!$I25="Yes","ALL",IF(Planner!$I25="No","IDX14",IFERROR(INDEX(Lookup!$D$5:$D$808,MATCH(Planner!$F25&amp;"|"&amp;Planner!$Z25,Lookup!$A$5:$A$808,0)),"UNK14"))))</f>
        <v/>
      </c>
      <c r="AQ25" s="15" t="str">
        <f>IF(Planner!$AA25="","",IF(Planner!$I25="Yes","ALL",IF(Planner!$I25="No","IDX15",IFERROR(INDEX(Lookup!$D$5:$D$808,MATCH(Planner!$F25&amp;"|"&amp;Planner!$AA25,Lookup!$A$5:$A$808,0)),"UNK15"))))</f>
        <v/>
      </c>
      <c r="AR25" s="15" t="str">
        <f>IF(Planner!$AB25="","",IF(Planner!$I25="Yes","ALL",IF(Planner!$I25="No","IDX16",IFERROR(INDEX(Lookup!$D$5:$D$808,MATCH(Planner!$F25&amp;"|"&amp;Planner!$AB25,Lookup!$A$5:$A$808,0)),"UNK16"))))</f>
        <v/>
      </c>
      <c r="AS25" s="15" t="str">
        <f>IF(Planner!$AC25="","",IF(Planner!$I25="Yes","ALL",IF(Planner!$I25="No","IDX17",IFERROR(INDEX(Lookup!$D$5:$D$808,MATCH(Planner!$F25&amp;"|"&amp;Planner!$AC25,Lookup!$A$5:$A$808,0)),"UNK17"))))</f>
        <v/>
      </c>
      <c r="AT25" s="15" t="str">
        <f>IF(Planner!$AD25="","",IF(Planner!$I25="Yes","ALL",IF(Planner!$I25="No","IDX18",IFERROR(INDEX(Lookup!$D$5:$D$808,MATCH(Planner!$F25&amp;"|"&amp;Planner!$AD25,Lookup!$A$5:$A$808,0)),"UNK18"))))</f>
        <v/>
      </c>
      <c r="AU25" s="15" t="str">
        <f>IF(Planner!$AE25="","",IF(Planner!$I25="Yes","ALL",IF(Planner!$I25="No","IDX19",IFERROR(INDEX(Lookup!$D$5:$D$808,MATCH(Planner!$F25&amp;"|"&amp;Planner!$AE25,Lookup!$A$5:$A$808,0)),"UNK19"))))</f>
        <v/>
      </c>
      <c r="AV25" s="15" t="str">
        <f>IF(Planner!$AF25="","",IF(Planner!$I25="Yes","ALL",IF(Planner!$I25="No","IDX20",IFERROR(INDEX(Lookup!$D$5:$D$808,MATCH(Planner!$F25&amp;"|"&amp;Planner!$AF25,Lookup!$A$5:$A$808,0)),"UNK20"))))</f>
        <v/>
      </c>
      <c r="AW25" s="15" t="str">
        <f>IF(Planner!$AG25="","",IF(Planner!$I25="Yes","ALL",IF(Planner!$I25="No","IDX21",IFERROR(INDEX(Lookup!$D$5:$D$808,MATCH(Planner!$F25&amp;"|"&amp;Planner!$AG25,Lookup!$A$5:$A$808,0)),"UNK21"))))</f>
        <v/>
      </c>
      <c r="AX25" s="15" t="str">
        <f>IF(Planner!$AH25="","",IF(Planner!$I25="Yes","ALL",IF(Planner!$I25="No","IDX22",IFERROR(INDEX(Lookup!$D$5:$D$808,MATCH(Planner!$F25&amp;"|"&amp;Planner!$AH25,Lookup!$A$5:$A$808,0)),"UNK22"))))</f>
        <v/>
      </c>
      <c r="AY25" s="15" t="str">
        <f>IF(Planner!$AI25="","",IF(Planner!$I25="Yes","ALL",IF(Planner!$I25="No","IDX23",IFERROR(INDEX(Lookup!$D$5:$D$808,MATCH(Planner!$F25&amp;"|"&amp;Planner!$AI25,Lookup!$A$5:$A$808,0)),"UNK23"))))</f>
        <v/>
      </c>
      <c r="AZ25" s="15"/>
      <c r="BA25" s="15">
        <f t="shared" si="0"/>
        <v>0.23622047244094488</v>
      </c>
      <c r="BB25" s="15">
        <f t="shared" si="1"/>
        <v>0.23622047244094488</v>
      </c>
      <c r="BC25" s="15">
        <f t="shared" si="2"/>
        <v>0.23622047244094488</v>
      </c>
      <c r="BD25" s="15">
        <f t="shared" si="3"/>
        <v>0.23622047244094488</v>
      </c>
      <c r="BE25" s="15">
        <f t="shared" si="4"/>
        <v>0</v>
      </c>
      <c r="BF25" s="15">
        <f t="shared" si="5"/>
        <v>0</v>
      </c>
      <c r="BG25" s="15">
        <f t="shared" si="6"/>
        <v>0</v>
      </c>
      <c r="BH25" s="15">
        <f t="shared" si="7"/>
        <v>0</v>
      </c>
      <c r="BI25" s="15">
        <f t="shared" si="8"/>
        <v>0</v>
      </c>
      <c r="BJ25" s="15">
        <f t="shared" si="9"/>
        <v>0</v>
      </c>
      <c r="BK25" s="15">
        <f t="shared" si="10"/>
        <v>0</v>
      </c>
      <c r="BL25" s="15">
        <f t="shared" si="11"/>
        <v>0</v>
      </c>
      <c r="BM25" s="15">
        <f t="shared" si="12"/>
        <v>0</v>
      </c>
      <c r="BN25" s="15">
        <f t="shared" si="13"/>
        <v>0</v>
      </c>
      <c r="BO25" s="15">
        <f t="shared" si="14"/>
        <v>0</v>
      </c>
      <c r="BP25" s="15">
        <f t="shared" si="15"/>
        <v>0</v>
      </c>
      <c r="BQ25" s="15">
        <f t="shared" si="16"/>
        <v>0</v>
      </c>
      <c r="BR25" s="15">
        <f t="shared" si="17"/>
        <v>0</v>
      </c>
      <c r="BS25" s="15">
        <f t="shared" si="18"/>
        <v>0</v>
      </c>
      <c r="BT25" s="15">
        <f t="shared" si="19"/>
        <v>0</v>
      </c>
      <c r="BU25" s="15">
        <f t="shared" si="20"/>
        <v>0</v>
      </c>
      <c r="BV25" s="15">
        <f t="shared" si="21"/>
        <v>0</v>
      </c>
      <c r="BW25" s="15">
        <f t="shared" si="22"/>
        <v>0</v>
      </c>
      <c r="BX25" s="15">
        <f t="shared" si="23"/>
        <v>0</v>
      </c>
      <c r="BY25" s="15"/>
      <c r="BZ25" s="15">
        <f>IF($C25=0,0,Planner!$H25/$C25)</f>
        <v>15.875</v>
      </c>
      <c r="CA25" s="15">
        <f>IF($D25=0,0,Planner!$H25/$D25)</f>
        <v>15.875</v>
      </c>
      <c r="CB25" s="15">
        <f>IF($E25=0,0,Planner!$H25/$E25)</f>
        <v>15.875</v>
      </c>
      <c r="CC25" s="15">
        <f>IF($F25=0,0,Planner!$H25/$F25)</f>
        <v>21.166666666666668</v>
      </c>
      <c r="CD25" s="15">
        <f>IF($G25=0,0,Planner!$H25/$G25)</f>
        <v>0</v>
      </c>
      <c r="CE25" s="15">
        <f>IF($H25=0,0,Planner!$H25/$H25)</f>
        <v>0</v>
      </c>
      <c r="CF25" s="15">
        <f>IF($I25=0,0,Planner!$H25/$I25)</f>
        <v>0</v>
      </c>
      <c r="CG25" s="15">
        <f>IF($J25=0,0,Planner!$H25/$J25)</f>
        <v>0</v>
      </c>
      <c r="CH25" s="15">
        <f>IF($K25=0,0,Planner!$H25/$K25)</f>
        <v>0</v>
      </c>
      <c r="CI25" s="15">
        <f>IF($L25=0,0,Planner!$H25/$L25)</f>
        <v>0</v>
      </c>
      <c r="CJ25" s="15">
        <f>IF($M25=0,0,Planner!$H25/$M25)</f>
        <v>0</v>
      </c>
      <c r="CK25" s="15">
        <f>IF($N25=0,0,Planner!$H25/$N25)</f>
        <v>0</v>
      </c>
      <c r="CL25" s="15">
        <f>IF($O25=0,0,Planner!$H25/$O25)</f>
        <v>0</v>
      </c>
      <c r="CM25" s="15">
        <f>IF($P25=0,0,Planner!$H25/$P25)</f>
        <v>0</v>
      </c>
      <c r="CN25" s="15">
        <f>IF($Q25=0,0,Planner!$H25/$Q25)</f>
        <v>0</v>
      </c>
      <c r="CO25" s="15">
        <f>IF($R25=0,0,Planner!$H25/$R25)</f>
        <v>0</v>
      </c>
      <c r="CP25" s="15">
        <f>IF($S25=0,0,Planner!$H25/$S25)</f>
        <v>0</v>
      </c>
      <c r="CQ25" s="15">
        <f>IF($T25=0,0,Planner!$H25/$T25)</f>
        <v>0</v>
      </c>
      <c r="CR25" s="15">
        <f>IF($U25=0,0,Planner!$H25/$U25)</f>
        <v>0</v>
      </c>
      <c r="CS25" s="15">
        <f>IF($V25=0,0,Planner!$H25/$V25)</f>
        <v>0</v>
      </c>
      <c r="CT25" s="15">
        <f>IF($W25=0,0,Planner!$H25/$W25)</f>
        <v>0</v>
      </c>
      <c r="CU25" s="15">
        <f>IF($X25=0,0,Planner!$H25/$X25)</f>
        <v>0</v>
      </c>
      <c r="CV25" s="15">
        <f>IF($Y25=0,0,Planner!$H25/$Y25)</f>
        <v>0</v>
      </c>
      <c r="CW25" s="15">
        <f>IF($Z25=0,0,Planner!$H25/$Z25)</f>
        <v>0</v>
      </c>
      <c r="CX25" s="15"/>
      <c r="CY25" s="15">
        <f t="shared" si="24"/>
        <v>2</v>
      </c>
      <c r="CZ25" s="15">
        <f t="shared" si="25"/>
        <v>3</v>
      </c>
      <c r="DA25" s="15">
        <f t="shared" si="26"/>
        <v>4</v>
      </c>
      <c r="DB25" s="15">
        <f t="shared" si="27"/>
        <v>1</v>
      </c>
      <c r="DC25" s="15">
        <f t="shared" si="28"/>
        <v>0</v>
      </c>
      <c r="DD25" s="15">
        <f t="shared" si="29"/>
        <v>0</v>
      </c>
      <c r="DE25" s="15">
        <f t="shared" si="30"/>
        <v>0</v>
      </c>
      <c r="DF25" s="15">
        <f t="shared" si="31"/>
        <v>0</v>
      </c>
      <c r="DG25" s="15">
        <f t="shared" si="32"/>
        <v>0</v>
      </c>
      <c r="DH25" s="15">
        <f t="shared" si="33"/>
        <v>0</v>
      </c>
      <c r="DI25" s="15">
        <f t="shared" si="34"/>
        <v>0</v>
      </c>
      <c r="DJ25" s="15">
        <f t="shared" si="35"/>
        <v>0</v>
      </c>
      <c r="DK25" s="15">
        <f t="shared" si="36"/>
        <v>0</v>
      </c>
      <c r="DL25" s="15">
        <f t="shared" si="37"/>
        <v>0</v>
      </c>
      <c r="DM25" s="15">
        <f t="shared" si="38"/>
        <v>0</v>
      </c>
      <c r="DN25" s="15">
        <f t="shared" si="39"/>
        <v>0</v>
      </c>
      <c r="DO25" s="15">
        <f t="shared" si="40"/>
        <v>0</v>
      </c>
      <c r="DP25" s="15">
        <f t="shared" si="41"/>
        <v>0</v>
      </c>
      <c r="DQ25" s="15">
        <f t="shared" si="42"/>
        <v>0</v>
      </c>
      <c r="DR25" s="15">
        <f t="shared" si="43"/>
        <v>0</v>
      </c>
      <c r="DS25" s="15">
        <f t="shared" si="44"/>
        <v>0</v>
      </c>
      <c r="DT25" s="15">
        <f t="shared" si="45"/>
        <v>0</v>
      </c>
      <c r="DU25" s="15">
        <f t="shared" si="46"/>
        <v>0</v>
      </c>
      <c r="DV25" s="15">
        <f t="shared" si="47"/>
        <v>0</v>
      </c>
      <c r="DW25" s="15"/>
      <c r="DX25" s="15">
        <f t="shared" si="48"/>
        <v>7.9375</v>
      </c>
      <c r="DY25" s="15">
        <f t="shared" si="49"/>
        <v>5.291666666666667</v>
      </c>
      <c r="DZ25" s="15">
        <f t="shared" si="50"/>
        <v>3.96875</v>
      </c>
      <c r="EA25" s="15">
        <f t="shared" si="51"/>
        <v>21.166666666666668</v>
      </c>
      <c r="EB25" s="15">
        <f t="shared" si="52"/>
        <v>0</v>
      </c>
      <c r="EC25" s="15">
        <f t="shared" si="53"/>
        <v>0</v>
      </c>
      <c r="ED25" s="15">
        <f t="shared" si="54"/>
        <v>0</v>
      </c>
      <c r="EE25" s="15">
        <f t="shared" si="55"/>
        <v>0</v>
      </c>
      <c r="EF25" s="15">
        <f t="shared" si="56"/>
        <v>0</v>
      </c>
      <c r="EG25" s="15">
        <f t="shared" si="57"/>
        <v>0</v>
      </c>
      <c r="EH25" s="15">
        <f t="shared" si="58"/>
        <v>0</v>
      </c>
      <c r="EI25" s="15">
        <f t="shared" si="59"/>
        <v>0</v>
      </c>
      <c r="EJ25" s="15">
        <f t="shared" si="60"/>
        <v>0</v>
      </c>
      <c r="EK25" s="15">
        <f t="shared" si="61"/>
        <v>0</v>
      </c>
      <c r="EL25" s="15">
        <f t="shared" si="62"/>
        <v>0</v>
      </c>
      <c r="EM25" s="15">
        <f t="shared" si="63"/>
        <v>0</v>
      </c>
      <c r="EN25" s="15">
        <f t="shared" si="64"/>
        <v>0</v>
      </c>
      <c r="EO25" s="15">
        <f t="shared" si="65"/>
        <v>0</v>
      </c>
      <c r="EP25" s="15">
        <f t="shared" si="66"/>
        <v>0</v>
      </c>
      <c r="EQ25" s="15">
        <f t="shared" si="67"/>
        <v>0</v>
      </c>
      <c r="ER25" s="15">
        <f t="shared" si="68"/>
        <v>0</v>
      </c>
      <c r="ES25" s="15">
        <f t="shared" si="69"/>
        <v>0</v>
      </c>
      <c r="ET25" s="15">
        <f t="shared" si="70"/>
        <v>0</v>
      </c>
      <c r="EU25" s="15">
        <f t="shared" si="71"/>
        <v>0</v>
      </c>
      <c r="EV25" s="15"/>
      <c r="EW25" s="15" t="str">
        <f>IF(Planner!$L25="","",CHAR(34)&amp;Planner!$L25&amp;CHAR(34))</f>
        <v>"Armadyl helmet"</v>
      </c>
      <c r="EX25" s="15" t="str">
        <f>IF(Planner!$M25="","",CHAR(34)&amp;Planner!$M25&amp;CHAR(34))</f>
        <v>"Armadyl chestplate"</v>
      </c>
      <c r="EY25" s="15" t="str">
        <f>IF(Planner!$N25="","",CHAR(34)&amp;Planner!$N25&amp;CHAR(34))</f>
        <v>"Armadyl chainskirt"</v>
      </c>
      <c r="EZ25" s="15" t="str">
        <f>IF(Planner!$O25="","",CHAR(34)&amp;Planner!$O25&amp;CHAR(34))</f>
        <v>"Armadyl hilt"</v>
      </c>
      <c r="FA25" s="15" t="str">
        <f>IF(Planner!$P25="","",CHAR(34)&amp;Planner!$P25&amp;CHAR(34))</f>
        <v/>
      </c>
      <c r="FB25" s="15" t="str">
        <f>IF(Planner!$Q25="","",CHAR(34)&amp;Planner!$Q25&amp;CHAR(34))</f>
        <v/>
      </c>
      <c r="FC25" s="15" t="str">
        <f>IF(Planner!$R25="","",CHAR(34)&amp;Planner!$R25&amp;CHAR(34))</f>
        <v/>
      </c>
      <c r="FD25" s="15" t="str">
        <f>IF(Planner!$S25="","",CHAR(34)&amp;Planner!$S25&amp;CHAR(34))</f>
        <v/>
      </c>
      <c r="FE25" s="15" t="str">
        <f>IF(Planner!$T25="","",CHAR(34)&amp;Planner!$T25&amp;CHAR(34))</f>
        <v/>
      </c>
      <c r="FF25" s="15" t="str">
        <f>IF(Planner!$U25="","",CHAR(34)&amp;Planner!$U25&amp;CHAR(34))</f>
        <v/>
      </c>
      <c r="FG25" s="15" t="str">
        <f>IF(Planner!$V25="","",CHAR(34)&amp;Planner!$V25&amp;CHAR(34))</f>
        <v/>
      </c>
      <c r="FH25" s="15" t="str">
        <f>IF(Planner!$W25="","",CHAR(34)&amp;Planner!$W25&amp;CHAR(34))</f>
        <v/>
      </c>
      <c r="FI25" s="15" t="str">
        <f>IF(Planner!$X25="","",CHAR(34)&amp;Planner!$X25&amp;CHAR(34))</f>
        <v/>
      </c>
      <c r="FJ25" s="15" t="str">
        <f>IF(Planner!$Y25="","",CHAR(34)&amp;Planner!$Y25&amp;CHAR(34))</f>
        <v/>
      </c>
      <c r="FK25" s="15" t="str">
        <f>IF(Planner!$Z25="","",CHAR(34)&amp;Planner!$Z25&amp;CHAR(34))</f>
        <v/>
      </c>
      <c r="FL25" s="15" t="str">
        <f>IF(Planner!$AA25="","",CHAR(34)&amp;Planner!$AA25&amp;CHAR(34))</f>
        <v/>
      </c>
      <c r="FM25" s="15" t="str">
        <f>IF(Planner!$AB25="","",CHAR(34)&amp;Planner!$AB25&amp;CHAR(34))</f>
        <v/>
      </c>
      <c r="FN25" s="15" t="str">
        <f>IF(Planner!$AC25="","",CHAR(34)&amp;Planner!$AC25&amp;CHAR(34))</f>
        <v/>
      </c>
      <c r="FO25" s="15" t="str">
        <f>IF(Planner!$AD25="","",CHAR(34)&amp;Planner!$AD25&amp;CHAR(34))</f>
        <v/>
      </c>
      <c r="FP25" s="15" t="str">
        <f>IF(Planner!$AE25="","",CHAR(34)&amp;Planner!$AE25&amp;CHAR(34))</f>
        <v/>
      </c>
      <c r="FQ25" s="15" t="str">
        <f>IF(Planner!$AF25="","",CHAR(34)&amp;Planner!$AF25&amp;CHAR(34))</f>
        <v/>
      </c>
      <c r="FR25" s="15" t="str">
        <f>IF(Planner!$AG25="","",CHAR(34)&amp;Planner!$AG25&amp;CHAR(34))</f>
        <v/>
      </c>
      <c r="FS25" s="15" t="str">
        <f>IF(Planner!$AH25="","",CHAR(34)&amp;Planner!$AH25&amp;CHAR(34))</f>
        <v/>
      </c>
      <c r="FT25" s="15" t="str">
        <f>IF(Planner!$AI25="","",CHAR(34)&amp;Planner!$AI25&amp;CHAR(34))</f>
        <v/>
      </c>
    </row>
    <row r="26" spans="1:176" x14ac:dyDescent="0.25">
      <c r="A26" s="15">
        <f>Planner!$A26</f>
        <v>61</v>
      </c>
      <c r="B26" s="15"/>
      <c r="C26" s="15">
        <f>IF(Planner!$L26="",0,IFERROR(INDEX(Lookup!$H$5:$H$808,MATCH(Planner!$F26&amp;"|"&amp;Planner!$L26,Lookup!$A$5:$A$808,0)),0))</f>
        <v>0.2</v>
      </c>
      <c r="D26" s="15">
        <f>IF(Planner!$M26="",0,IFERROR(INDEX(Lookup!$H$5:$H$808,MATCH(Planner!$F26&amp;"|"&amp;Planner!$M26,Lookup!$A$5:$A$808,0)),0))</f>
        <v>0</v>
      </c>
      <c r="E26" s="15">
        <f>IF(Planner!$N26="",0,IFERROR(INDEX(Lookup!$H$5:$H$808,MATCH(Planner!$F26&amp;"|"&amp;Planner!$N26,Lookup!$A$5:$A$808,0)),0))</f>
        <v>0</v>
      </c>
      <c r="F26" s="15">
        <f>IF(Planner!$O26="",0,IFERROR(INDEX(Lookup!$H$5:$H$808,MATCH(Planner!$F26&amp;"|"&amp;Planner!$O26,Lookup!$A$5:$A$808,0)),0))</f>
        <v>0</v>
      </c>
      <c r="G26" s="15">
        <f>IF(Planner!$P26="",0,IFERROR(INDEX(Lookup!$H$5:$H$808,MATCH(Planner!$F26&amp;"|"&amp;Planner!$P26,Lookup!$A$5:$A$808,0)),0))</f>
        <v>0</v>
      </c>
      <c r="H26" s="15">
        <f>IF(Planner!$Q26="",0,IFERROR(INDEX(Lookup!$H$5:$H$808,MATCH(Planner!$F26&amp;"|"&amp;Planner!$Q26,Lookup!$A$5:$A$808,0)),0))</f>
        <v>0</v>
      </c>
      <c r="I26" s="15">
        <f>IF(Planner!$R26="",0,IFERROR(INDEX(Lookup!$H$5:$H$808,MATCH(Planner!$F26&amp;"|"&amp;Planner!$R26,Lookup!$A$5:$A$808,0)),0))</f>
        <v>0</v>
      </c>
      <c r="J26" s="15">
        <f>IF(Planner!$S26="",0,IFERROR(INDEX(Lookup!$H$5:$H$808,MATCH(Planner!$F26&amp;"|"&amp;Planner!$S26,Lookup!$A$5:$A$808,0)),0))</f>
        <v>0</v>
      </c>
      <c r="K26" s="15">
        <f>IF(Planner!$T26="",0,IFERROR(INDEX(Lookup!$H$5:$H$808,MATCH(Planner!$F26&amp;"|"&amp;Planner!$T26,Lookup!$A$5:$A$808,0)),0))</f>
        <v>0</v>
      </c>
      <c r="L26" s="15">
        <f>IF(Planner!$U26="",0,IFERROR(INDEX(Lookup!$H$5:$H$808,MATCH(Planner!$F26&amp;"|"&amp;Planner!$U26,Lookup!$A$5:$A$808,0)),0))</f>
        <v>0</v>
      </c>
      <c r="M26" s="15">
        <f>IF(Planner!$V26="",0,IFERROR(INDEX(Lookup!$H$5:$H$808,MATCH(Planner!$F26&amp;"|"&amp;Planner!$V26,Lookup!$A$5:$A$808,0)),0))</f>
        <v>0</v>
      </c>
      <c r="N26" s="15">
        <f>IF(Planner!$W26="",0,IFERROR(INDEX(Lookup!$H$5:$H$808,MATCH(Planner!$F26&amp;"|"&amp;Planner!$W26,Lookup!$A$5:$A$808,0)),0))</f>
        <v>0</v>
      </c>
      <c r="O26" s="15">
        <f>IF(Planner!$X26="",0,IFERROR(INDEX(Lookup!$H$5:$H$808,MATCH(Planner!$F26&amp;"|"&amp;Planner!$X26,Lookup!$A$5:$A$808,0)),0))</f>
        <v>0</v>
      </c>
      <c r="P26" s="15">
        <f>IF(Planner!$Y26="",0,IFERROR(INDEX(Lookup!$H$5:$H$808,MATCH(Planner!$F26&amp;"|"&amp;Planner!$Y26,Lookup!$A$5:$A$808,0)),0))</f>
        <v>0</v>
      </c>
      <c r="Q26" s="15">
        <f>IF(Planner!$Z26="",0,IFERROR(INDEX(Lookup!$H$5:$H$808,MATCH(Planner!$F26&amp;"|"&amp;Planner!$Z26,Lookup!$A$5:$A$808,0)),0))</f>
        <v>0</v>
      </c>
      <c r="R26" s="15">
        <f>IF(Planner!$AA26="",0,IFERROR(INDEX(Lookup!$H$5:$H$808,MATCH(Planner!$F26&amp;"|"&amp;Planner!$AA26,Lookup!$A$5:$A$808,0)),0))</f>
        <v>0</v>
      </c>
      <c r="S26" s="15">
        <f>IF(Planner!$AB26="",0,IFERROR(INDEX(Lookup!$H$5:$H$808,MATCH(Planner!$F26&amp;"|"&amp;Planner!$AB26,Lookup!$A$5:$A$808,0)),0))</f>
        <v>0</v>
      </c>
      <c r="T26" s="15">
        <f>IF(Planner!$AC26="",0,IFERROR(INDEX(Lookup!$H$5:$H$808,MATCH(Planner!$F26&amp;"|"&amp;Planner!$AC26,Lookup!$A$5:$A$808,0)),0))</f>
        <v>0</v>
      </c>
      <c r="U26" s="15">
        <f>IF(Planner!$AD26="",0,IFERROR(INDEX(Lookup!$H$5:$H$808,MATCH(Planner!$F26&amp;"|"&amp;Planner!$AD26,Lookup!$A$5:$A$808,0)),0))</f>
        <v>0</v>
      </c>
      <c r="V26" s="15">
        <f>IF(Planner!$AE26="",0,IFERROR(INDEX(Lookup!$H$5:$H$808,MATCH(Planner!$F26&amp;"|"&amp;Planner!$AE26,Lookup!$A$5:$A$808,0)),0))</f>
        <v>0</v>
      </c>
      <c r="W26" s="15">
        <f>IF(Planner!$AF26="",0,IFERROR(INDEX(Lookup!$H$5:$H$808,MATCH(Planner!$F26&amp;"|"&amp;Planner!$AF26,Lookup!$A$5:$A$808,0)),0))</f>
        <v>0</v>
      </c>
      <c r="X26" s="15">
        <f>IF(Planner!$AG26="",0,IFERROR(INDEX(Lookup!$H$5:$H$808,MATCH(Planner!$F26&amp;"|"&amp;Planner!$AG26,Lookup!$A$5:$A$808,0)),0))</f>
        <v>0</v>
      </c>
      <c r="Y26" s="15">
        <f>IF(Planner!$AH26="",0,IFERROR(INDEX(Lookup!$H$5:$H$808,MATCH(Planner!$F26&amp;"|"&amp;Planner!$AH26,Lookup!$A$5:$A$808,0)),0))</f>
        <v>0</v>
      </c>
      <c r="Z26" s="15">
        <f>IF(Planner!$AI26="",0,IFERROR(INDEX(Lookup!$H$5:$H$808,MATCH(Planner!$F26&amp;"|"&amp;Planner!$AI26,Lookup!$A$5:$A$808,0)),0))</f>
        <v>0</v>
      </c>
      <c r="AA26" s="15"/>
      <c r="AB26" s="15" t="str">
        <f>IF(Planner!$L26="","",IF(Planner!$I26="Yes","ALL",IF(Planner!$I26="No","IDX0",IFERROR(INDEX(Lookup!$D$5:$D$808,MATCH(Planner!$F26&amp;"|"&amp;Planner!$L26,Lookup!$A$5:$A$808,0)),"UNK0"))))</f>
        <v>Inferno</v>
      </c>
      <c r="AC26" s="15" t="str">
        <f>IF(Planner!$M26="","",IF(Planner!$I26="Yes","ALL",IF(Planner!$I26="No","IDX1",IFERROR(INDEX(Lookup!$D$5:$D$808,MATCH(Planner!$F26&amp;"|"&amp;Planner!$M26,Lookup!$A$5:$A$808,0)),"UNK1"))))</f>
        <v/>
      </c>
      <c r="AD26" s="15" t="str">
        <f>IF(Planner!$N26="","",IF(Planner!$I26="Yes","ALL",IF(Planner!$I26="No","IDX2",IFERROR(INDEX(Lookup!$D$5:$D$808,MATCH(Planner!$F26&amp;"|"&amp;Planner!$N26,Lookup!$A$5:$A$808,0)),"UNK2"))))</f>
        <v/>
      </c>
      <c r="AE26" s="15" t="str">
        <f>IF(Planner!$O26="","",IF(Planner!$I26="Yes","ALL",IF(Planner!$I26="No","IDX3",IFERROR(INDEX(Lookup!$D$5:$D$808,MATCH(Planner!$F26&amp;"|"&amp;Planner!$O26,Lookup!$A$5:$A$808,0)),"UNK3"))))</f>
        <v/>
      </c>
      <c r="AF26" s="15" t="str">
        <f>IF(Planner!$P26="","",IF(Planner!$I26="Yes","ALL",IF(Planner!$I26="No","IDX4",IFERROR(INDEX(Lookup!$D$5:$D$808,MATCH(Planner!$F26&amp;"|"&amp;Planner!$P26,Lookup!$A$5:$A$808,0)),"UNK4"))))</f>
        <v/>
      </c>
      <c r="AG26" s="15" t="str">
        <f>IF(Planner!$Q26="","",IF(Planner!$I26="Yes","ALL",IF(Planner!$I26="No","IDX5",IFERROR(INDEX(Lookup!$D$5:$D$808,MATCH(Planner!$F26&amp;"|"&amp;Planner!$Q26,Lookup!$A$5:$A$808,0)),"UNK5"))))</f>
        <v/>
      </c>
      <c r="AH26" s="15" t="str">
        <f>IF(Planner!$R26="","",IF(Planner!$I26="Yes","ALL",IF(Planner!$I26="No","IDX6",IFERROR(INDEX(Lookup!$D$5:$D$808,MATCH(Planner!$F26&amp;"|"&amp;Planner!$R26,Lookup!$A$5:$A$808,0)),"UNK6"))))</f>
        <v/>
      </c>
      <c r="AI26" s="15" t="str">
        <f>IF(Planner!$S26="","",IF(Planner!$I26="Yes","ALL",IF(Planner!$I26="No","IDX7",IFERROR(INDEX(Lookup!$D$5:$D$808,MATCH(Planner!$F26&amp;"|"&amp;Planner!$S26,Lookup!$A$5:$A$808,0)),"UNK7"))))</f>
        <v/>
      </c>
      <c r="AJ26" s="15" t="str">
        <f>IF(Planner!$T26="","",IF(Planner!$I26="Yes","ALL",IF(Planner!$I26="No","IDX8",IFERROR(INDEX(Lookup!$D$5:$D$808,MATCH(Planner!$F26&amp;"|"&amp;Planner!$T26,Lookup!$A$5:$A$808,0)),"UNK8"))))</f>
        <v/>
      </c>
      <c r="AK26" s="15" t="str">
        <f>IF(Planner!$U26="","",IF(Planner!$I26="Yes","ALL",IF(Planner!$I26="No","IDX9",IFERROR(INDEX(Lookup!$D$5:$D$808,MATCH(Planner!$F26&amp;"|"&amp;Planner!$U26,Lookup!$A$5:$A$808,0)),"UNK9"))))</f>
        <v/>
      </c>
      <c r="AL26" s="15" t="str">
        <f>IF(Planner!$V26="","",IF(Planner!$I26="Yes","ALL",IF(Planner!$I26="No","IDX10",IFERROR(INDEX(Lookup!$D$5:$D$808,MATCH(Planner!$F26&amp;"|"&amp;Planner!$V26,Lookup!$A$5:$A$808,0)),"UNK10"))))</f>
        <v/>
      </c>
      <c r="AM26" s="15" t="str">
        <f>IF(Planner!$W26="","",IF(Planner!$I26="Yes","ALL",IF(Planner!$I26="No","IDX11",IFERROR(INDEX(Lookup!$D$5:$D$808,MATCH(Planner!$F26&amp;"|"&amp;Planner!$W26,Lookup!$A$5:$A$808,0)),"UNK11"))))</f>
        <v/>
      </c>
      <c r="AN26" s="15" t="str">
        <f>IF(Planner!$X26="","",IF(Planner!$I26="Yes","ALL",IF(Planner!$I26="No","IDX12",IFERROR(INDEX(Lookup!$D$5:$D$808,MATCH(Planner!$F26&amp;"|"&amp;Planner!$X26,Lookup!$A$5:$A$808,0)),"UNK12"))))</f>
        <v/>
      </c>
      <c r="AO26" s="15" t="str">
        <f>IF(Planner!$Y26="","",IF(Planner!$I26="Yes","ALL",IF(Planner!$I26="No","IDX13",IFERROR(INDEX(Lookup!$D$5:$D$808,MATCH(Planner!$F26&amp;"|"&amp;Planner!$Y26,Lookup!$A$5:$A$808,0)),"UNK13"))))</f>
        <v/>
      </c>
      <c r="AP26" s="15" t="str">
        <f>IF(Planner!$Z26="","",IF(Planner!$I26="Yes","ALL",IF(Planner!$I26="No","IDX14",IFERROR(INDEX(Lookup!$D$5:$D$808,MATCH(Planner!$F26&amp;"|"&amp;Planner!$Z26,Lookup!$A$5:$A$808,0)),"UNK14"))))</f>
        <v/>
      </c>
      <c r="AQ26" s="15" t="str">
        <f>IF(Planner!$AA26="","",IF(Planner!$I26="Yes","ALL",IF(Planner!$I26="No","IDX15",IFERROR(INDEX(Lookup!$D$5:$D$808,MATCH(Planner!$F26&amp;"|"&amp;Planner!$AA26,Lookup!$A$5:$A$808,0)),"UNK15"))))</f>
        <v/>
      </c>
      <c r="AR26" s="15" t="str">
        <f>IF(Planner!$AB26="","",IF(Planner!$I26="Yes","ALL",IF(Planner!$I26="No","IDX16",IFERROR(INDEX(Lookup!$D$5:$D$808,MATCH(Planner!$F26&amp;"|"&amp;Planner!$AB26,Lookup!$A$5:$A$808,0)),"UNK16"))))</f>
        <v/>
      </c>
      <c r="AS26" s="15" t="str">
        <f>IF(Planner!$AC26="","",IF(Planner!$I26="Yes","ALL",IF(Planner!$I26="No","IDX17",IFERROR(INDEX(Lookup!$D$5:$D$808,MATCH(Planner!$F26&amp;"|"&amp;Planner!$AC26,Lookup!$A$5:$A$808,0)),"UNK17"))))</f>
        <v/>
      </c>
      <c r="AT26" s="15" t="str">
        <f>IF(Planner!$AD26="","",IF(Planner!$I26="Yes","ALL",IF(Planner!$I26="No","IDX18",IFERROR(INDEX(Lookup!$D$5:$D$808,MATCH(Planner!$F26&amp;"|"&amp;Planner!$AD26,Lookup!$A$5:$A$808,0)),"UNK18"))))</f>
        <v/>
      </c>
      <c r="AU26" s="15" t="str">
        <f>IF(Planner!$AE26="","",IF(Planner!$I26="Yes","ALL",IF(Planner!$I26="No","IDX19",IFERROR(INDEX(Lookup!$D$5:$D$808,MATCH(Planner!$F26&amp;"|"&amp;Planner!$AE26,Lookup!$A$5:$A$808,0)),"UNK19"))))</f>
        <v/>
      </c>
      <c r="AV26" s="15" t="str">
        <f>IF(Planner!$AF26="","",IF(Planner!$I26="Yes","ALL",IF(Planner!$I26="No","IDX20",IFERROR(INDEX(Lookup!$D$5:$D$808,MATCH(Planner!$F26&amp;"|"&amp;Planner!$AF26,Lookup!$A$5:$A$808,0)),"UNK20"))))</f>
        <v/>
      </c>
      <c r="AW26" s="15" t="str">
        <f>IF(Planner!$AG26="","",IF(Planner!$I26="Yes","ALL",IF(Planner!$I26="No","IDX21",IFERROR(INDEX(Lookup!$D$5:$D$808,MATCH(Planner!$F26&amp;"|"&amp;Planner!$AG26,Lookup!$A$5:$A$808,0)),"UNK21"))))</f>
        <v/>
      </c>
      <c r="AX26" s="15" t="str">
        <f>IF(Planner!$AH26="","",IF(Planner!$I26="Yes","ALL",IF(Planner!$I26="No","IDX22",IFERROR(INDEX(Lookup!$D$5:$D$808,MATCH(Planner!$F26&amp;"|"&amp;Planner!$AH26,Lookup!$A$5:$A$808,0)),"UNK22"))))</f>
        <v/>
      </c>
      <c r="AY26" s="15" t="str">
        <f>IF(Planner!$AI26="","",IF(Planner!$I26="Yes","ALL",IF(Planner!$I26="No","IDX23",IFERROR(INDEX(Lookup!$D$5:$D$808,MATCH(Planner!$F26&amp;"|"&amp;Planner!$AI26,Lookup!$A$5:$A$808,0)),"UNK23"))))</f>
        <v/>
      </c>
      <c r="AZ26" s="15"/>
      <c r="BA26" s="15">
        <f t="shared" si="0"/>
        <v>0.2</v>
      </c>
      <c r="BB26" s="15">
        <f t="shared" si="1"/>
        <v>0</v>
      </c>
      <c r="BC26" s="15">
        <f t="shared" si="2"/>
        <v>0</v>
      </c>
      <c r="BD26" s="15">
        <f t="shared" si="3"/>
        <v>0</v>
      </c>
      <c r="BE26" s="15">
        <f t="shared" si="4"/>
        <v>0</v>
      </c>
      <c r="BF26" s="15">
        <f t="shared" si="5"/>
        <v>0</v>
      </c>
      <c r="BG26" s="15">
        <f t="shared" si="6"/>
        <v>0</v>
      </c>
      <c r="BH26" s="15">
        <f t="shared" si="7"/>
        <v>0</v>
      </c>
      <c r="BI26" s="15">
        <f t="shared" si="8"/>
        <v>0</v>
      </c>
      <c r="BJ26" s="15">
        <f t="shared" si="9"/>
        <v>0</v>
      </c>
      <c r="BK26" s="15">
        <f t="shared" si="10"/>
        <v>0</v>
      </c>
      <c r="BL26" s="15">
        <f t="shared" si="11"/>
        <v>0</v>
      </c>
      <c r="BM26" s="15">
        <f t="shared" si="12"/>
        <v>0</v>
      </c>
      <c r="BN26" s="15">
        <f t="shared" si="13"/>
        <v>0</v>
      </c>
      <c r="BO26" s="15">
        <f t="shared" si="14"/>
        <v>0</v>
      </c>
      <c r="BP26" s="15">
        <f t="shared" si="15"/>
        <v>0</v>
      </c>
      <c r="BQ26" s="15">
        <f t="shared" si="16"/>
        <v>0</v>
      </c>
      <c r="BR26" s="15">
        <f t="shared" si="17"/>
        <v>0</v>
      </c>
      <c r="BS26" s="15">
        <f t="shared" si="18"/>
        <v>0</v>
      </c>
      <c r="BT26" s="15">
        <f t="shared" si="19"/>
        <v>0</v>
      </c>
      <c r="BU26" s="15">
        <f t="shared" si="20"/>
        <v>0</v>
      </c>
      <c r="BV26" s="15">
        <f t="shared" si="21"/>
        <v>0</v>
      </c>
      <c r="BW26" s="15">
        <f t="shared" si="22"/>
        <v>0</v>
      </c>
      <c r="BX26" s="15">
        <f t="shared" si="23"/>
        <v>0</v>
      </c>
      <c r="BY26" s="15"/>
      <c r="BZ26" s="15">
        <f>IF($C26=0,0,Planner!$H26/$C26)</f>
        <v>5</v>
      </c>
      <c r="CA26" s="15">
        <f>IF($D26=0,0,Planner!$H26/$D26)</f>
        <v>0</v>
      </c>
      <c r="CB26" s="15">
        <f>IF($E26=0,0,Planner!$H26/$E26)</f>
        <v>0</v>
      </c>
      <c r="CC26" s="15">
        <f>IF($F26=0,0,Planner!$H26/$F26)</f>
        <v>0</v>
      </c>
      <c r="CD26" s="15">
        <f>IF($G26=0,0,Planner!$H26/$G26)</f>
        <v>0</v>
      </c>
      <c r="CE26" s="15">
        <f>IF($H26=0,0,Planner!$H26/$H26)</f>
        <v>0</v>
      </c>
      <c r="CF26" s="15">
        <f>IF($I26=0,0,Planner!$H26/$I26)</f>
        <v>0</v>
      </c>
      <c r="CG26" s="15">
        <f>IF($J26=0,0,Planner!$H26/$J26)</f>
        <v>0</v>
      </c>
      <c r="CH26" s="15">
        <f>IF($K26=0,0,Planner!$H26/$K26)</f>
        <v>0</v>
      </c>
      <c r="CI26" s="15">
        <f>IF($L26=0,0,Planner!$H26/$L26)</f>
        <v>0</v>
      </c>
      <c r="CJ26" s="15">
        <f>IF($M26=0,0,Planner!$H26/$M26)</f>
        <v>0</v>
      </c>
      <c r="CK26" s="15">
        <f>IF($N26=0,0,Planner!$H26/$N26)</f>
        <v>0</v>
      </c>
      <c r="CL26" s="15">
        <f>IF($O26=0,0,Planner!$H26/$O26)</f>
        <v>0</v>
      </c>
      <c r="CM26" s="15">
        <f>IF($P26=0,0,Planner!$H26/$P26)</f>
        <v>0</v>
      </c>
      <c r="CN26" s="15">
        <f>IF($Q26=0,0,Planner!$H26/$Q26)</f>
        <v>0</v>
      </c>
      <c r="CO26" s="15">
        <f>IF($R26=0,0,Planner!$H26/$R26)</f>
        <v>0</v>
      </c>
      <c r="CP26" s="15">
        <f>IF($S26=0,0,Planner!$H26/$S26)</f>
        <v>0</v>
      </c>
      <c r="CQ26" s="15">
        <f>IF($T26=0,0,Planner!$H26/$T26)</f>
        <v>0</v>
      </c>
      <c r="CR26" s="15">
        <f>IF($U26=0,0,Planner!$H26/$U26)</f>
        <v>0</v>
      </c>
      <c r="CS26" s="15">
        <f>IF($V26=0,0,Planner!$H26/$V26)</f>
        <v>0</v>
      </c>
      <c r="CT26" s="15">
        <f>IF($W26=0,0,Planner!$H26/$W26)</f>
        <v>0</v>
      </c>
      <c r="CU26" s="15">
        <f>IF($X26=0,0,Planner!$H26/$X26)</f>
        <v>0</v>
      </c>
      <c r="CV26" s="15">
        <f>IF($Y26=0,0,Planner!$H26/$Y26)</f>
        <v>0</v>
      </c>
      <c r="CW26" s="15">
        <f>IF($Z26=0,0,Planner!$H26/$Z26)</f>
        <v>0</v>
      </c>
      <c r="CX26" s="15"/>
      <c r="CY26" s="15">
        <f t="shared" si="24"/>
        <v>1</v>
      </c>
      <c r="CZ26" s="15">
        <f t="shared" si="25"/>
        <v>0</v>
      </c>
      <c r="DA26" s="15">
        <f t="shared" si="26"/>
        <v>0</v>
      </c>
      <c r="DB26" s="15">
        <f t="shared" si="27"/>
        <v>0</v>
      </c>
      <c r="DC26" s="15">
        <f t="shared" si="28"/>
        <v>0</v>
      </c>
      <c r="DD26" s="15">
        <f t="shared" si="29"/>
        <v>0</v>
      </c>
      <c r="DE26" s="15">
        <f t="shared" si="30"/>
        <v>0</v>
      </c>
      <c r="DF26" s="15">
        <f t="shared" si="31"/>
        <v>0</v>
      </c>
      <c r="DG26" s="15">
        <f t="shared" si="32"/>
        <v>0</v>
      </c>
      <c r="DH26" s="15">
        <f t="shared" si="33"/>
        <v>0</v>
      </c>
      <c r="DI26" s="15">
        <f t="shared" si="34"/>
        <v>0</v>
      </c>
      <c r="DJ26" s="15">
        <f t="shared" si="35"/>
        <v>0</v>
      </c>
      <c r="DK26" s="15">
        <f t="shared" si="36"/>
        <v>0</v>
      </c>
      <c r="DL26" s="15">
        <f t="shared" si="37"/>
        <v>0</v>
      </c>
      <c r="DM26" s="15">
        <f t="shared" si="38"/>
        <v>0</v>
      </c>
      <c r="DN26" s="15">
        <f t="shared" si="39"/>
        <v>0</v>
      </c>
      <c r="DO26" s="15">
        <f t="shared" si="40"/>
        <v>0</v>
      </c>
      <c r="DP26" s="15">
        <f t="shared" si="41"/>
        <v>0</v>
      </c>
      <c r="DQ26" s="15">
        <f t="shared" si="42"/>
        <v>0</v>
      </c>
      <c r="DR26" s="15">
        <f t="shared" si="43"/>
        <v>0</v>
      </c>
      <c r="DS26" s="15">
        <f t="shared" si="44"/>
        <v>0</v>
      </c>
      <c r="DT26" s="15">
        <f t="shared" si="45"/>
        <v>0</v>
      </c>
      <c r="DU26" s="15">
        <f t="shared" si="46"/>
        <v>0</v>
      </c>
      <c r="DV26" s="15">
        <f t="shared" si="47"/>
        <v>0</v>
      </c>
      <c r="DW26" s="15"/>
      <c r="DX26" s="15">
        <f t="shared" si="48"/>
        <v>5</v>
      </c>
      <c r="DY26" s="15">
        <f t="shared" si="49"/>
        <v>0</v>
      </c>
      <c r="DZ26" s="15">
        <f t="shared" si="50"/>
        <v>0</v>
      </c>
      <c r="EA26" s="15">
        <f t="shared" si="51"/>
        <v>0</v>
      </c>
      <c r="EB26" s="15">
        <f t="shared" si="52"/>
        <v>0</v>
      </c>
      <c r="EC26" s="15">
        <f t="shared" si="53"/>
        <v>0</v>
      </c>
      <c r="ED26" s="15">
        <f t="shared" si="54"/>
        <v>0</v>
      </c>
      <c r="EE26" s="15">
        <f t="shared" si="55"/>
        <v>0</v>
      </c>
      <c r="EF26" s="15">
        <f t="shared" si="56"/>
        <v>0</v>
      </c>
      <c r="EG26" s="15">
        <f t="shared" si="57"/>
        <v>0</v>
      </c>
      <c r="EH26" s="15">
        <f t="shared" si="58"/>
        <v>0</v>
      </c>
      <c r="EI26" s="15">
        <f t="shared" si="59"/>
        <v>0</v>
      </c>
      <c r="EJ26" s="15">
        <f t="shared" si="60"/>
        <v>0</v>
      </c>
      <c r="EK26" s="15">
        <f t="shared" si="61"/>
        <v>0</v>
      </c>
      <c r="EL26" s="15">
        <f t="shared" si="62"/>
        <v>0</v>
      </c>
      <c r="EM26" s="15">
        <f t="shared" si="63"/>
        <v>0</v>
      </c>
      <c r="EN26" s="15">
        <f t="shared" si="64"/>
        <v>0</v>
      </c>
      <c r="EO26" s="15">
        <f t="shared" si="65"/>
        <v>0</v>
      </c>
      <c r="EP26" s="15">
        <f t="shared" si="66"/>
        <v>0</v>
      </c>
      <c r="EQ26" s="15">
        <f t="shared" si="67"/>
        <v>0</v>
      </c>
      <c r="ER26" s="15">
        <f t="shared" si="68"/>
        <v>0</v>
      </c>
      <c r="ES26" s="15">
        <f t="shared" si="69"/>
        <v>0</v>
      </c>
      <c r="ET26" s="15">
        <f t="shared" si="70"/>
        <v>0</v>
      </c>
      <c r="EU26" s="15">
        <f t="shared" si="71"/>
        <v>0</v>
      </c>
      <c r="EV26" s="15"/>
      <c r="EW26" s="15" t="str">
        <f>IF(Planner!$L26="","",CHAR(34)&amp;Planner!$L26&amp;CHAR(34))</f>
        <v>"Infernal cape"</v>
      </c>
      <c r="EX26" s="15" t="str">
        <f>IF(Planner!$M26="","",CHAR(34)&amp;Planner!$M26&amp;CHAR(34))</f>
        <v/>
      </c>
      <c r="EY26" s="15" t="str">
        <f>IF(Planner!$N26="","",CHAR(34)&amp;Planner!$N26&amp;CHAR(34))</f>
        <v/>
      </c>
      <c r="EZ26" s="15" t="str">
        <f>IF(Planner!$O26="","",CHAR(34)&amp;Planner!$O26&amp;CHAR(34))</f>
        <v/>
      </c>
      <c r="FA26" s="15" t="str">
        <f>IF(Planner!$P26="","",CHAR(34)&amp;Planner!$P26&amp;CHAR(34))</f>
        <v/>
      </c>
      <c r="FB26" s="15" t="str">
        <f>IF(Planner!$Q26="","",CHAR(34)&amp;Planner!$Q26&amp;CHAR(34))</f>
        <v/>
      </c>
      <c r="FC26" s="15" t="str">
        <f>IF(Planner!$R26="","",CHAR(34)&amp;Planner!$R26&amp;CHAR(34))</f>
        <v/>
      </c>
      <c r="FD26" s="15" t="str">
        <f>IF(Planner!$S26="","",CHAR(34)&amp;Planner!$S26&amp;CHAR(34))</f>
        <v/>
      </c>
      <c r="FE26" s="15" t="str">
        <f>IF(Planner!$T26="","",CHAR(34)&amp;Planner!$T26&amp;CHAR(34))</f>
        <v/>
      </c>
      <c r="FF26" s="15" t="str">
        <f>IF(Planner!$U26="","",CHAR(34)&amp;Planner!$U26&amp;CHAR(34))</f>
        <v/>
      </c>
      <c r="FG26" s="15" t="str">
        <f>IF(Planner!$V26="","",CHAR(34)&amp;Planner!$V26&amp;CHAR(34))</f>
        <v/>
      </c>
      <c r="FH26" s="15" t="str">
        <f>IF(Planner!$W26="","",CHAR(34)&amp;Planner!$W26&amp;CHAR(34))</f>
        <v/>
      </c>
      <c r="FI26" s="15" t="str">
        <f>IF(Planner!$X26="","",CHAR(34)&amp;Planner!$X26&amp;CHAR(34))</f>
        <v/>
      </c>
      <c r="FJ26" s="15" t="str">
        <f>IF(Planner!$Y26="","",CHAR(34)&amp;Planner!$Y26&amp;CHAR(34))</f>
        <v/>
      </c>
      <c r="FK26" s="15" t="str">
        <f>IF(Planner!$Z26="","",CHAR(34)&amp;Planner!$Z26&amp;CHAR(34))</f>
        <v/>
      </c>
      <c r="FL26" s="15" t="str">
        <f>IF(Planner!$AA26="","",CHAR(34)&amp;Planner!$AA26&amp;CHAR(34))</f>
        <v/>
      </c>
      <c r="FM26" s="15" t="str">
        <f>IF(Planner!$AB26="","",CHAR(34)&amp;Planner!$AB26&amp;CHAR(34))</f>
        <v/>
      </c>
      <c r="FN26" s="15" t="str">
        <f>IF(Planner!$AC26="","",CHAR(34)&amp;Planner!$AC26&amp;CHAR(34))</f>
        <v/>
      </c>
      <c r="FO26" s="15" t="str">
        <f>IF(Planner!$AD26="","",CHAR(34)&amp;Planner!$AD26&amp;CHAR(34))</f>
        <v/>
      </c>
      <c r="FP26" s="15" t="str">
        <f>IF(Planner!$AE26="","",CHAR(34)&amp;Planner!$AE26&amp;CHAR(34))</f>
        <v/>
      </c>
      <c r="FQ26" s="15" t="str">
        <f>IF(Planner!$AF26="","",CHAR(34)&amp;Planner!$AF26&amp;CHAR(34))</f>
        <v/>
      </c>
      <c r="FR26" s="15" t="str">
        <f>IF(Planner!$AG26="","",CHAR(34)&amp;Planner!$AG26&amp;CHAR(34))</f>
        <v/>
      </c>
      <c r="FS26" s="15" t="str">
        <f>IF(Planner!$AH26="","",CHAR(34)&amp;Planner!$AH26&amp;CHAR(34))</f>
        <v/>
      </c>
      <c r="FT26" s="15" t="str">
        <f>IF(Planner!$AI26="","",CHAR(34)&amp;Planner!$AI26&amp;CHAR(34))</f>
        <v/>
      </c>
    </row>
    <row r="27" spans="1:176" x14ac:dyDescent="0.25">
      <c r="A27" s="15">
        <f>Planner!$A27</f>
        <v>60</v>
      </c>
      <c r="B27" s="15"/>
      <c r="C27" s="15">
        <f>IF(Planner!$L27="",0,IFERROR(INDEX(Lookup!$H$5:$H$808,MATCH(Planner!$F27&amp;"|"&amp;Planner!$L27,Lookup!$A$5:$A$808,0)),0))</f>
        <v>9.5652173913043492E-4</v>
      </c>
      <c r="D27" s="15">
        <f>IF(Planner!$M27="",0,IFERROR(INDEX(Lookup!$H$5:$H$808,MATCH(Planner!$F27&amp;"|"&amp;Planner!$M27,Lookup!$A$5:$A$808,0)),0))</f>
        <v>9.5652173913043492E-4</v>
      </c>
      <c r="E27" s="15">
        <f>IF(Planner!$N27="",0,IFERROR(INDEX(Lookup!$H$5:$H$808,MATCH(Planner!$F27&amp;"|"&amp;Planner!$N27,Lookup!$A$5:$A$808,0)),0))</f>
        <v>9.5652173913043492E-4</v>
      </c>
      <c r="F27" s="15">
        <f>IF(Planner!$O27="",0,IFERROR(INDEX(Lookup!$H$5:$H$808,MATCH(Planner!$F27&amp;"|"&amp;Planner!$O27,Lookup!$A$5:$A$808,0)),0))</f>
        <v>1.9130434782608698E-3</v>
      </c>
      <c r="G27" s="15">
        <f>IF(Planner!$P27="",0,IFERROR(INDEX(Lookup!$H$5:$H$808,MATCH(Planner!$F27&amp;"|"&amp;Planner!$P27,Lookup!$A$5:$A$808,0)),0))</f>
        <v>1.9130434782608698E-3</v>
      </c>
      <c r="H27" s="15">
        <f>IF(Planner!$Q27="",0,IFERROR(INDEX(Lookup!$H$5:$H$808,MATCH(Planner!$F27&amp;"|"&amp;Planner!$Q27,Lookup!$A$5:$A$808,0)),0))</f>
        <v>1.9130434782608698E-3</v>
      </c>
      <c r="I27" s="15">
        <f>IF(Planner!$R27="",0,IFERROR(INDEX(Lookup!$H$5:$H$808,MATCH(Planner!$F27&amp;"|"&amp;Planner!$R27,Lookup!$A$5:$A$808,0)),0))</f>
        <v>1.9130434782608698E-3</v>
      </c>
      <c r="J27" s="15">
        <f>IF(Planner!$S27="",0,IFERROR(INDEX(Lookup!$H$5:$H$808,MATCH(Planner!$F27&amp;"|"&amp;Planner!$S27,Lookup!$A$5:$A$808,0)),0))</f>
        <v>1.9130434782608698E-3</v>
      </c>
      <c r="K27" s="15">
        <f>IF(Planner!$T27="",0,IFERROR(INDEX(Lookup!$H$5:$H$808,MATCH(Planner!$F27&amp;"|"&amp;Planner!$T27,Lookup!$A$5:$A$808,0)),0))</f>
        <v>1.9130434782608698E-3</v>
      </c>
      <c r="L27" s="15">
        <f>IF(Planner!$U27="",0,IFERROR(INDEX(Lookup!$H$5:$H$808,MATCH(Planner!$F27&amp;"|"&amp;Planner!$U27,Lookup!$A$5:$A$808,0)),0))</f>
        <v>1.9130434782608698E-3</v>
      </c>
      <c r="M27" s="15">
        <f>IF(Planner!$V27="",0,IFERROR(INDEX(Lookup!$H$5:$H$808,MATCH(Planner!$F27&amp;"|"&amp;Planner!$V27,Lookup!$A$5:$A$808,0)),0))</f>
        <v>0</v>
      </c>
      <c r="N27" s="15">
        <f>IF(Planner!$W27="",0,IFERROR(INDEX(Lookup!$H$5:$H$808,MATCH(Planner!$F27&amp;"|"&amp;Planner!$W27,Lookup!$A$5:$A$808,0)),0))</f>
        <v>0</v>
      </c>
      <c r="O27" s="15">
        <f>IF(Planner!$X27="",0,IFERROR(INDEX(Lookup!$H$5:$H$808,MATCH(Planner!$F27&amp;"|"&amp;Planner!$X27,Lookup!$A$5:$A$808,0)),0))</f>
        <v>0</v>
      </c>
      <c r="P27" s="15">
        <f>IF(Planner!$Y27="",0,IFERROR(INDEX(Lookup!$H$5:$H$808,MATCH(Planner!$F27&amp;"|"&amp;Planner!$Y27,Lookup!$A$5:$A$808,0)),0))</f>
        <v>0</v>
      </c>
      <c r="Q27" s="15">
        <f>IF(Planner!$Z27="",0,IFERROR(INDEX(Lookup!$H$5:$H$808,MATCH(Planner!$F27&amp;"|"&amp;Planner!$Z27,Lookup!$A$5:$A$808,0)),0))</f>
        <v>0</v>
      </c>
      <c r="R27" s="15">
        <f>IF(Planner!$AA27="",0,IFERROR(INDEX(Lookup!$H$5:$H$808,MATCH(Planner!$F27&amp;"|"&amp;Planner!$AA27,Lookup!$A$5:$A$808,0)),0))</f>
        <v>0</v>
      </c>
      <c r="S27" s="15">
        <f>IF(Planner!$AB27="",0,IFERROR(INDEX(Lookup!$H$5:$H$808,MATCH(Planner!$F27&amp;"|"&amp;Planner!$AB27,Lookup!$A$5:$A$808,0)),0))</f>
        <v>0</v>
      </c>
      <c r="T27" s="15">
        <f>IF(Planner!$AC27="",0,IFERROR(INDEX(Lookup!$H$5:$H$808,MATCH(Planner!$F27&amp;"|"&amp;Planner!$AC27,Lookup!$A$5:$A$808,0)),0))</f>
        <v>0</v>
      </c>
      <c r="U27" s="15">
        <f>IF(Planner!$AD27="",0,IFERROR(INDEX(Lookup!$H$5:$H$808,MATCH(Planner!$F27&amp;"|"&amp;Planner!$AD27,Lookup!$A$5:$A$808,0)),0))</f>
        <v>0</v>
      </c>
      <c r="V27" s="15">
        <f>IF(Planner!$AE27="",0,IFERROR(INDEX(Lookup!$H$5:$H$808,MATCH(Planner!$F27&amp;"|"&amp;Planner!$AE27,Lookup!$A$5:$A$808,0)),0))</f>
        <v>0</v>
      </c>
      <c r="W27" s="15">
        <f>IF(Planner!$AF27="",0,IFERROR(INDEX(Lookup!$H$5:$H$808,MATCH(Planner!$F27&amp;"|"&amp;Planner!$AF27,Lookup!$A$5:$A$808,0)),0))</f>
        <v>0</v>
      </c>
      <c r="X27" s="15">
        <f>IF(Planner!$AG27="",0,IFERROR(INDEX(Lookup!$H$5:$H$808,MATCH(Planner!$F27&amp;"|"&amp;Planner!$AG27,Lookup!$A$5:$A$808,0)),0))</f>
        <v>0</v>
      </c>
      <c r="Y27" s="15">
        <f>IF(Planner!$AH27="",0,IFERROR(INDEX(Lookup!$H$5:$H$808,MATCH(Planner!$F27&amp;"|"&amp;Planner!$AH27,Lookup!$A$5:$A$808,0)),0))</f>
        <v>0</v>
      </c>
      <c r="Z27" s="15">
        <f>IF(Planner!$AI27="",0,IFERROR(INDEX(Lookup!$H$5:$H$808,MATCH(Planner!$F27&amp;"|"&amp;Planner!$AI27,Lookup!$A$5:$A$808,0)),0))</f>
        <v>0</v>
      </c>
      <c r="AA27" s="15"/>
      <c r="AB27" s="15" t="str">
        <f>IF(Planner!$L27="","",IF(Planner!$I27="Yes","ALL",IF(Planner!$I27="No","IDX0",IFERROR(INDEX(Lookup!$D$5:$D$808,MATCH(Planner!$F27&amp;"|"&amp;Planner!$L27,Lookup!$A$5:$A$808,0)),"UNK0"))))</f>
        <v>Chambers of Xeric</v>
      </c>
      <c r="AC27" s="15" t="str">
        <f>IF(Planner!$M27="","",IF(Planner!$I27="Yes","ALL",IF(Planner!$I27="No","IDX1",IFERROR(INDEX(Lookup!$D$5:$D$808,MATCH(Planner!$F27&amp;"|"&amp;Planner!$M27,Lookup!$A$5:$A$808,0)),"UNK1"))))</f>
        <v>Chambers of Xeric</v>
      </c>
      <c r="AD27" s="15" t="str">
        <f>IF(Planner!$N27="","",IF(Planner!$I27="Yes","ALL",IF(Planner!$I27="No","IDX2",IFERROR(INDEX(Lookup!$D$5:$D$808,MATCH(Planner!$F27&amp;"|"&amp;Planner!$N27,Lookup!$A$5:$A$808,0)),"UNK2"))))</f>
        <v>Chambers of Xeric</v>
      </c>
      <c r="AE27" s="15" t="str">
        <f>IF(Planner!$O27="","",IF(Planner!$I27="Yes","ALL",IF(Planner!$I27="No","IDX3",IFERROR(INDEX(Lookup!$D$5:$D$808,MATCH(Planner!$F27&amp;"|"&amp;Planner!$O27,Lookup!$A$5:$A$808,0)),"UNK3"))))</f>
        <v>Chambers of Xeric</v>
      </c>
      <c r="AF27" s="15" t="str">
        <f>IF(Planner!$P27="","",IF(Planner!$I27="Yes","ALL",IF(Planner!$I27="No","IDX4",IFERROR(INDEX(Lookup!$D$5:$D$808,MATCH(Planner!$F27&amp;"|"&amp;Planner!$P27,Lookup!$A$5:$A$808,0)),"UNK4"))))</f>
        <v>Chambers of Xeric</v>
      </c>
      <c r="AG27" s="15" t="str">
        <f>IF(Planner!$Q27="","",IF(Planner!$I27="Yes","ALL",IF(Planner!$I27="No","IDX5",IFERROR(INDEX(Lookup!$D$5:$D$808,MATCH(Planner!$F27&amp;"|"&amp;Planner!$Q27,Lookup!$A$5:$A$808,0)),"UNK5"))))</f>
        <v>Chambers of Xeric</v>
      </c>
      <c r="AH27" s="15" t="str">
        <f>IF(Planner!$R27="","",IF(Planner!$I27="Yes","ALL",IF(Planner!$I27="No","IDX6",IFERROR(INDEX(Lookup!$D$5:$D$808,MATCH(Planner!$F27&amp;"|"&amp;Planner!$R27,Lookup!$A$5:$A$808,0)),"UNK6"))))</f>
        <v>Chambers of Xeric</v>
      </c>
      <c r="AI27" s="15" t="str">
        <f>IF(Planner!$S27="","",IF(Planner!$I27="Yes","ALL",IF(Planner!$I27="No","IDX7",IFERROR(INDEX(Lookup!$D$5:$D$808,MATCH(Planner!$F27&amp;"|"&amp;Planner!$S27,Lookup!$A$5:$A$808,0)),"UNK7"))))</f>
        <v>Chambers of Xeric</v>
      </c>
      <c r="AJ27" s="15" t="str">
        <f>IF(Planner!$T27="","",IF(Planner!$I27="Yes","ALL",IF(Planner!$I27="No","IDX8",IFERROR(INDEX(Lookup!$D$5:$D$808,MATCH(Planner!$F27&amp;"|"&amp;Planner!$T27,Lookup!$A$5:$A$808,0)),"UNK8"))))</f>
        <v>Chambers of Xeric</v>
      </c>
      <c r="AK27" s="15" t="str">
        <f>IF(Planner!$U27="","",IF(Planner!$I27="Yes","ALL",IF(Planner!$I27="No","IDX9",IFERROR(INDEX(Lookup!$D$5:$D$808,MATCH(Planner!$F27&amp;"|"&amp;Planner!$U27,Lookup!$A$5:$A$808,0)),"UNK9"))))</f>
        <v>Chambers of Xeric</v>
      </c>
      <c r="AL27" s="15" t="str">
        <f>IF(Planner!$V27="","",IF(Planner!$I27="Yes","ALL",IF(Planner!$I27="No","IDX10",IFERROR(INDEX(Lookup!$D$5:$D$808,MATCH(Planner!$F27&amp;"|"&amp;Planner!$V27,Lookup!$A$5:$A$808,0)),"UNK10"))))</f>
        <v/>
      </c>
      <c r="AM27" s="15" t="str">
        <f>IF(Planner!$W27="","",IF(Planner!$I27="Yes","ALL",IF(Planner!$I27="No","IDX11",IFERROR(INDEX(Lookup!$D$5:$D$808,MATCH(Planner!$F27&amp;"|"&amp;Planner!$W27,Lookup!$A$5:$A$808,0)),"UNK11"))))</f>
        <v/>
      </c>
      <c r="AN27" s="15" t="str">
        <f>IF(Planner!$X27="","",IF(Planner!$I27="Yes","ALL",IF(Planner!$I27="No","IDX12",IFERROR(INDEX(Lookup!$D$5:$D$808,MATCH(Planner!$F27&amp;"|"&amp;Planner!$X27,Lookup!$A$5:$A$808,0)),"UNK12"))))</f>
        <v/>
      </c>
      <c r="AO27" s="15" t="str">
        <f>IF(Planner!$Y27="","",IF(Planner!$I27="Yes","ALL",IF(Planner!$I27="No","IDX13",IFERROR(INDEX(Lookup!$D$5:$D$808,MATCH(Planner!$F27&amp;"|"&amp;Planner!$Y27,Lookup!$A$5:$A$808,0)),"UNK13"))))</f>
        <v/>
      </c>
      <c r="AP27" s="15" t="str">
        <f>IF(Planner!$Z27="","",IF(Planner!$I27="Yes","ALL",IF(Planner!$I27="No","IDX14",IFERROR(INDEX(Lookup!$D$5:$D$808,MATCH(Planner!$F27&amp;"|"&amp;Planner!$Z27,Lookup!$A$5:$A$808,0)),"UNK14"))))</f>
        <v/>
      </c>
      <c r="AQ27" s="15" t="str">
        <f>IF(Planner!$AA27="","",IF(Planner!$I27="Yes","ALL",IF(Planner!$I27="No","IDX15",IFERROR(INDEX(Lookup!$D$5:$D$808,MATCH(Planner!$F27&amp;"|"&amp;Planner!$AA27,Lookup!$A$5:$A$808,0)),"UNK15"))))</f>
        <v/>
      </c>
      <c r="AR27" s="15" t="str">
        <f>IF(Planner!$AB27="","",IF(Planner!$I27="Yes","ALL",IF(Planner!$I27="No","IDX16",IFERROR(INDEX(Lookup!$D$5:$D$808,MATCH(Planner!$F27&amp;"|"&amp;Planner!$AB27,Lookup!$A$5:$A$808,0)),"UNK16"))))</f>
        <v/>
      </c>
      <c r="AS27" s="15" t="str">
        <f>IF(Planner!$AC27="","",IF(Planner!$I27="Yes","ALL",IF(Planner!$I27="No","IDX17",IFERROR(INDEX(Lookup!$D$5:$D$808,MATCH(Planner!$F27&amp;"|"&amp;Planner!$AC27,Lookup!$A$5:$A$808,0)),"UNK17"))))</f>
        <v/>
      </c>
      <c r="AT27" s="15" t="str">
        <f>IF(Planner!$AD27="","",IF(Planner!$I27="Yes","ALL",IF(Planner!$I27="No","IDX18",IFERROR(INDEX(Lookup!$D$5:$D$808,MATCH(Planner!$F27&amp;"|"&amp;Planner!$AD27,Lookup!$A$5:$A$808,0)),"UNK18"))))</f>
        <v/>
      </c>
      <c r="AU27" s="15" t="str">
        <f>IF(Planner!$AE27="","",IF(Planner!$I27="Yes","ALL",IF(Planner!$I27="No","IDX19",IFERROR(INDEX(Lookup!$D$5:$D$808,MATCH(Planner!$F27&amp;"|"&amp;Planner!$AE27,Lookup!$A$5:$A$808,0)),"UNK19"))))</f>
        <v/>
      </c>
      <c r="AV27" s="15" t="str">
        <f>IF(Planner!$AF27="","",IF(Planner!$I27="Yes","ALL",IF(Planner!$I27="No","IDX20",IFERROR(INDEX(Lookup!$D$5:$D$808,MATCH(Planner!$F27&amp;"|"&amp;Planner!$AF27,Lookup!$A$5:$A$808,0)),"UNK20"))))</f>
        <v/>
      </c>
      <c r="AW27" s="15" t="str">
        <f>IF(Planner!$AG27="","",IF(Planner!$I27="Yes","ALL",IF(Planner!$I27="No","IDX21",IFERROR(INDEX(Lookup!$D$5:$D$808,MATCH(Planner!$F27&amp;"|"&amp;Planner!$AG27,Lookup!$A$5:$A$808,0)),"UNK21"))))</f>
        <v/>
      </c>
      <c r="AX27" s="15" t="str">
        <f>IF(Planner!$AH27="","",IF(Planner!$I27="Yes","ALL",IF(Planner!$I27="No","IDX22",IFERROR(INDEX(Lookup!$D$5:$D$808,MATCH(Planner!$F27&amp;"|"&amp;Planner!$AH27,Lookup!$A$5:$A$808,0)),"UNK22"))))</f>
        <v/>
      </c>
      <c r="AY27" s="15" t="str">
        <f>IF(Planner!$AI27="","",IF(Planner!$I27="Yes","ALL",IF(Planner!$I27="No","IDX23",IFERROR(INDEX(Lookup!$D$5:$D$808,MATCH(Planner!$F27&amp;"|"&amp;Planner!$AI27,Lookup!$A$5:$A$808,0)),"UNK23"))))</f>
        <v/>
      </c>
      <c r="AZ27" s="15"/>
      <c r="BA27" s="15">
        <f t="shared" si="0"/>
        <v>1.6260869565217394E-2</v>
      </c>
      <c r="BB27" s="15">
        <f t="shared" si="1"/>
        <v>1.6260869565217394E-2</v>
      </c>
      <c r="BC27" s="15">
        <f t="shared" si="2"/>
        <v>1.6260869565217394E-2</v>
      </c>
      <c r="BD27" s="15">
        <f t="shared" si="3"/>
        <v>1.6260869565217394E-2</v>
      </c>
      <c r="BE27" s="15">
        <f t="shared" si="4"/>
        <v>1.6260869565217394E-2</v>
      </c>
      <c r="BF27" s="15">
        <f t="shared" si="5"/>
        <v>1.6260869565217394E-2</v>
      </c>
      <c r="BG27" s="15">
        <f t="shared" si="6"/>
        <v>1.6260869565217394E-2</v>
      </c>
      <c r="BH27" s="15">
        <f t="shared" si="7"/>
        <v>1.6260869565217394E-2</v>
      </c>
      <c r="BI27" s="15">
        <f t="shared" si="8"/>
        <v>1.6260869565217394E-2</v>
      </c>
      <c r="BJ27" s="15">
        <f t="shared" si="9"/>
        <v>1.6260869565217394E-2</v>
      </c>
      <c r="BK27" s="15">
        <f t="shared" si="10"/>
        <v>0</v>
      </c>
      <c r="BL27" s="15">
        <f t="shared" si="11"/>
        <v>0</v>
      </c>
      <c r="BM27" s="15">
        <f t="shared" si="12"/>
        <v>0</v>
      </c>
      <c r="BN27" s="15">
        <f t="shared" si="13"/>
        <v>0</v>
      </c>
      <c r="BO27" s="15">
        <f t="shared" si="14"/>
        <v>0</v>
      </c>
      <c r="BP27" s="15">
        <f t="shared" si="15"/>
        <v>0</v>
      </c>
      <c r="BQ27" s="15">
        <f t="shared" si="16"/>
        <v>0</v>
      </c>
      <c r="BR27" s="15">
        <f t="shared" si="17"/>
        <v>0</v>
      </c>
      <c r="BS27" s="15">
        <f t="shared" si="18"/>
        <v>0</v>
      </c>
      <c r="BT27" s="15">
        <f t="shared" si="19"/>
        <v>0</v>
      </c>
      <c r="BU27" s="15">
        <f t="shared" si="20"/>
        <v>0</v>
      </c>
      <c r="BV27" s="15">
        <f t="shared" si="21"/>
        <v>0</v>
      </c>
      <c r="BW27" s="15">
        <f t="shared" si="22"/>
        <v>0</v>
      </c>
      <c r="BX27" s="15">
        <f t="shared" si="23"/>
        <v>0</v>
      </c>
      <c r="BY27" s="15"/>
      <c r="BZ27" s="15">
        <f>IF($C27=0,0,Planner!$H27/$C27)</f>
        <v>1045.4545454545453</v>
      </c>
      <c r="CA27" s="15">
        <f>IF($D27=0,0,Planner!$H27/$D27)</f>
        <v>1045.4545454545453</v>
      </c>
      <c r="CB27" s="15">
        <f>IF($E27=0,0,Planner!$H27/$E27)</f>
        <v>1045.4545454545453</v>
      </c>
      <c r="CC27" s="15">
        <f>IF($F27=0,0,Planner!$H27/$F27)</f>
        <v>522.72727272727263</v>
      </c>
      <c r="CD27" s="15">
        <f>IF($G27=0,0,Planner!$H27/$G27)</f>
        <v>522.72727272727263</v>
      </c>
      <c r="CE27" s="15">
        <f>IF($H27=0,0,Planner!$H27/$H27)</f>
        <v>522.72727272727263</v>
      </c>
      <c r="CF27" s="15">
        <f>IF($I27=0,0,Planner!$H27/$I27)</f>
        <v>522.72727272727263</v>
      </c>
      <c r="CG27" s="15">
        <f>IF($J27=0,0,Planner!$H27/$J27)</f>
        <v>522.72727272727263</v>
      </c>
      <c r="CH27" s="15">
        <f>IF($K27=0,0,Planner!$H27/$K27)</f>
        <v>522.72727272727263</v>
      </c>
      <c r="CI27" s="15">
        <f>IF($L27=0,0,Planner!$H27/$L27)</f>
        <v>522.72727272727263</v>
      </c>
      <c r="CJ27" s="15">
        <f>IF($M27=0,0,Planner!$H27/$M27)</f>
        <v>0</v>
      </c>
      <c r="CK27" s="15">
        <f>IF($N27=0,0,Planner!$H27/$N27)</f>
        <v>0</v>
      </c>
      <c r="CL27" s="15">
        <f>IF($O27=0,0,Planner!$H27/$O27)</f>
        <v>0</v>
      </c>
      <c r="CM27" s="15">
        <f>IF($P27=0,0,Planner!$H27/$P27)</f>
        <v>0</v>
      </c>
      <c r="CN27" s="15">
        <f>IF($Q27=0,0,Planner!$H27/$Q27)</f>
        <v>0</v>
      </c>
      <c r="CO27" s="15">
        <f>IF($R27=0,0,Planner!$H27/$R27)</f>
        <v>0</v>
      </c>
      <c r="CP27" s="15">
        <f>IF($S27=0,0,Planner!$H27/$S27)</f>
        <v>0</v>
      </c>
      <c r="CQ27" s="15">
        <f>IF($T27=0,0,Planner!$H27/$T27)</f>
        <v>0</v>
      </c>
      <c r="CR27" s="15">
        <f>IF($U27=0,0,Planner!$H27/$U27)</f>
        <v>0</v>
      </c>
      <c r="CS27" s="15">
        <f>IF($V27=0,0,Planner!$H27/$V27)</f>
        <v>0</v>
      </c>
      <c r="CT27" s="15">
        <f>IF($W27=0,0,Planner!$H27/$W27)</f>
        <v>0</v>
      </c>
      <c r="CU27" s="15">
        <f>IF($X27=0,0,Planner!$H27/$X27)</f>
        <v>0</v>
      </c>
      <c r="CV27" s="15">
        <f>IF($Y27=0,0,Planner!$H27/$Y27)</f>
        <v>0</v>
      </c>
      <c r="CW27" s="15">
        <f>IF($Z27=0,0,Planner!$H27/$Z27)</f>
        <v>0</v>
      </c>
      <c r="CX27" s="15"/>
      <c r="CY27" s="15">
        <f t="shared" si="24"/>
        <v>1</v>
      </c>
      <c r="CZ27" s="15">
        <f t="shared" si="25"/>
        <v>2</v>
      </c>
      <c r="DA27" s="15">
        <f t="shared" si="26"/>
        <v>3</v>
      </c>
      <c r="DB27" s="15">
        <f t="shared" si="27"/>
        <v>4</v>
      </c>
      <c r="DC27" s="15">
        <f t="shared" si="28"/>
        <v>5</v>
      </c>
      <c r="DD27" s="15">
        <f t="shared" si="29"/>
        <v>6</v>
      </c>
      <c r="DE27" s="15">
        <f t="shared" si="30"/>
        <v>7</v>
      </c>
      <c r="DF27" s="15">
        <f t="shared" si="31"/>
        <v>8</v>
      </c>
      <c r="DG27" s="15">
        <f t="shared" si="32"/>
        <v>9</v>
      </c>
      <c r="DH27" s="15">
        <f t="shared" si="33"/>
        <v>10</v>
      </c>
      <c r="DI27" s="15">
        <f t="shared" si="34"/>
        <v>0</v>
      </c>
      <c r="DJ27" s="15">
        <f t="shared" si="35"/>
        <v>0</v>
      </c>
      <c r="DK27" s="15">
        <f t="shared" si="36"/>
        <v>0</v>
      </c>
      <c r="DL27" s="15">
        <f t="shared" si="37"/>
        <v>0</v>
      </c>
      <c r="DM27" s="15">
        <f t="shared" si="38"/>
        <v>0</v>
      </c>
      <c r="DN27" s="15">
        <f t="shared" si="39"/>
        <v>0</v>
      </c>
      <c r="DO27" s="15">
        <f t="shared" si="40"/>
        <v>0</v>
      </c>
      <c r="DP27" s="15">
        <f t="shared" si="41"/>
        <v>0</v>
      </c>
      <c r="DQ27" s="15">
        <f t="shared" si="42"/>
        <v>0</v>
      </c>
      <c r="DR27" s="15">
        <f t="shared" si="43"/>
        <v>0</v>
      </c>
      <c r="DS27" s="15">
        <f t="shared" si="44"/>
        <v>0</v>
      </c>
      <c r="DT27" s="15">
        <f t="shared" si="45"/>
        <v>0</v>
      </c>
      <c r="DU27" s="15">
        <f t="shared" si="46"/>
        <v>0</v>
      </c>
      <c r="DV27" s="15">
        <f t="shared" si="47"/>
        <v>0</v>
      </c>
      <c r="DW27" s="15"/>
      <c r="DX27" s="15">
        <f t="shared" si="48"/>
        <v>1045.4545454545453</v>
      </c>
      <c r="DY27" s="15">
        <f t="shared" si="49"/>
        <v>522.72727272727263</v>
      </c>
      <c r="DZ27" s="15">
        <f t="shared" si="50"/>
        <v>348.48484848484844</v>
      </c>
      <c r="EA27" s="15">
        <f t="shared" si="51"/>
        <v>130.68181818181816</v>
      </c>
      <c r="EB27" s="15">
        <f t="shared" si="52"/>
        <v>104.54545454545453</v>
      </c>
      <c r="EC27" s="15">
        <f t="shared" si="53"/>
        <v>87.12121212121211</v>
      </c>
      <c r="ED27" s="15">
        <f t="shared" si="54"/>
        <v>74.67532467532466</v>
      </c>
      <c r="EE27" s="15">
        <f t="shared" si="55"/>
        <v>65.340909090909079</v>
      </c>
      <c r="EF27" s="15">
        <f t="shared" si="56"/>
        <v>58.080808080808069</v>
      </c>
      <c r="EG27" s="15">
        <f t="shared" si="57"/>
        <v>52.272727272727266</v>
      </c>
      <c r="EH27" s="15">
        <f t="shared" si="58"/>
        <v>0</v>
      </c>
      <c r="EI27" s="15">
        <f t="shared" si="59"/>
        <v>0</v>
      </c>
      <c r="EJ27" s="15">
        <f t="shared" si="60"/>
        <v>0</v>
      </c>
      <c r="EK27" s="15">
        <f t="shared" si="61"/>
        <v>0</v>
      </c>
      <c r="EL27" s="15">
        <f t="shared" si="62"/>
        <v>0</v>
      </c>
      <c r="EM27" s="15">
        <f t="shared" si="63"/>
        <v>0</v>
      </c>
      <c r="EN27" s="15">
        <f t="shared" si="64"/>
        <v>0</v>
      </c>
      <c r="EO27" s="15">
        <f t="shared" si="65"/>
        <v>0</v>
      </c>
      <c r="EP27" s="15">
        <f t="shared" si="66"/>
        <v>0</v>
      </c>
      <c r="EQ27" s="15">
        <f t="shared" si="67"/>
        <v>0</v>
      </c>
      <c r="ER27" s="15">
        <f t="shared" si="68"/>
        <v>0</v>
      </c>
      <c r="ES27" s="15">
        <f t="shared" si="69"/>
        <v>0</v>
      </c>
      <c r="ET27" s="15">
        <f t="shared" si="70"/>
        <v>0</v>
      </c>
      <c r="EU27" s="15">
        <f t="shared" si="71"/>
        <v>0</v>
      </c>
      <c r="EV27" s="15"/>
      <c r="EW27" s="15" t="str">
        <f>IF(Planner!$L27="","",CHAR(34)&amp;Planner!$L27&amp;CHAR(34))</f>
        <v>"Twisted bow"</v>
      </c>
      <c r="EX27" s="15" t="str">
        <f>IF(Planner!$M27="","",CHAR(34)&amp;Planner!$M27&amp;CHAR(34))</f>
        <v>"Kodai insignia"</v>
      </c>
      <c r="EY27" s="15" t="str">
        <f>IF(Planner!$N27="","",CHAR(34)&amp;Planner!$N27&amp;CHAR(34))</f>
        <v>"Elder maul"</v>
      </c>
      <c r="EZ27" s="15" t="str">
        <f>IF(Planner!$O27="","",CHAR(34)&amp;Planner!$O27&amp;CHAR(34))</f>
        <v>"Ancestral hat"</v>
      </c>
      <c r="FA27" s="15" t="str">
        <f>IF(Planner!$P27="","",CHAR(34)&amp;Planner!$P27&amp;CHAR(34))</f>
        <v>"Ancestral robe top"</v>
      </c>
      <c r="FB27" s="15" t="str">
        <f>IF(Planner!$Q27="","",CHAR(34)&amp;Planner!$Q27&amp;CHAR(34))</f>
        <v>"Ancestral robe bottom"</v>
      </c>
      <c r="FC27" s="15" t="str">
        <f>IF(Planner!$R27="","",CHAR(34)&amp;Planner!$R27&amp;CHAR(34))</f>
        <v>"Dragon claws"</v>
      </c>
      <c r="FD27" s="15" t="str">
        <f>IF(Planner!$S27="","",CHAR(34)&amp;Planner!$S27&amp;CHAR(34))</f>
        <v>"Twisted buckler"</v>
      </c>
      <c r="FE27" s="15" t="str">
        <f>IF(Planner!$T27="","",CHAR(34)&amp;Planner!$T27&amp;CHAR(34))</f>
        <v>"Dinh's bulwark"</v>
      </c>
      <c r="FF27" s="15" t="str">
        <f>IF(Planner!$U27="","",CHAR(34)&amp;Planner!$U27&amp;CHAR(34))</f>
        <v>"Dragon hunter crossbow"</v>
      </c>
      <c r="FG27" s="15" t="str">
        <f>IF(Planner!$V27="","",CHAR(34)&amp;Planner!$V27&amp;CHAR(34))</f>
        <v/>
      </c>
      <c r="FH27" s="15" t="str">
        <f>IF(Planner!$W27="","",CHAR(34)&amp;Planner!$W27&amp;CHAR(34))</f>
        <v/>
      </c>
      <c r="FI27" s="15" t="str">
        <f>IF(Planner!$X27="","",CHAR(34)&amp;Planner!$X27&amp;CHAR(34))</f>
        <v/>
      </c>
      <c r="FJ27" s="15" t="str">
        <f>IF(Planner!$Y27="","",CHAR(34)&amp;Planner!$Y27&amp;CHAR(34))</f>
        <v/>
      </c>
      <c r="FK27" s="15" t="str">
        <f>IF(Planner!$Z27="","",CHAR(34)&amp;Planner!$Z27&amp;CHAR(34))</f>
        <v/>
      </c>
      <c r="FL27" s="15" t="str">
        <f>IF(Planner!$AA27="","",CHAR(34)&amp;Planner!$AA27&amp;CHAR(34))</f>
        <v/>
      </c>
      <c r="FM27" s="15" t="str">
        <f>IF(Planner!$AB27="","",CHAR(34)&amp;Planner!$AB27&amp;CHAR(34))</f>
        <v/>
      </c>
      <c r="FN27" s="15" t="str">
        <f>IF(Planner!$AC27="","",CHAR(34)&amp;Planner!$AC27&amp;CHAR(34))</f>
        <v/>
      </c>
      <c r="FO27" s="15" t="str">
        <f>IF(Planner!$AD27="","",CHAR(34)&amp;Planner!$AD27&amp;CHAR(34))</f>
        <v/>
      </c>
      <c r="FP27" s="15" t="str">
        <f>IF(Planner!$AE27="","",CHAR(34)&amp;Planner!$AE27&amp;CHAR(34))</f>
        <v/>
      </c>
      <c r="FQ27" s="15" t="str">
        <f>IF(Planner!$AF27="","",CHAR(34)&amp;Planner!$AF27&amp;CHAR(34))</f>
        <v/>
      </c>
      <c r="FR27" s="15" t="str">
        <f>IF(Planner!$AG27="","",CHAR(34)&amp;Planner!$AG27&amp;CHAR(34))</f>
        <v/>
      </c>
      <c r="FS27" s="15" t="str">
        <f>IF(Planner!$AH27="","",CHAR(34)&amp;Planner!$AH27&amp;CHAR(34))</f>
        <v/>
      </c>
      <c r="FT27" s="15" t="str">
        <f>IF(Planner!$AI27="","",CHAR(34)&amp;Planner!$AI27&amp;CHAR(34))</f>
        <v/>
      </c>
    </row>
    <row r="28" spans="1:176" x14ac:dyDescent="0.25">
      <c r="A28" s="15">
        <f>Planner!$A28</f>
        <v>68</v>
      </c>
      <c r="B28" s="15"/>
      <c r="C28" s="15">
        <f>IF(Planner!$L28="",0,IFERROR(INDEX(Lookup!$H$5:$H$808,MATCH(Planner!$F28&amp;"|"&amp;Planner!$L28,Lookup!$A$5:$A$808,0)),0))</f>
        <v>45</v>
      </c>
      <c r="D28" s="15">
        <f>IF(Planner!$M28="",0,IFERROR(INDEX(Lookup!$H$5:$H$808,MATCH(Planner!$F28&amp;"|"&amp;Planner!$M28,Lookup!$A$5:$A$808,0)),0))</f>
        <v>45</v>
      </c>
      <c r="E28" s="15">
        <f>IF(Planner!$N28="",0,IFERROR(INDEX(Lookup!$H$5:$H$808,MATCH(Planner!$F28&amp;"|"&amp;Planner!$N28,Lookup!$A$5:$A$808,0)),0))</f>
        <v>0</v>
      </c>
      <c r="F28" s="15">
        <f>IF(Planner!$O28="",0,IFERROR(INDEX(Lookup!$H$5:$H$808,MATCH(Planner!$F28&amp;"|"&amp;Planner!$O28,Lookup!$A$5:$A$808,0)),0))</f>
        <v>0</v>
      </c>
      <c r="G28" s="15">
        <f>IF(Planner!$P28="",0,IFERROR(INDEX(Lookup!$H$5:$H$808,MATCH(Planner!$F28&amp;"|"&amp;Planner!$P28,Lookup!$A$5:$A$808,0)),0))</f>
        <v>0</v>
      </c>
      <c r="H28" s="15">
        <f>IF(Planner!$Q28="",0,IFERROR(INDEX(Lookup!$H$5:$H$808,MATCH(Planner!$F28&amp;"|"&amp;Planner!$Q28,Lookup!$A$5:$A$808,0)),0))</f>
        <v>0</v>
      </c>
      <c r="I28" s="15">
        <f>IF(Planner!$R28="",0,IFERROR(INDEX(Lookup!$H$5:$H$808,MATCH(Planner!$F28&amp;"|"&amp;Planner!$R28,Lookup!$A$5:$A$808,0)),0))</f>
        <v>0</v>
      </c>
      <c r="J28" s="15">
        <f>IF(Planner!$S28="",0,IFERROR(INDEX(Lookup!$H$5:$H$808,MATCH(Planner!$F28&amp;"|"&amp;Planner!$S28,Lookup!$A$5:$A$808,0)),0))</f>
        <v>0</v>
      </c>
      <c r="K28" s="15">
        <f>IF(Planner!$T28="",0,IFERROR(INDEX(Lookup!$H$5:$H$808,MATCH(Planner!$F28&amp;"|"&amp;Planner!$T28,Lookup!$A$5:$A$808,0)),0))</f>
        <v>0</v>
      </c>
      <c r="L28" s="15">
        <f>IF(Planner!$U28="",0,IFERROR(INDEX(Lookup!$H$5:$H$808,MATCH(Planner!$F28&amp;"|"&amp;Planner!$U28,Lookup!$A$5:$A$808,0)),0))</f>
        <v>0</v>
      </c>
      <c r="M28" s="15">
        <f>IF(Planner!$V28="",0,IFERROR(INDEX(Lookup!$H$5:$H$808,MATCH(Planner!$F28&amp;"|"&amp;Planner!$V28,Lookup!$A$5:$A$808,0)),0))</f>
        <v>0</v>
      </c>
      <c r="N28" s="15">
        <f>IF(Planner!$W28="",0,IFERROR(INDEX(Lookup!$H$5:$H$808,MATCH(Planner!$F28&amp;"|"&amp;Planner!$W28,Lookup!$A$5:$A$808,0)),0))</f>
        <v>0</v>
      </c>
      <c r="O28" s="15">
        <f>IF(Planner!$X28="",0,IFERROR(INDEX(Lookup!$H$5:$H$808,MATCH(Planner!$F28&amp;"|"&amp;Planner!$X28,Lookup!$A$5:$A$808,0)),0))</f>
        <v>0</v>
      </c>
      <c r="P28" s="15">
        <f>IF(Planner!$Y28="",0,IFERROR(INDEX(Lookup!$H$5:$H$808,MATCH(Planner!$F28&amp;"|"&amp;Planner!$Y28,Lookup!$A$5:$A$808,0)),0))</f>
        <v>0</v>
      </c>
      <c r="Q28" s="15">
        <f>IF(Planner!$Z28="",0,IFERROR(INDEX(Lookup!$H$5:$H$808,MATCH(Planner!$F28&amp;"|"&amp;Planner!$Z28,Lookup!$A$5:$A$808,0)),0))</f>
        <v>0</v>
      </c>
      <c r="R28" s="15">
        <f>IF(Planner!$AA28="",0,IFERROR(INDEX(Lookup!$H$5:$H$808,MATCH(Planner!$F28&amp;"|"&amp;Planner!$AA28,Lookup!$A$5:$A$808,0)),0))</f>
        <v>0</v>
      </c>
      <c r="S28" s="15">
        <f>IF(Planner!$AB28="",0,IFERROR(INDEX(Lookup!$H$5:$H$808,MATCH(Planner!$F28&amp;"|"&amp;Planner!$AB28,Lookup!$A$5:$A$808,0)),0))</f>
        <v>0</v>
      </c>
      <c r="T28" s="15">
        <f>IF(Planner!$AC28="",0,IFERROR(INDEX(Lookup!$H$5:$H$808,MATCH(Planner!$F28&amp;"|"&amp;Planner!$AC28,Lookup!$A$5:$A$808,0)),0))</f>
        <v>0</v>
      </c>
      <c r="U28" s="15">
        <f>IF(Planner!$AD28="",0,IFERROR(INDEX(Lookup!$H$5:$H$808,MATCH(Planner!$F28&amp;"|"&amp;Planner!$AD28,Lookup!$A$5:$A$808,0)),0))</f>
        <v>0</v>
      </c>
      <c r="V28" s="15">
        <f>IF(Planner!$AE28="",0,IFERROR(INDEX(Lookup!$H$5:$H$808,MATCH(Planner!$F28&amp;"|"&amp;Planner!$AE28,Lookup!$A$5:$A$808,0)),0))</f>
        <v>0</v>
      </c>
      <c r="W28" s="15">
        <f>IF(Planner!$AF28="",0,IFERROR(INDEX(Lookup!$H$5:$H$808,MATCH(Planner!$F28&amp;"|"&amp;Planner!$AF28,Lookup!$A$5:$A$808,0)),0))</f>
        <v>0</v>
      </c>
      <c r="X28" s="15">
        <f>IF(Planner!$AG28="",0,IFERROR(INDEX(Lookup!$H$5:$H$808,MATCH(Planner!$F28&amp;"|"&amp;Planner!$AG28,Lookup!$A$5:$A$808,0)),0))</f>
        <v>0</v>
      </c>
      <c r="Y28" s="15">
        <f>IF(Planner!$AH28="",0,IFERROR(INDEX(Lookup!$H$5:$H$808,MATCH(Planner!$F28&amp;"|"&amp;Planner!$AH28,Lookup!$A$5:$A$808,0)),0))</f>
        <v>0</v>
      </c>
      <c r="Z28" s="15">
        <f>IF(Planner!$AI28="",0,IFERROR(INDEX(Lookup!$H$5:$H$808,MATCH(Planner!$F28&amp;"|"&amp;Planner!$AI28,Lookup!$A$5:$A$808,0)),0))</f>
        <v>0</v>
      </c>
      <c r="AA28" s="15"/>
      <c r="AB28" s="15" t="str">
        <f>IF(Planner!$L28="","",IF(Planner!$I28="Yes","ALL",IF(Planner!$I28="No","IDX0",IFERROR(INDEX(Lookup!$D$5:$D$808,MATCH(Planner!$F28&amp;"|"&amp;Planner!$L28,Lookup!$A$5:$A$808,0)),"UNK0"))))</f>
        <v>npc_kill~Crazy archaeologist</v>
      </c>
      <c r="AC28" s="15" t="str">
        <f>IF(Planner!$M28="","",IF(Planner!$I28="Yes","ALL",IF(Planner!$I28="No","IDX1",IFERROR(INDEX(Lookup!$D$5:$D$808,MATCH(Planner!$F28&amp;"|"&amp;Planner!$M28,Lookup!$A$5:$A$808,0)),"UNK1"))))</f>
        <v>npc_kill~Deranged archaeologist</v>
      </c>
      <c r="AD28" s="15" t="str">
        <f>IF(Planner!$N28="","",IF(Planner!$I28="Yes","ALL",IF(Planner!$I28="No","IDX2",IFERROR(INDEX(Lookup!$D$5:$D$808,MATCH(Planner!$F28&amp;"|"&amp;Planner!$N28,Lookup!$A$5:$A$808,0)),"UNK2"))))</f>
        <v/>
      </c>
      <c r="AE28" s="15" t="str">
        <f>IF(Planner!$O28="","",IF(Planner!$I28="Yes","ALL",IF(Planner!$I28="No","IDX3",IFERROR(INDEX(Lookup!$D$5:$D$808,MATCH(Planner!$F28&amp;"|"&amp;Planner!$O28,Lookup!$A$5:$A$808,0)),"UNK3"))))</f>
        <v/>
      </c>
      <c r="AF28" s="15" t="str">
        <f>IF(Planner!$P28="","",IF(Planner!$I28="Yes","ALL",IF(Planner!$I28="No","IDX4",IFERROR(INDEX(Lookup!$D$5:$D$808,MATCH(Planner!$F28&amp;"|"&amp;Planner!$P28,Lookup!$A$5:$A$808,0)),"UNK4"))))</f>
        <v/>
      </c>
      <c r="AG28" s="15" t="str">
        <f>IF(Planner!$Q28="","",IF(Planner!$I28="Yes","ALL",IF(Planner!$I28="No","IDX5",IFERROR(INDEX(Lookup!$D$5:$D$808,MATCH(Planner!$F28&amp;"|"&amp;Planner!$Q28,Lookup!$A$5:$A$808,0)),"UNK5"))))</f>
        <v/>
      </c>
      <c r="AH28" s="15" t="str">
        <f>IF(Planner!$R28="","",IF(Planner!$I28="Yes","ALL",IF(Planner!$I28="No","IDX6",IFERROR(INDEX(Lookup!$D$5:$D$808,MATCH(Planner!$F28&amp;"|"&amp;Planner!$R28,Lookup!$A$5:$A$808,0)),"UNK6"))))</f>
        <v/>
      </c>
      <c r="AI28" s="15" t="str">
        <f>IF(Planner!$S28="","",IF(Planner!$I28="Yes","ALL",IF(Planner!$I28="No","IDX7",IFERROR(INDEX(Lookup!$D$5:$D$808,MATCH(Planner!$F28&amp;"|"&amp;Planner!$S28,Lookup!$A$5:$A$808,0)),"UNK7"))))</f>
        <v/>
      </c>
      <c r="AJ28" s="15" t="str">
        <f>IF(Planner!$T28="","",IF(Planner!$I28="Yes","ALL",IF(Planner!$I28="No","IDX8",IFERROR(INDEX(Lookup!$D$5:$D$808,MATCH(Planner!$F28&amp;"|"&amp;Planner!$T28,Lookup!$A$5:$A$808,0)),"UNK8"))))</f>
        <v/>
      </c>
      <c r="AK28" s="15" t="str">
        <f>IF(Planner!$U28="","",IF(Planner!$I28="Yes","ALL",IF(Planner!$I28="No","IDX9",IFERROR(INDEX(Lookup!$D$5:$D$808,MATCH(Planner!$F28&amp;"|"&amp;Planner!$U28,Lookup!$A$5:$A$808,0)),"UNK9"))))</f>
        <v/>
      </c>
      <c r="AL28" s="15" t="str">
        <f>IF(Planner!$V28="","",IF(Planner!$I28="Yes","ALL",IF(Planner!$I28="No","IDX10",IFERROR(INDEX(Lookup!$D$5:$D$808,MATCH(Planner!$F28&amp;"|"&amp;Planner!$V28,Lookup!$A$5:$A$808,0)),"UNK10"))))</f>
        <v/>
      </c>
      <c r="AM28" s="15" t="str">
        <f>IF(Planner!$W28="","",IF(Planner!$I28="Yes","ALL",IF(Planner!$I28="No","IDX11",IFERROR(INDEX(Lookup!$D$5:$D$808,MATCH(Planner!$F28&amp;"|"&amp;Planner!$W28,Lookup!$A$5:$A$808,0)),"UNK11"))))</f>
        <v/>
      </c>
      <c r="AN28" s="15" t="str">
        <f>IF(Planner!$X28="","",IF(Planner!$I28="Yes","ALL",IF(Planner!$I28="No","IDX12",IFERROR(INDEX(Lookup!$D$5:$D$808,MATCH(Planner!$F28&amp;"|"&amp;Planner!$X28,Lookup!$A$5:$A$808,0)),"UNK12"))))</f>
        <v/>
      </c>
      <c r="AO28" s="15" t="str">
        <f>IF(Planner!$Y28="","",IF(Planner!$I28="Yes","ALL",IF(Planner!$I28="No","IDX13",IFERROR(INDEX(Lookup!$D$5:$D$808,MATCH(Planner!$F28&amp;"|"&amp;Planner!$Y28,Lookup!$A$5:$A$808,0)),"UNK13"))))</f>
        <v/>
      </c>
      <c r="AP28" s="15" t="str">
        <f>IF(Planner!$Z28="","",IF(Planner!$I28="Yes","ALL",IF(Planner!$I28="No","IDX14",IFERROR(INDEX(Lookup!$D$5:$D$808,MATCH(Planner!$F28&amp;"|"&amp;Planner!$Z28,Lookup!$A$5:$A$808,0)),"UNK14"))))</f>
        <v/>
      </c>
      <c r="AQ28" s="15" t="str">
        <f>IF(Planner!$AA28="","",IF(Planner!$I28="Yes","ALL",IF(Planner!$I28="No","IDX15",IFERROR(INDEX(Lookup!$D$5:$D$808,MATCH(Planner!$F28&amp;"|"&amp;Planner!$AA28,Lookup!$A$5:$A$808,0)),"UNK15"))))</f>
        <v/>
      </c>
      <c r="AR28" s="15" t="str">
        <f>IF(Planner!$AB28="","",IF(Planner!$I28="Yes","ALL",IF(Planner!$I28="No","IDX16",IFERROR(INDEX(Lookup!$D$5:$D$808,MATCH(Planner!$F28&amp;"|"&amp;Planner!$AB28,Lookup!$A$5:$A$808,0)),"UNK16"))))</f>
        <v/>
      </c>
      <c r="AS28" s="15" t="str">
        <f>IF(Planner!$AC28="","",IF(Planner!$I28="Yes","ALL",IF(Planner!$I28="No","IDX17",IFERROR(INDEX(Lookup!$D$5:$D$808,MATCH(Planner!$F28&amp;"|"&amp;Planner!$AC28,Lookup!$A$5:$A$808,0)),"UNK17"))))</f>
        <v/>
      </c>
      <c r="AT28" s="15" t="str">
        <f>IF(Planner!$AD28="","",IF(Planner!$I28="Yes","ALL",IF(Planner!$I28="No","IDX18",IFERROR(INDEX(Lookup!$D$5:$D$808,MATCH(Planner!$F28&amp;"|"&amp;Planner!$AD28,Lookup!$A$5:$A$808,0)),"UNK18"))))</f>
        <v/>
      </c>
      <c r="AU28" s="15" t="str">
        <f>IF(Planner!$AE28="","",IF(Planner!$I28="Yes","ALL",IF(Planner!$I28="No","IDX19",IFERROR(INDEX(Lookup!$D$5:$D$808,MATCH(Planner!$F28&amp;"|"&amp;Planner!$AE28,Lookup!$A$5:$A$808,0)),"UNK19"))))</f>
        <v/>
      </c>
      <c r="AV28" s="15" t="str">
        <f>IF(Planner!$AF28="","",IF(Planner!$I28="Yes","ALL",IF(Planner!$I28="No","IDX20",IFERROR(INDEX(Lookup!$D$5:$D$808,MATCH(Planner!$F28&amp;"|"&amp;Planner!$AF28,Lookup!$A$5:$A$808,0)),"UNK20"))))</f>
        <v/>
      </c>
      <c r="AW28" s="15" t="str">
        <f>IF(Planner!$AG28="","",IF(Planner!$I28="Yes","ALL",IF(Planner!$I28="No","IDX21",IFERROR(INDEX(Lookup!$D$5:$D$808,MATCH(Planner!$F28&amp;"|"&amp;Planner!$AG28,Lookup!$A$5:$A$808,0)),"UNK21"))))</f>
        <v/>
      </c>
      <c r="AX28" s="15" t="str">
        <f>IF(Planner!$AH28="","",IF(Planner!$I28="Yes","ALL",IF(Planner!$I28="No","IDX22",IFERROR(INDEX(Lookup!$D$5:$D$808,MATCH(Planner!$F28&amp;"|"&amp;Planner!$AH28,Lookup!$A$5:$A$808,0)),"UNK22"))))</f>
        <v/>
      </c>
      <c r="AY28" s="15" t="str">
        <f>IF(Planner!$AI28="","",IF(Planner!$I28="Yes","ALL",IF(Planner!$I28="No","IDX23",IFERROR(INDEX(Lookup!$D$5:$D$808,MATCH(Planner!$F28&amp;"|"&amp;Planner!$AI28,Lookup!$A$5:$A$808,0)),"UNK23"))))</f>
        <v/>
      </c>
      <c r="AZ28" s="15"/>
      <c r="BA28" s="15">
        <f t="shared" si="0"/>
        <v>45</v>
      </c>
      <c r="BB28" s="15">
        <f t="shared" si="1"/>
        <v>45</v>
      </c>
      <c r="BC28" s="15">
        <f t="shared" si="2"/>
        <v>0</v>
      </c>
      <c r="BD28" s="15">
        <f t="shared" si="3"/>
        <v>0</v>
      </c>
      <c r="BE28" s="15">
        <f t="shared" si="4"/>
        <v>0</v>
      </c>
      <c r="BF28" s="15">
        <f t="shared" si="5"/>
        <v>0</v>
      </c>
      <c r="BG28" s="15">
        <f t="shared" si="6"/>
        <v>0</v>
      </c>
      <c r="BH28" s="15">
        <f t="shared" si="7"/>
        <v>0</v>
      </c>
      <c r="BI28" s="15">
        <f t="shared" si="8"/>
        <v>0</v>
      </c>
      <c r="BJ28" s="15">
        <f t="shared" si="9"/>
        <v>0</v>
      </c>
      <c r="BK28" s="15">
        <f t="shared" si="10"/>
        <v>0</v>
      </c>
      <c r="BL28" s="15">
        <f t="shared" si="11"/>
        <v>0</v>
      </c>
      <c r="BM28" s="15">
        <f t="shared" si="12"/>
        <v>0</v>
      </c>
      <c r="BN28" s="15">
        <f t="shared" si="13"/>
        <v>0</v>
      </c>
      <c r="BO28" s="15">
        <f t="shared" si="14"/>
        <v>0</v>
      </c>
      <c r="BP28" s="15">
        <f t="shared" si="15"/>
        <v>0</v>
      </c>
      <c r="BQ28" s="15">
        <f t="shared" si="16"/>
        <v>0</v>
      </c>
      <c r="BR28" s="15">
        <f t="shared" si="17"/>
        <v>0</v>
      </c>
      <c r="BS28" s="15">
        <f t="shared" si="18"/>
        <v>0</v>
      </c>
      <c r="BT28" s="15">
        <f t="shared" si="19"/>
        <v>0</v>
      </c>
      <c r="BU28" s="15">
        <f t="shared" si="20"/>
        <v>0</v>
      </c>
      <c r="BV28" s="15">
        <f t="shared" si="21"/>
        <v>0</v>
      </c>
      <c r="BW28" s="15">
        <f t="shared" si="22"/>
        <v>0</v>
      </c>
      <c r="BX28" s="15">
        <f t="shared" si="23"/>
        <v>0</v>
      </c>
      <c r="BY28" s="15"/>
      <c r="BZ28" s="15">
        <f>IF($C28=0,0,Planner!$H28/$C28)</f>
        <v>2.2222222222222223</v>
      </c>
      <c r="CA28" s="15">
        <f>IF($D28=0,0,Planner!$H28/$D28)</f>
        <v>2.2222222222222223</v>
      </c>
      <c r="CB28" s="15">
        <f>IF($E28=0,0,Planner!$H28/$E28)</f>
        <v>0</v>
      </c>
      <c r="CC28" s="15">
        <f>IF($F28=0,0,Planner!$H28/$F28)</f>
        <v>0</v>
      </c>
      <c r="CD28" s="15">
        <f>IF($G28=0,0,Planner!$H28/$G28)</f>
        <v>0</v>
      </c>
      <c r="CE28" s="15">
        <f>IF($H28=0,0,Planner!$H28/$H28)</f>
        <v>0</v>
      </c>
      <c r="CF28" s="15">
        <f>IF($I28=0,0,Planner!$H28/$I28)</f>
        <v>0</v>
      </c>
      <c r="CG28" s="15">
        <f>IF($J28=0,0,Planner!$H28/$J28)</f>
        <v>0</v>
      </c>
      <c r="CH28" s="15">
        <f>IF($K28=0,0,Planner!$H28/$K28)</f>
        <v>0</v>
      </c>
      <c r="CI28" s="15">
        <f>IF($L28=0,0,Planner!$H28/$L28)</f>
        <v>0</v>
      </c>
      <c r="CJ28" s="15">
        <f>IF($M28=0,0,Planner!$H28/$M28)</f>
        <v>0</v>
      </c>
      <c r="CK28" s="15">
        <f>IF($N28=0,0,Planner!$H28/$N28)</f>
        <v>0</v>
      </c>
      <c r="CL28" s="15">
        <f>IF($O28=0,0,Planner!$H28/$O28)</f>
        <v>0</v>
      </c>
      <c r="CM28" s="15">
        <f>IF($P28=0,0,Planner!$H28/$P28)</f>
        <v>0</v>
      </c>
      <c r="CN28" s="15">
        <f>IF($Q28=0,0,Planner!$H28/$Q28)</f>
        <v>0</v>
      </c>
      <c r="CO28" s="15">
        <f>IF($R28=0,0,Planner!$H28/$R28)</f>
        <v>0</v>
      </c>
      <c r="CP28" s="15">
        <f>IF($S28=0,0,Planner!$H28/$S28)</f>
        <v>0</v>
      </c>
      <c r="CQ28" s="15">
        <f>IF($T28=0,0,Planner!$H28/$T28)</f>
        <v>0</v>
      </c>
      <c r="CR28" s="15">
        <f>IF($U28=0,0,Planner!$H28/$U28)</f>
        <v>0</v>
      </c>
      <c r="CS28" s="15">
        <f>IF($V28=0,0,Planner!$H28/$V28)</f>
        <v>0</v>
      </c>
      <c r="CT28" s="15">
        <f>IF($W28=0,0,Planner!$H28/$W28)</f>
        <v>0</v>
      </c>
      <c r="CU28" s="15">
        <f>IF($X28=0,0,Planner!$H28/$X28)</f>
        <v>0</v>
      </c>
      <c r="CV28" s="15">
        <f>IF($Y28=0,0,Planner!$H28/$Y28)</f>
        <v>0</v>
      </c>
      <c r="CW28" s="15">
        <f>IF($Z28=0,0,Planner!$H28/$Z28)</f>
        <v>0</v>
      </c>
      <c r="CX28" s="15"/>
      <c r="CY28" s="15">
        <f t="shared" si="24"/>
        <v>1</v>
      </c>
      <c r="CZ28" s="15">
        <f t="shared" si="25"/>
        <v>1</v>
      </c>
      <c r="DA28" s="15">
        <f t="shared" si="26"/>
        <v>0</v>
      </c>
      <c r="DB28" s="15">
        <f t="shared" si="27"/>
        <v>0</v>
      </c>
      <c r="DC28" s="15">
        <f t="shared" si="28"/>
        <v>0</v>
      </c>
      <c r="DD28" s="15">
        <f t="shared" si="29"/>
        <v>0</v>
      </c>
      <c r="DE28" s="15">
        <f t="shared" si="30"/>
        <v>0</v>
      </c>
      <c r="DF28" s="15">
        <f t="shared" si="31"/>
        <v>0</v>
      </c>
      <c r="DG28" s="15">
        <f t="shared" si="32"/>
        <v>0</v>
      </c>
      <c r="DH28" s="15">
        <f t="shared" si="33"/>
        <v>0</v>
      </c>
      <c r="DI28" s="15">
        <f t="shared" si="34"/>
        <v>0</v>
      </c>
      <c r="DJ28" s="15">
        <f t="shared" si="35"/>
        <v>0</v>
      </c>
      <c r="DK28" s="15">
        <f t="shared" si="36"/>
        <v>0</v>
      </c>
      <c r="DL28" s="15">
        <f t="shared" si="37"/>
        <v>0</v>
      </c>
      <c r="DM28" s="15">
        <f t="shared" si="38"/>
        <v>0</v>
      </c>
      <c r="DN28" s="15">
        <f t="shared" si="39"/>
        <v>0</v>
      </c>
      <c r="DO28" s="15">
        <f t="shared" si="40"/>
        <v>0</v>
      </c>
      <c r="DP28" s="15">
        <f t="shared" si="41"/>
        <v>0</v>
      </c>
      <c r="DQ28" s="15">
        <f t="shared" si="42"/>
        <v>0</v>
      </c>
      <c r="DR28" s="15">
        <f t="shared" si="43"/>
        <v>0</v>
      </c>
      <c r="DS28" s="15">
        <f t="shared" si="44"/>
        <v>0</v>
      </c>
      <c r="DT28" s="15">
        <f t="shared" si="45"/>
        <v>0</v>
      </c>
      <c r="DU28" s="15">
        <f t="shared" si="46"/>
        <v>0</v>
      </c>
      <c r="DV28" s="15">
        <f t="shared" si="47"/>
        <v>0</v>
      </c>
      <c r="DW28" s="15"/>
      <c r="DX28" s="15">
        <f t="shared" si="48"/>
        <v>2.2222222222222223</v>
      </c>
      <c r="DY28" s="15">
        <f t="shared" si="49"/>
        <v>2.2222222222222223</v>
      </c>
      <c r="DZ28" s="15">
        <f t="shared" si="50"/>
        <v>0</v>
      </c>
      <c r="EA28" s="15">
        <f t="shared" si="51"/>
        <v>0</v>
      </c>
      <c r="EB28" s="15">
        <f t="shared" si="52"/>
        <v>0</v>
      </c>
      <c r="EC28" s="15">
        <f t="shared" si="53"/>
        <v>0</v>
      </c>
      <c r="ED28" s="15">
        <f t="shared" si="54"/>
        <v>0</v>
      </c>
      <c r="EE28" s="15">
        <f t="shared" si="55"/>
        <v>0</v>
      </c>
      <c r="EF28" s="15">
        <f t="shared" si="56"/>
        <v>0</v>
      </c>
      <c r="EG28" s="15">
        <f t="shared" si="57"/>
        <v>0</v>
      </c>
      <c r="EH28" s="15">
        <f t="shared" si="58"/>
        <v>0</v>
      </c>
      <c r="EI28" s="15">
        <f t="shared" si="59"/>
        <v>0</v>
      </c>
      <c r="EJ28" s="15">
        <f t="shared" si="60"/>
        <v>0</v>
      </c>
      <c r="EK28" s="15">
        <f t="shared" si="61"/>
        <v>0</v>
      </c>
      <c r="EL28" s="15">
        <f t="shared" si="62"/>
        <v>0</v>
      </c>
      <c r="EM28" s="15">
        <f t="shared" si="63"/>
        <v>0</v>
      </c>
      <c r="EN28" s="15">
        <f t="shared" si="64"/>
        <v>0</v>
      </c>
      <c r="EO28" s="15">
        <f t="shared" si="65"/>
        <v>0</v>
      </c>
      <c r="EP28" s="15">
        <f t="shared" si="66"/>
        <v>0</v>
      </c>
      <c r="EQ28" s="15">
        <f t="shared" si="67"/>
        <v>0</v>
      </c>
      <c r="ER28" s="15">
        <f t="shared" si="68"/>
        <v>0</v>
      </c>
      <c r="ES28" s="15">
        <f t="shared" si="69"/>
        <v>0</v>
      </c>
      <c r="ET28" s="15">
        <f t="shared" si="70"/>
        <v>0</v>
      </c>
      <c r="EU28" s="15">
        <f t="shared" si="71"/>
        <v>0</v>
      </c>
      <c r="EV28" s="15"/>
      <c r="EW28" s="15" t="str">
        <f>IF(Planner!$L28="","",CHAR(34)&amp;Planner!$L28&amp;CHAR(34))</f>
        <v>"Crazy archaeologist"</v>
      </c>
      <c r="EX28" s="15" t="str">
        <f>IF(Planner!$M28="","",CHAR(34)&amp;Planner!$M28&amp;CHAR(34))</f>
        <v>"Deranged archaeologist"</v>
      </c>
      <c r="EY28" s="15" t="str">
        <f>IF(Planner!$N28="","",CHAR(34)&amp;Planner!$N28&amp;CHAR(34))</f>
        <v/>
      </c>
      <c r="EZ28" s="15" t="str">
        <f>IF(Planner!$O28="","",CHAR(34)&amp;Planner!$O28&amp;CHAR(34))</f>
        <v/>
      </c>
      <c r="FA28" s="15" t="str">
        <f>IF(Planner!$P28="","",CHAR(34)&amp;Planner!$P28&amp;CHAR(34))</f>
        <v/>
      </c>
      <c r="FB28" s="15" t="str">
        <f>IF(Planner!$Q28="","",CHAR(34)&amp;Planner!$Q28&amp;CHAR(34))</f>
        <v/>
      </c>
      <c r="FC28" s="15" t="str">
        <f>IF(Planner!$R28="","",CHAR(34)&amp;Planner!$R28&amp;CHAR(34))</f>
        <v/>
      </c>
      <c r="FD28" s="15" t="str">
        <f>IF(Planner!$S28="","",CHAR(34)&amp;Planner!$S28&amp;CHAR(34))</f>
        <v/>
      </c>
      <c r="FE28" s="15" t="str">
        <f>IF(Planner!$T28="","",CHAR(34)&amp;Planner!$T28&amp;CHAR(34))</f>
        <v/>
      </c>
      <c r="FF28" s="15" t="str">
        <f>IF(Planner!$U28="","",CHAR(34)&amp;Planner!$U28&amp;CHAR(34))</f>
        <v/>
      </c>
      <c r="FG28" s="15" t="str">
        <f>IF(Planner!$V28="","",CHAR(34)&amp;Planner!$V28&amp;CHAR(34))</f>
        <v/>
      </c>
      <c r="FH28" s="15" t="str">
        <f>IF(Planner!$W28="","",CHAR(34)&amp;Planner!$W28&amp;CHAR(34))</f>
        <v/>
      </c>
      <c r="FI28" s="15" t="str">
        <f>IF(Planner!$X28="","",CHAR(34)&amp;Planner!$X28&amp;CHAR(34))</f>
        <v/>
      </c>
      <c r="FJ28" s="15" t="str">
        <f>IF(Planner!$Y28="","",CHAR(34)&amp;Planner!$Y28&amp;CHAR(34))</f>
        <v/>
      </c>
      <c r="FK28" s="15" t="str">
        <f>IF(Planner!$Z28="","",CHAR(34)&amp;Planner!$Z28&amp;CHAR(34))</f>
        <v/>
      </c>
      <c r="FL28" s="15" t="str">
        <f>IF(Planner!$AA28="","",CHAR(34)&amp;Planner!$AA28&amp;CHAR(34))</f>
        <v/>
      </c>
      <c r="FM28" s="15" t="str">
        <f>IF(Planner!$AB28="","",CHAR(34)&amp;Planner!$AB28&amp;CHAR(34))</f>
        <v/>
      </c>
      <c r="FN28" s="15" t="str">
        <f>IF(Planner!$AC28="","",CHAR(34)&amp;Planner!$AC28&amp;CHAR(34))</f>
        <v/>
      </c>
      <c r="FO28" s="15" t="str">
        <f>IF(Planner!$AD28="","",CHAR(34)&amp;Planner!$AD28&amp;CHAR(34))</f>
        <v/>
      </c>
      <c r="FP28" s="15" t="str">
        <f>IF(Planner!$AE28="","",CHAR(34)&amp;Planner!$AE28&amp;CHAR(34))</f>
        <v/>
      </c>
      <c r="FQ28" s="15" t="str">
        <f>IF(Planner!$AF28="","",CHAR(34)&amp;Planner!$AF28&amp;CHAR(34))</f>
        <v/>
      </c>
      <c r="FR28" s="15" t="str">
        <f>IF(Planner!$AG28="","",CHAR(34)&amp;Planner!$AG28&amp;CHAR(34))</f>
        <v/>
      </c>
      <c r="FS28" s="15" t="str">
        <f>IF(Planner!$AH28="","",CHAR(34)&amp;Planner!$AH28&amp;CHAR(34))</f>
        <v/>
      </c>
      <c r="FT28" s="15" t="str">
        <f>IF(Planner!$AI28="","",CHAR(34)&amp;Planner!$AI28&amp;CHAR(34))</f>
        <v/>
      </c>
    </row>
    <row r="29" spans="1:176" x14ac:dyDescent="0.25">
      <c r="A29" s="15">
        <f>Planner!$A29</f>
        <v>59</v>
      </c>
      <c r="B29" s="15"/>
      <c r="C29" s="15">
        <f>IF(Planner!$L29="",0,IFERROR(INDEX(Lookup!$H$5:$H$808,MATCH(Planner!$F29&amp;"|"&amp;Planner!$L29,Lookup!$A$5:$A$808,0)),0))</f>
        <v>20000</v>
      </c>
      <c r="D29" s="15">
        <f>IF(Planner!$M29="",0,IFERROR(INDEX(Lookup!$H$5:$H$808,MATCH(Planner!$F29&amp;"|"&amp;Planner!$M29,Lookup!$A$5:$A$808,0)),0))</f>
        <v>0</v>
      </c>
      <c r="E29" s="15">
        <f>IF(Planner!$N29="",0,IFERROR(INDEX(Lookup!$H$5:$H$808,MATCH(Planner!$F29&amp;"|"&amp;Planner!$N29,Lookup!$A$5:$A$808,0)),0))</f>
        <v>0</v>
      </c>
      <c r="F29" s="15">
        <f>IF(Planner!$O29="",0,IFERROR(INDEX(Lookup!$H$5:$H$808,MATCH(Planner!$F29&amp;"|"&amp;Planner!$O29,Lookup!$A$5:$A$808,0)),0))</f>
        <v>0</v>
      </c>
      <c r="G29" s="15">
        <f>IF(Planner!$P29="",0,IFERROR(INDEX(Lookup!$H$5:$H$808,MATCH(Planner!$F29&amp;"|"&amp;Planner!$P29,Lookup!$A$5:$A$808,0)),0))</f>
        <v>0</v>
      </c>
      <c r="H29" s="15">
        <f>IF(Planner!$Q29="",0,IFERROR(INDEX(Lookup!$H$5:$H$808,MATCH(Planner!$F29&amp;"|"&amp;Planner!$Q29,Lookup!$A$5:$A$808,0)),0))</f>
        <v>0</v>
      </c>
      <c r="I29" s="15">
        <f>IF(Planner!$R29="",0,IFERROR(INDEX(Lookup!$H$5:$H$808,MATCH(Planner!$F29&amp;"|"&amp;Planner!$R29,Lookup!$A$5:$A$808,0)),0))</f>
        <v>0</v>
      </c>
      <c r="J29" s="15">
        <f>IF(Planner!$S29="",0,IFERROR(INDEX(Lookup!$H$5:$H$808,MATCH(Planner!$F29&amp;"|"&amp;Planner!$S29,Lookup!$A$5:$A$808,0)),0))</f>
        <v>0</v>
      </c>
      <c r="K29" s="15">
        <f>IF(Planner!$T29="",0,IFERROR(INDEX(Lookup!$H$5:$H$808,MATCH(Planner!$F29&amp;"|"&amp;Planner!$T29,Lookup!$A$5:$A$808,0)),0))</f>
        <v>0</v>
      </c>
      <c r="L29" s="15">
        <f>IF(Planner!$U29="",0,IFERROR(INDEX(Lookup!$H$5:$H$808,MATCH(Planner!$F29&amp;"|"&amp;Planner!$U29,Lookup!$A$5:$A$808,0)),0))</f>
        <v>0</v>
      </c>
      <c r="M29" s="15">
        <f>IF(Planner!$V29="",0,IFERROR(INDEX(Lookup!$H$5:$H$808,MATCH(Planner!$F29&amp;"|"&amp;Planner!$V29,Lookup!$A$5:$A$808,0)),0))</f>
        <v>0</v>
      </c>
      <c r="N29" s="15">
        <f>IF(Planner!$W29="",0,IFERROR(INDEX(Lookup!$H$5:$H$808,MATCH(Planner!$F29&amp;"|"&amp;Planner!$W29,Lookup!$A$5:$A$808,0)),0))</f>
        <v>0</v>
      </c>
      <c r="O29" s="15">
        <f>IF(Planner!$X29="",0,IFERROR(INDEX(Lookup!$H$5:$H$808,MATCH(Planner!$F29&amp;"|"&amp;Planner!$X29,Lookup!$A$5:$A$808,0)),0))</f>
        <v>0</v>
      </c>
      <c r="P29" s="15">
        <f>IF(Planner!$Y29="",0,IFERROR(INDEX(Lookup!$H$5:$H$808,MATCH(Planner!$F29&amp;"|"&amp;Planner!$Y29,Lookup!$A$5:$A$808,0)),0))</f>
        <v>0</v>
      </c>
      <c r="Q29" s="15">
        <f>IF(Planner!$Z29="",0,IFERROR(INDEX(Lookup!$H$5:$H$808,MATCH(Planner!$F29&amp;"|"&amp;Planner!$Z29,Lookup!$A$5:$A$808,0)),0))</f>
        <v>0</v>
      </c>
      <c r="R29" s="15">
        <f>IF(Planner!$AA29="",0,IFERROR(INDEX(Lookup!$H$5:$H$808,MATCH(Planner!$F29&amp;"|"&amp;Planner!$AA29,Lookup!$A$5:$A$808,0)),0))</f>
        <v>0</v>
      </c>
      <c r="S29" s="15">
        <f>IF(Planner!$AB29="",0,IFERROR(INDEX(Lookup!$H$5:$H$808,MATCH(Planner!$F29&amp;"|"&amp;Planner!$AB29,Lookup!$A$5:$A$808,0)),0))</f>
        <v>0</v>
      </c>
      <c r="T29" s="15">
        <f>IF(Planner!$AC29="",0,IFERROR(INDEX(Lookup!$H$5:$H$808,MATCH(Planner!$F29&amp;"|"&amp;Planner!$AC29,Lookup!$A$5:$A$808,0)),0))</f>
        <v>0</v>
      </c>
      <c r="U29" s="15">
        <f>IF(Planner!$AD29="",0,IFERROR(INDEX(Lookup!$H$5:$H$808,MATCH(Planner!$F29&amp;"|"&amp;Planner!$AD29,Lookup!$A$5:$A$808,0)),0))</f>
        <v>0</v>
      </c>
      <c r="V29" s="15">
        <f>IF(Planner!$AE29="",0,IFERROR(INDEX(Lookup!$H$5:$H$808,MATCH(Planner!$F29&amp;"|"&amp;Planner!$AE29,Lookup!$A$5:$A$808,0)),0))</f>
        <v>0</v>
      </c>
      <c r="W29" s="15">
        <f>IF(Planner!$AF29="",0,IFERROR(INDEX(Lookup!$H$5:$H$808,MATCH(Planner!$F29&amp;"|"&amp;Planner!$AF29,Lookup!$A$5:$A$808,0)),0))</f>
        <v>0</v>
      </c>
      <c r="X29" s="15">
        <f>IF(Planner!$AG29="",0,IFERROR(INDEX(Lookup!$H$5:$H$808,MATCH(Planner!$F29&amp;"|"&amp;Planner!$AG29,Lookup!$A$5:$A$808,0)),0))</f>
        <v>0</v>
      </c>
      <c r="Y29" s="15">
        <f>IF(Planner!$AH29="",0,IFERROR(INDEX(Lookup!$H$5:$H$808,MATCH(Planner!$F29&amp;"|"&amp;Planner!$AH29,Lookup!$A$5:$A$808,0)),0))</f>
        <v>0</v>
      </c>
      <c r="Z29" s="15">
        <f>IF(Planner!$AI29="",0,IFERROR(INDEX(Lookup!$H$5:$H$808,MATCH(Planner!$F29&amp;"|"&amp;Planner!$AI29,Lookup!$A$5:$A$808,0)),0))</f>
        <v>0</v>
      </c>
      <c r="AA29" s="15"/>
      <c r="AB29" s="15" t="str">
        <f>IF(Planner!$L29="","",IF(Planner!$I29="Yes","ALL",IF(Planner!$I29="No","IDX0",IFERROR(INDEX(Lookup!$D$5:$D$808,MATCH(Planner!$F29&amp;"|"&amp;Planner!$L29,Lookup!$A$5:$A$808,0)),"UNK0"))))</f>
        <v>npc_damage~Gemstone Crab</v>
      </c>
      <c r="AC29" s="15" t="str">
        <f>IF(Planner!$M29="","",IF(Planner!$I29="Yes","ALL",IF(Planner!$I29="No","IDX1",IFERROR(INDEX(Lookup!$D$5:$D$808,MATCH(Planner!$F29&amp;"|"&amp;Planner!$M29,Lookup!$A$5:$A$808,0)),"UNK1"))))</f>
        <v/>
      </c>
      <c r="AD29" s="15" t="str">
        <f>IF(Planner!$N29="","",IF(Planner!$I29="Yes","ALL",IF(Planner!$I29="No","IDX2",IFERROR(INDEX(Lookup!$D$5:$D$808,MATCH(Planner!$F29&amp;"|"&amp;Planner!$N29,Lookup!$A$5:$A$808,0)),"UNK2"))))</f>
        <v/>
      </c>
      <c r="AE29" s="15" t="str">
        <f>IF(Planner!$O29="","",IF(Planner!$I29="Yes","ALL",IF(Planner!$I29="No","IDX3",IFERROR(INDEX(Lookup!$D$5:$D$808,MATCH(Planner!$F29&amp;"|"&amp;Planner!$O29,Lookup!$A$5:$A$808,0)),"UNK3"))))</f>
        <v/>
      </c>
      <c r="AF29" s="15" t="str">
        <f>IF(Planner!$P29="","",IF(Planner!$I29="Yes","ALL",IF(Planner!$I29="No","IDX4",IFERROR(INDEX(Lookup!$D$5:$D$808,MATCH(Planner!$F29&amp;"|"&amp;Planner!$P29,Lookup!$A$5:$A$808,0)),"UNK4"))))</f>
        <v/>
      </c>
      <c r="AG29" s="15" t="str">
        <f>IF(Planner!$Q29="","",IF(Planner!$I29="Yes","ALL",IF(Planner!$I29="No","IDX5",IFERROR(INDEX(Lookup!$D$5:$D$808,MATCH(Planner!$F29&amp;"|"&amp;Planner!$Q29,Lookup!$A$5:$A$808,0)),"UNK5"))))</f>
        <v/>
      </c>
      <c r="AH29" s="15" t="str">
        <f>IF(Planner!$R29="","",IF(Planner!$I29="Yes","ALL",IF(Planner!$I29="No","IDX6",IFERROR(INDEX(Lookup!$D$5:$D$808,MATCH(Planner!$F29&amp;"|"&amp;Planner!$R29,Lookup!$A$5:$A$808,0)),"UNK6"))))</f>
        <v/>
      </c>
      <c r="AI29" s="15" t="str">
        <f>IF(Planner!$S29="","",IF(Planner!$I29="Yes","ALL",IF(Planner!$I29="No","IDX7",IFERROR(INDEX(Lookup!$D$5:$D$808,MATCH(Planner!$F29&amp;"|"&amp;Planner!$S29,Lookup!$A$5:$A$808,0)),"UNK7"))))</f>
        <v/>
      </c>
      <c r="AJ29" s="15" t="str">
        <f>IF(Planner!$T29="","",IF(Planner!$I29="Yes","ALL",IF(Planner!$I29="No","IDX8",IFERROR(INDEX(Lookup!$D$5:$D$808,MATCH(Planner!$F29&amp;"|"&amp;Planner!$T29,Lookup!$A$5:$A$808,0)),"UNK8"))))</f>
        <v/>
      </c>
      <c r="AK29" s="15" t="str">
        <f>IF(Planner!$U29="","",IF(Planner!$I29="Yes","ALL",IF(Planner!$I29="No","IDX9",IFERROR(INDEX(Lookup!$D$5:$D$808,MATCH(Planner!$F29&amp;"|"&amp;Planner!$U29,Lookup!$A$5:$A$808,0)),"UNK9"))))</f>
        <v/>
      </c>
      <c r="AL29" s="15" t="str">
        <f>IF(Planner!$V29="","",IF(Planner!$I29="Yes","ALL",IF(Planner!$I29="No","IDX10",IFERROR(INDEX(Lookup!$D$5:$D$808,MATCH(Planner!$F29&amp;"|"&amp;Planner!$V29,Lookup!$A$5:$A$808,0)),"UNK10"))))</f>
        <v/>
      </c>
      <c r="AM29" s="15" t="str">
        <f>IF(Planner!$W29="","",IF(Planner!$I29="Yes","ALL",IF(Planner!$I29="No","IDX11",IFERROR(INDEX(Lookup!$D$5:$D$808,MATCH(Planner!$F29&amp;"|"&amp;Planner!$W29,Lookup!$A$5:$A$808,0)),"UNK11"))))</f>
        <v/>
      </c>
      <c r="AN29" s="15" t="str">
        <f>IF(Planner!$X29="","",IF(Planner!$I29="Yes","ALL",IF(Planner!$I29="No","IDX12",IFERROR(INDEX(Lookup!$D$5:$D$808,MATCH(Planner!$F29&amp;"|"&amp;Planner!$X29,Lookup!$A$5:$A$808,0)),"UNK12"))))</f>
        <v/>
      </c>
      <c r="AO29" s="15" t="str">
        <f>IF(Planner!$Y29="","",IF(Planner!$I29="Yes","ALL",IF(Planner!$I29="No","IDX13",IFERROR(INDEX(Lookup!$D$5:$D$808,MATCH(Planner!$F29&amp;"|"&amp;Planner!$Y29,Lookup!$A$5:$A$808,0)),"UNK13"))))</f>
        <v/>
      </c>
      <c r="AP29" s="15" t="str">
        <f>IF(Planner!$Z29="","",IF(Planner!$I29="Yes","ALL",IF(Planner!$I29="No","IDX14",IFERROR(INDEX(Lookup!$D$5:$D$808,MATCH(Planner!$F29&amp;"|"&amp;Planner!$Z29,Lookup!$A$5:$A$808,0)),"UNK14"))))</f>
        <v/>
      </c>
      <c r="AQ29" s="15" t="str">
        <f>IF(Planner!$AA29="","",IF(Planner!$I29="Yes","ALL",IF(Planner!$I29="No","IDX15",IFERROR(INDEX(Lookup!$D$5:$D$808,MATCH(Planner!$F29&amp;"|"&amp;Planner!$AA29,Lookup!$A$5:$A$808,0)),"UNK15"))))</f>
        <v/>
      </c>
      <c r="AR29" s="15" t="str">
        <f>IF(Planner!$AB29="","",IF(Planner!$I29="Yes","ALL",IF(Planner!$I29="No","IDX16",IFERROR(INDEX(Lookup!$D$5:$D$808,MATCH(Planner!$F29&amp;"|"&amp;Planner!$AB29,Lookup!$A$5:$A$808,0)),"UNK16"))))</f>
        <v/>
      </c>
      <c r="AS29" s="15" t="str">
        <f>IF(Planner!$AC29="","",IF(Planner!$I29="Yes","ALL",IF(Planner!$I29="No","IDX17",IFERROR(INDEX(Lookup!$D$5:$D$808,MATCH(Planner!$F29&amp;"|"&amp;Planner!$AC29,Lookup!$A$5:$A$808,0)),"UNK17"))))</f>
        <v/>
      </c>
      <c r="AT29" s="15" t="str">
        <f>IF(Planner!$AD29="","",IF(Planner!$I29="Yes","ALL",IF(Planner!$I29="No","IDX18",IFERROR(INDEX(Lookup!$D$5:$D$808,MATCH(Planner!$F29&amp;"|"&amp;Planner!$AD29,Lookup!$A$5:$A$808,0)),"UNK18"))))</f>
        <v/>
      </c>
      <c r="AU29" s="15" t="str">
        <f>IF(Planner!$AE29="","",IF(Planner!$I29="Yes","ALL",IF(Planner!$I29="No","IDX19",IFERROR(INDEX(Lookup!$D$5:$D$808,MATCH(Planner!$F29&amp;"|"&amp;Planner!$AE29,Lookup!$A$5:$A$808,0)),"UNK19"))))</f>
        <v/>
      </c>
      <c r="AV29" s="15" t="str">
        <f>IF(Planner!$AF29="","",IF(Planner!$I29="Yes","ALL",IF(Planner!$I29="No","IDX20",IFERROR(INDEX(Lookup!$D$5:$D$808,MATCH(Planner!$F29&amp;"|"&amp;Planner!$AF29,Lookup!$A$5:$A$808,0)),"UNK20"))))</f>
        <v/>
      </c>
      <c r="AW29" s="15" t="str">
        <f>IF(Planner!$AG29="","",IF(Planner!$I29="Yes","ALL",IF(Planner!$I29="No","IDX21",IFERROR(INDEX(Lookup!$D$5:$D$808,MATCH(Planner!$F29&amp;"|"&amp;Planner!$AG29,Lookup!$A$5:$A$808,0)),"UNK21"))))</f>
        <v/>
      </c>
      <c r="AX29" s="15" t="str">
        <f>IF(Planner!$AH29="","",IF(Planner!$I29="Yes","ALL",IF(Planner!$I29="No","IDX22",IFERROR(INDEX(Lookup!$D$5:$D$808,MATCH(Planner!$F29&amp;"|"&amp;Planner!$AH29,Lookup!$A$5:$A$808,0)),"UNK22"))))</f>
        <v/>
      </c>
      <c r="AY29" s="15" t="str">
        <f>IF(Planner!$AI29="","",IF(Planner!$I29="Yes","ALL",IF(Planner!$I29="No","IDX23",IFERROR(INDEX(Lookup!$D$5:$D$808,MATCH(Planner!$F29&amp;"|"&amp;Planner!$AI29,Lookup!$A$5:$A$808,0)),"UNK23"))))</f>
        <v/>
      </c>
      <c r="AZ29" s="15"/>
      <c r="BA29" s="15">
        <f t="shared" si="0"/>
        <v>20000</v>
      </c>
      <c r="BB29" s="15">
        <f t="shared" si="1"/>
        <v>0</v>
      </c>
      <c r="BC29" s="15">
        <f t="shared" si="2"/>
        <v>0</v>
      </c>
      <c r="BD29" s="15">
        <f t="shared" si="3"/>
        <v>0</v>
      </c>
      <c r="BE29" s="15">
        <f t="shared" si="4"/>
        <v>0</v>
      </c>
      <c r="BF29" s="15">
        <f t="shared" si="5"/>
        <v>0</v>
      </c>
      <c r="BG29" s="15">
        <f t="shared" si="6"/>
        <v>0</v>
      </c>
      <c r="BH29" s="15">
        <f t="shared" si="7"/>
        <v>0</v>
      </c>
      <c r="BI29" s="15">
        <f t="shared" si="8"/>
        <v>0</v>
      </c>
      <c r="BJ29" s="15">
        <f t="shared" si="9"/>
        <v>0</v>
      </c>
      <c r="BK29" s="15">
        <f t="shared" si="10"/>
        <v>0</v>
      </c>
      <c r="BL29" s="15">
        <f t="shared" si="11"/>
        <v>0</v>
      </c>
      <c r="BM29" s="15">
        <f t="shared" si="12"/>
        <v>0</v>
      </c>
      <c r="BN29" s="15">
        <f t="shared" si="13"/>
        <v>0</v>
      </c>
      <c r="BO29" s="15">
        <f t="shared" si="14"/>
        <v>0</v>
      </c>
      <c r="BP29" s="15">
        <f t="shared" si="15"/>
        <v>0</v>
      </c>
      <c r="BQ29" s="15">
        <f t="shared" si="16"/>
        <v>0</v>
      </c>
      <c r="BR29" s="15">
        <f t="shared" si="17"/>
        <v>0</v>
      </c>
      <c r="BS29" s="15">
        <f t="shared" si="18"/>
        <v>0</v>
      </c>
      <c r="BT29" s="15">
        <f t="shared" si="19"/>
        <v>0</v>
      </c>
      <c r="BU29" s="15">
        <f t="shared" si="20"/>
        <v>0</v>
      </c>
      <c r="BV29" s="15">
        <f t="shared" si="21"/>
        <v>0</v>
      </c>
      <c r="BW29" s="15">
        <f t="shared" si="22"/>
        <v>0</v>
      </c>
      <c r="BX29" s="15">
        <f t="shared" si="23"/>
        <v>0</v>
      </c>
      <c r="BY29" s="15"/>
      <c r="BZ29" s="15">
        <f>IF($C29=0,0,Planner!$H29/$C29)</f>
        <v>1</v>
      </c>
      <c r="CA29" s="15">
        <f>IF($D29=0,0,Planner!$H29/$D29)</f>
        <v>0</v>
      </c>
      <c r="CB29" s="15">
        <f>IF($E29=0,0,Planner!$H29/$E29)</f>
        <v>0</v>
      </c>
      <c r="CC29" s="15">
        <f>IF($F29=0,0,Planner!$H29/$F29)</f>
        <v>0</v>
      </c>
      <c r="CD29" s="15">
        <f>IF($G29=0,0,Planner!$H29/$G29)</f>
        <v>0</v>
      </c>
      <c r="CE29" s="15">
        <f>IF($H29=0,0,Planner!$H29/$H29)</f>
        <v>0</v>
      </c>
      <c r="CF29" s="15">
        <f>IF($I29=0,0,Planner!$H29/$I29)</f>
        <v>0</v>
      </c>
      <c r="CG29" s="15">
        <f>IF($J29=0,0,Planner!$H29/$J29)</f>
        <v>0</v>
      </c>
      <c r="CH29" s="15">
        <f>IF($K29=0,0,Planner!$H29/$K29)</f>
        <v>0</v>
      </c>
      <c r="CI29" s="15">
        <f>IF($L29=0,0,Planner!$H29/$L29)</f>
        <v>0</v>
      </c>
      <c r="CJ29" s="15">
        <f>IF($M29=0,0,Planner!$H29/$M29)</f>
        <v>0</v>
      </c>
      <c r="CK29" s="15">
        <f>IF($N29=0,0,Planner!$H29/$N29)</f>
        <v>0</v>
      </c>
      <c r="CL29" s="15">
        <f>IF($O29=0,0,Planner!$H29/$O29)</f>
        <v>0</v>
      </c>
      <c r="CM29" s="15">
        <f>IF($P29=0,0,Planner!$H29/$P29)</f>
        <v>0</v>
      </c>
      <c r="CN29" s="15">
        <f>IF($Q29=0,0,Planner!$H29/$Q29)</f>
        <v>0</v>
      </c>
      <c r="CO29" s="15">
        <f>IF($R29=0,0,Planner!$H29/$R29)</f>
        <v>0</v>
      </c>
      <c r="CP29" s="15">
        <f>IF($S29=0,0,Planner!$H29/$S29)</f>
        <v>0</v>
      </c>
      <c r="CQ29" s="15">
        <f>IF($T29=0,0,Planner!$H29/$T29)</f>
        <v>0</v>
      </c>
      <c r="CR29" s="15">
        <f>IF($U29=0,0,Planner!$H29/$U29)</f>
        <v>0</v>
      </c>
      <c r="CS29" s="15">
        <f>IF($V29=0,0,Planner!$H29/$V29)</f>
        <v>0</v>
      </c>
      <c r="CT29" s="15">
        <f>IF($W29=0,0,Planner!$H29/$W29)</f>
        <v>0</v>
      </c>
      <c r="CU29" s="15">
        <f>IF($X29=0,0,Planner!$H29/$X29)</f>
        <v>0</v>
      </c>
      <c r="CV29" s="15">
        <f>IF($Y29=0,0,Planner!$H29/$Y29)</f>
        <v>0</v>
      </c>
      <c r="CW29" s="15">
        <f>IF($Z29=0,0,Planner!$H29/$Z29)</f>
        <v>0</v>
      </c>
      <c r="CX29" s="15"/>
      <c r="CY29" s="15">
        <f t="shared" si="24"/>
        <v>1</v>
      </c>
      <c r="CZ29" s="15">
        <f t="shared" si="25"/>
        <v>0</v>
      </c>
      <c r="DA29" s="15">
        <f t="shared" si="26"/>
        <v>0</v>
      </c>
      <c r="DB29" s="15">
        <f t="shared" si="27"/>
        <v>0</v>
      </c>
      <c r="DC29" s="15">
        <f t="shared" si="28"/>
        <v>0</v>
      </c>
      <c r="DD29" s="15">
        <f t="shared" si="29"/>
        <v>0</v>
      </c>
      <c r="DE29" s="15">
        <f t="shared" si="30"/>
        <v>0</v>
      </c>
      <c r="DF29" s="15">
        <f t="shared" si="31"/>
        <v>0</v>
      </c>
      <c r="DG29" s="15">
        <f t="shared" si="32"/>
        <v>0</v>
      </c>
      <c r="DH29" s="15">
        <f t="shared" si="33"/>
        <v>0</v>
      </c>
      <c r="DI29" s="15">
        <f t="shared" si="34"/>
        <v>0</v>
      </c>
      <c r="DJ29" s="15">
        <f t="shared" si="35"/>
        <v>0</v>
      </c>
      <c r="DK29" s="15">
        <f t="shared" si="36"/>
        <v>0</v>
      </c>
      <c r="DL29" s="15">
        <f t="shared" si="37"/>
        <v>0</v>
      </c>
      <c r="DM29" s="15">
        <f t="shared" si="38"/>
        <v>0</v>
      </c>
      <c r="DN29" s="15">
        <f t="shared" si="39"/>
        <v>0</v>
      </c>
      <c r="DO29" s="15">
        <f t="shared" si="40"/>
        <v>0</v>
      </c>
      <c r="DP29" s="15">
        <f t="shared" si="41"/>
        <v>0</v>
      </c>
      <c r="DQ29" s="15">
        <f t="shared" si="42"/>
        <v>0</v>
      </c>
      <c r="DR29" s="15">
        <f t="shared" si="43"/>
        <v>0</v>
      </c>
      <c r="DS29" s="15">
        <f t="shared" si="44"/>
        <v>0</v>
      </c>
      <c r="DT29" s="15">
        <f t="shared" si="45"/>
        <v>0</v>
      </c>
      <c r="DU29" s="15">
        <f t="shared" si="46"/>
        <v>0</v>
      </c>
      <c r="DV29" s="15">
        <f t="shared" si="47"/>
        <v>0</v>
      </c>
      <c r="DW29" s="15"/>
      <c r="DX29" s="15">
        <f t="shared" si="48"/>
        <v>1</v>
      </c>
      <c r="DY29" s="15">
        <f t="shared" si="49"/>
        <v>0</v>
      </c>
      <c r="DZ29" s="15">
        <f t="shared" si="50"/>
        <v>0</v>
      </c>
      <c r="EA29" s="15">
        <f t="shared" si="51"/>
        <v>0</v>
      </c>
      <c r="EB29" s="15">
        <f t="shared" si="52"/>
        <v>0</v>
      </c>
      <c r="EC29" s="15">
        <f t="shared" si="53"/>
        <v>0</v>
      </c>
      <c r="ED29" s="15">
        <f t="shared" si="54"/>
        <v>0</v>
      </c>
      <c r="EE29" s="15">
        <f t="shared" si="55"/>
        <v>0</v>
      </c>
      <c r="EF29" s="15">
        <f t="shared" si="56"/>
        <v>0</v>
      </c>
      <c r="EG29" s="15">
        <f t="shared" si="57"/>
        <v>0</v>
      </c>
      <c r="EH29" s="15">
        <f t="shared" si="58"/>
        <v>0</v>
      </c>
      <c r="EI29" s="15">
        <f t="shared" si="59"/>
        <v>0</v>
      </c>
      <c r="EJ29" s="15">
        <f t="shared" si="60"/>
        <v>0</v>
      </c>
      <c r="EK29" s="15">
        <f t="shared" si="61"/>
        <v>0</v>
      </c>
      <c r="EL29" s="15">
        <f t="shared" si="62"/>
        <v>0</v>
      </c>
      <c r="EM29" s="15">
        <f t="shared" si="63"/>
        <v>0</v>
      </c>
      <c r="EN29" s="15">
        <f t="shared" si="64"/>
        <v>0</v>
      </c>
      <c r="EO29" s="15">
        <f t="shared" si="65"/>
        <v>0</v>
      </c>
      <c r="EP29" s="15">
        <f t="shared" si="66"/>
        <v>0</v>
      </c>
      <c r="EQ29" s="15">
        <f t="shared" si="67"/>
        <v>0</v>
      </c>
      <c r="ER29" s="15">
        <f t="shared" si="68"/>
        <v>0</v>
      </c>
      <c r="ES29" s="15">
        <f t="shared" si="69"/>
        <v>0</v>
      </c>
      <c r="ET29" s="15">
        <f t="shared" si="70"/>
        <v>0</v>
      </c>
      <c r="EU29" s="15">
        <f t="shared" si="71"/>
        <v>0</v>
      </c>
      <c r="EV29" s="15"/>
      <c r="EW29" s="15" t="str">
        <f>IF(Planner!$L29="","",CHAR(34)&amp;Planner!$L29&amp;CHAR(34))</f>
        <v>"Gemstone Crab"</v>
      </c>
      <c r="EX29" s="15" t="str">
        <f>IF(Planner!$M29="","",CHAR(34)&amp;Planner!$M29&amp;CHAR(34))</f>
        <v/>
      </c>
      <c r="EY29" s="15" t="str">
        <f>IF(Planner!$N29="","",CHAR(34)&amp;Planner!$N29&amp;CHAR(34))</f>
        <v/>
      </c>
      <c r="EZ29" s="15" t="str">
        <f>IF(Planner!$O29="","",CHAR(34)&amp;Planner!$O29&amp;CHAR(34))</f>
        <v/>
      </c>
      <c r="FA29" s="15" t="str">
        <f>IF(Planner!$P29="","",CHAR(34)&amp;Planner!$P29&amp;CHAR(34))</f>
        <v/>
      </c>
      <c r="FB29" s="15" t="str">
        <f>IF(Planner!$Q29="","",CHAR(34)&amp;Planner!$Q29&amp;CHAR(34))</f>
        <v/>
      </c>
      <c r="FC29" s="15" t="str">
        <f>IF(Planner!$R29="","",CHAR(34)&amp;Planner!$R29&amp;CHAR(34))</f>
        <v/>
      </c>
      <c r="FD29" s="15" t="str">
        <f>IF(Planner!$S29="","",CHAR(34)&amp;Planner!$S29&amp;CHAR(34))</f>
        <v/>
      </c>
      <c r="FE29" s="15" t="str">
        <f>IF(Planner!$T29="","",CHAR(34)&amp;Planner!$T29&amp;CHAR(34))</f>
        <v/>
      </c>
      <c r="FF29" s="15" t="str">
        <f>IF(Planner!$U29="","",CHAR(34)&amp;Planner!$U29&amp;CHAR(34))</f>
        <v/>
      </c>
      <c r="FG29" s="15" t="str">
        <f>IF(Planner!$V29="","",CHAR(34)&amp;Planner!$V29&amp;CHAR(34))</f>
        <v/>
      </c>
      <c r="FH29" s="15" t="str">
        <f>IF(Planner!$W29="","",CHAR(34)&amp;Planner!$W29&amp;CHAR(34))</f>
        <v/>
      </c>
      <c r="FI29" s="15" t="str">
        <f>IF(Planner!$X29="","",CHAR(34)&amp;Planner!$X29&amp;CHAR(34))</f>
        <v/>
      </c>
      <c r="FJ29" s="15" t="str">
        <f>IF(Planner!$Y29="","",CHAR(34)&amp;Planner!$Y29&amp;CHAR(34))</f>
        <v/>
      </c>
      <c r="FK29" s="15" t="str">
        <f>IF(Planner!$Z29="","",CHAR(34)&amp;Planner!$Z29&amp;CHAR(34))</f>
        <v/>
      </c>
      <c r="FL29" s="15" t="str">
        <f>IF(Planner!$AA29="","",CHAR(34)&amp;Planner!$AA29&amp;CHAR(34))</f>
        <v/>
      </c>
      <c r="FM29" s="15" t="str">
        <f>IF(Planner!$AB29="","",CHAR(34)&amp;Planner!$AB29&amp;CHAR(34))</f>
        <v/>
      </c>
      <c r="FN29" s="15" t="str">
        <f>IF(Planner!$AC29="","",CHAR(34)&amp;Planner!$AC29&amp;CHAR(34))</f>
        <v/>
      </c>
      <c r="FO29" s="15" t="str">
        <f>IF(Planner!$AD29="","",CHAR(34)&amp;Planner!$AD29&amp;CHAR(34))</f>
        <v/>
      </c>
      <c r="FP29" s="15" t="str">
        <f>IF(Planner!$AE29="","",CHAR(34)&amp;Planner!$AE29&amp;CHAR(34))</f>
        <v/>
      </c>
      <c r="FQ29" s="15" t="str">
        <f>IF(Planner!$AF29="","",CHAR(34)&amp;Planner!$AF29&amp;CHAR(34))</f>
        <v/>
      </c>
      <c r="FR29" s="15" t="str">
        <f>IF(Planner!$AG29="","",CHAR(34)&amp;Planner!$AG29&amp;CHAR(34))</f>
        <v/>
      </c>
      <c r="FS29" s="15" t="str">
        <f>IF(Planner!$AH29="","",CHAR(34)&amp;Planner!$AH29&amp;CHAR(34))</f>
        <v/>
      </c>
      <c r="FT29" s="15" t="str">
        <f>IF(Planner!$AI29="","",CHAR(34)&amp;Planner!$AI29&amp;CHAR(34))</f>
        <v/>
      </c>
    </row>
    <row r="30" spans="1:176" x14ac:dyDescent="0.25">
      <c r="A30" s="15">
        <f>Planner!$A30</f>
        <v>50</v>
      </c>
      <c r="B30" s="15"/>
      <c r="C30" s="15">
        <f>IF(Planner!$L30="",0,IFERROR(INDEX(Lookup!$H$5:$H$808,MATCH(Planner!$F30&amp;"|"&amp;Planner!$L30,Lookup!$A$5:$A$808,0)),0))</f>
        <v>14</v>
      </c>
      <c r="D30" s="15">
        <f>IF(Planner!$M30="",0,IFERROR(INDEX(Lookup!$H$5:$H$808,MATCH(Planner!$F30&amp;"|"&amp;Planner!$M30,Lookup!$A$5:$A$808,0)),0))</f>
        <v>0</v>
      </c>
      <c r="E30" s="15">
        <f>IF(Planner!$N30="",0,IFERROR(INDEX(Lookup!$H$5:$H$808,MATCH(Planner!$F30&amp;"|"&amp;Planner!$N30,Lookup!$A$5:$A$808,0)),0))</f>
        <v>0</v>
      </c>
      <c r="F30" s="15">
        <f>IF(Planner!$O30="",0,IFERROR(INDEX(Lookup!$H$5:$H$808,MATCH(Planner!$F30&amp;"|"&amp;Planner!$O30,Lookup!$A$5:$A$808,0)),0))</f>
        <v>0</v>
      </c>
      <c r="G30" s="15">
        <f>IF(Planner!$P30="",0,IFERROR(INDEX(Lookup!$H$5:$H$808,MATCH(Planner!$F30&amp;"|"&amp;Planner!$P30,Lookup!$A$5:$A$808,0)),0))</f>
        <v>0</v>
      </c>
      <c r="H30" s="15">
        <f>IF(Planner!$Q30="",0,IFERROR(INDEX(Lookup!$H$5:$H$808,MATCH(Planner!$F30&amp;"|"&amp;Planner!$Q30,Lookup!$A$5:$A$808,0)),0))</f>
        <v>0</v>
      </c>
      <c r="I30" s="15">
        <f>IF(Planner!$R30="",0,IFERROR(INDEX(Lookup!$H$5:$H$808,MATCH(Planner!$F30&amp;"|"&amp;Planner!$R30,Lookup!$A$5:$A$808,0)),0))</f>
        <v>0</v>
      </c>
      <c r="J30" s="15">
        <f>IF(Planner!$S30="",0,IFERROR(INDEX(Lookup!$H$5:$H$808,MATCH(Planner!$F30&amp;"|"&amp;Planner!$S30,Lookup!$A$5:$A$808,0)),0))</f>
        <v>0</v>
      </c>
      <c r="K30" s="15">
        <f>IF(Planner!$T30="",0,IFERROR(INDEX(Lookup!$H$5:$H$808,MATCH(Planner!$F30&amp;"|"&amp;Planner!$T30,Lookup!$A$5:$A$808,0)),0))</f>
        <v>0</v>
      </c>
      <c r="L30" s="15">
        <f>IF(Planner!$U30="",0,IFERROR(INDEX(Lookup!$H$5:$H$808,MATCH(Planner!$F30&amp;"|"&amp;Planner!$U30,Lookup!$A$5:$A$808,0)),0))</f>
        <v>0</v>
      </c>
      <c r="M30" s="15">
        <f>IF(Planner!$V30="",0,IFERROR(INDEX(Lookup!$H$5:$H$808,MATCH(Planner!$F30&amp;"|"&amp;Planner!$V30,Lookup!$A$5:$A$808,0)),0))</f>
        <v>0</v>
      </c>
      <c r="N30" s="15">
        <f>IF(Planner!$W30="",0,IFERROR(INDEX(Lookup!$H$5:$H$808,MATCH(Planner!$F30&amp;"|"&amp;Planner!$W30,Lookup!$A$5:$A$808,0)),0))</f>
        <v>0</v>
      </c>
      <c r="O30" s="15">
        <f>IF(Planner!$X30="",0,IFERROR(INDEX(Lookup!$H$5:$H$808,MATCH(Planner!$F30&amp;"|"&amp;Planner!$X30,Lookup!$A$5:$A$808,0)),0))</f>
        <v>0</v>
      </c>
      <c r="P30" s="15">
        <f>IF(Planner!$Y30="",0,IFERROR(INDEX(Lookup!$H$5:$H$808,MATCH(Planner!$F30&amp;"|"&amp;Planner!$Y30,Lookup!$A$5:$A$808,0)),0))</f>
        <v>0</v>
      </c>
      <c r="Q30" s="15">
        <f>IF(Planner!$Z30="",0,IFERROR(INDEX(Lookup!$H$5:$H$808,MATCH(Planner!$F30&amp;"|"&amp;Planner!$Z30,Lookup!$A$5:$A$808,0)),0))</f>
        <v>0</v>
      </c>
      <c r="R30" s="15">
        <f>IF(Planner!$AA30="",0,IFERROR(INDEX(Lookup!$H$5:$H$808,MATCH(Planner!$F30&amp;"|"&amp;Planner!$AA30,Lookup!$A$5:$A$808,0)),0))</f>
        <v>0</v>
      </c>
      <c r="S30" s="15">
        <f>IF(Planner!$AB30="",0,IFERROR(INDEX(Lookup!$H$5:$H$808,MATCH(Planner!$F30&amp;"|"&amp;Planner!$AB30,Lookup!$A$5:$A$808,0)),0))</f>
        <v>0</v>
      </c>
      <c r="T30" s="15">
        <f>IF(Planner!$AC30="",0,IFERROR(INDEX(Lookup!$H$5:$H$808,MATCH(Planner!$F30&amp;"|"&amp;Planner!$AC30,Lookup!$A$5:$A$808,0)),0))</f>
        <v>0</v>
      </c>
      <c r="U30" s="15">
        <f>IF(Planner!$AD30="",0,IFERROR(INDEX(Lookup!$H$5:$H$808,MATCH(Planner!$F30&amp;"|"&amp;Planner!$AD30,Lookup!$A$5:$A$808,0)),0))</f>
        <v>0</v>
      </c>
      <c r="V30" s="15">
        <f>IF(Planner!$AE30="",0,IFERROR(INDEX(Lookup!$H$5:$H$808,MATCH(Planner!$F30&amp;"|"&amp;Planner!$AE30,Lookup!$A$5:$A$808,0)),0))</f>
        <v>0</v>
      </c>
      <c r="W30" s="15">
        <f>IF(Planner!$AF30="",0,IFERROR(INDEX(Lookup!$H$5:$H$808,MATCH(Planner!$F30&amp;"|"&amp;Planner!$AF30,Lookup!$A$5:$A$808,0)),0))</f>
        <v>0</v>
      </c>
      <c r="X30" s="15">
        <f>IF(Planner!$AG30="",0,IFERROR(INDEX(Lookup!$H$5:$H$808,MATCH(Planner!$F30&amp;"|"&amp;Planner!$AG30,Lookup!$A$5:$A$808,0)),0))</f>
        <v>0</v>
      </c>
      <c r="Y30" s="15">
        <f>IF(Planner!$AH30="",0,IFERROR(INDEX(Lookup!$H$5:$H$808,MATCH(Planner!$F30&amp;"|"&amp;Planner!$AH30,Lookup!$A$5:$A$808,0)),0))</f>
        <v>0</v>
      </c>
      <c r="Z30" s="15">
        <f>IF(Planner!$AI30="",0,IFERROR(INDEX(Lookup!$H$5:$H$808,MATCH(Planner!$F30&amp;"|"&amp;Planner!$AI30,Lookup!$A$5:$A$808,0)),0))</f>
        <v>0</v>
      </c>
      <c r="AA30" s="15"/>
      <c r="AB30" s="15" t="str">
        <f>IF(Planner!$L30="","",IF(Planner!$I30="Yes","ALL",IF(Planner!$I30="No","IDX0",IFERROR(INDEX(Lookup!$D$5:$D$808,MATCH(Planner!$F30&amp;"|"&amp;Planner!$L30,Lookup!$A$5:$A$808,0)),"UNK0"))))</f>
        <v>clue_completion~easy</v>
      </c>
      <c r="AC30" s="15" t="str">
        <f>IF(Planner!$M30="","",IF(Planner!$I30="Yes","ALL",IF(Planner!$I30="No","IDX1",IFERROR(INDEX(Lookup!$D$5:$D$808,MATCH(Planner!$F30&amp;"|"&amp;Planner!$M30,Lookup!$A$5:$A$808,0)),"UNK1"))))</f>
        <v/>
      </c>
      <c r="AD30" s="15" t="str">
        <f>IF(Planner!$N30="","",IF(Planner!$I30="Yes","ALL",IF(Planner!$I30="No","IDX2",IFERROR(INDEX(Lookup!$D$5:$D$808,MATCH(Planner!$F30&amp;"|"&amp;Planner!$N30,Lookup!$A$5:$A$808,0)),"UNK2"))))</f>
        <v/>
      </c>
      <c r="AE30" s="15" t="str">
        <f>IF(Planner!$O30="","",IF(Planner!$I30="Yes","ALL",IF(Planner!$I30="No","IDX3",IFERROR(INDEX(Lookup!$D$5:$D$808,MATCH(Planner!$F30&amp;"|"&amp;Planner!$O30,Lookup!$A$5:$A$808,0)),"UNK3"))))</f>
        <v/>
      </c>
      <c r="AF30" s="15" t="str">
        <f>IF(Planner!$P30="","",IF(Planner!$I30="Yes","ALL",IF(Planner!$I30="No","IDX4",IFERROR(INDEX(Lookup!$D$5:$D$808,MATCH(Planner!$F30&amp;"|"&amp;Planner!$P30,Lookup!$A$5:$A$808,0)),"UNK4"))))</f>
        <v/>
      </c>
      <c r="AG30" s="15" t="str">
        <f>IF(Planner!$Q30="","",IF(Planner!$I30="Yes","ALL",IF(Planner!$I30="No","IDX5",IFERROR(INDEX(Lookup!$D$5:$D$808,MATCH(Planner!$F30&amp;"|"&amp;Planner!$Q30,Lookup!$A$5:$A$808,0)),"UNK5"))))</f>
        <v/>
      </c>
      <c r="AH30" s="15" t="str">
        <f>IF(Planner!$R30="","",IF(Planner!$I30="Yes","ALL",IF(Planner!$I30="No","IDX6",IFERROR(INDEX(Lookup!$D$5:$D$808,MATCH(Planner!$F30&amp;"|"&amp;Planner!$R30,Lookup!$A$5:$A$808,0)),"UNK6"))))</f>
        <v/>
      </c>
      <c r="AI30" s="15" t="str">
        <f>IF(Planner!$S30="","",IF(Planner!$I30="Yes","ALL",IF(Planner!$I30="No","IDX7",IFERROR(INDEX(Lookup!$D$5:$D$808,MATCH(Planner!$F30&amp;"|"&amp;Planner!$S30,Lookup!$A$5:$A$808,0)),"UNK7"))))</f>
        <v/>
      </c>
      <c r="AJ30" s="15" t="str">
        <f>IF(Planner!$T30="","",IF(Planner!$I30="Yes","ALL",IF(Planner!$I30="No","IDX8",IFERROR(INDEX(Lookup!$D$5:$D$808,MATCH(Planner!$F30&amp;"|"&amp;Planner!$T30,Lookup!$A$5:$A$808,0)),"UNK8"))))</f>
        <v/>
      </c>
      <c r="AK30" s="15" t="str">
        <f>IF(Planner!$U30="","",IF(Planner!$I30="Yes","ALL",IF(Planner!$I30="No","IDX9",IFERROR(INDEX(Lookup!$D$5:$D$808,MATCH(Planner!$F30&amp;"|"&amp;Planner!$U30,Lookup!$A$5:$A$808,0)),"UNK9"))))</f>
        <v/>
      </c>
      <c r="AL30" s="15" t="str">
        <f>IF(Planner!$V30="","",IF(Planner!$I30="Yes","ALL",IF(Planner!$I30="No","IDX10",IFERROR(INDEX(Lookup!$D$5:$D$808,MATCH(Planner!$F30&amp;"|"&amp;Planner!$V30,Lookup!$A$5:$A$808,0)),"UNK10"))))</f>
        <v/>
      </c>
      <c r="AM30" s="15" t="str">
        <f>IF(Planner!$W30="","",IF(Planner!$I30="Yes","ALL",IF(Planner!$I30="No","IDX11",IFERROR(INDEX(Lookup!$D$5:$D$808,MATCH(Planner!$F30&amp;"|"&amp;Planner!$W30,Lookup!$A$5:$A$808,0)),"UNK11"))))</f>
        <v/>
      </c>
      <c r="AN30" s="15" t="str">
        <f>IF(Planner!$X30="","",IF(Planner!$I30="Yes","ALL",IF(Planner!$I30="No","IDX12",IFERROR(INDEX(Lookup!$D$5:$D$808,MATCH(Planner!$F30&amp;"|"&amp;Planner!$X30,Lookup!$A$5:$A$808,0)),"UNK12"))))</f>
        <v/>
      </c>
      <c r="AO30" s="15" t="str">
        <f>IF(Planner!$Y30="","",IF(Planner!$I30="Yes","ALL",IF(Planner!$I30="No","IDX13",IFERROR(INDEX(Lookup!$D$5:$D$808,MATCH(Planner!$F30&amp;"|"&amp;Planner!$Y30,Lookup!$A$5:$A$808,0)),"UNK13"))))</f>
        <v/>
      </c>
      <c r="AP30" s="15" t="str">
        <f>IF(Planner!$Z30="","",IF(Planner!$I30="Yes","ALL",IF(Planner!$I30="No","IDX14",IFERROR(INDEX(Lookup!$D$5:$D$808,MATCH(Planner!$F30&amp;"|"&amp;Planner!$Z30,Lookup!$A$5:$A$808,0)),"UNK14"))))</f>
        <v/>
      </c>
      <c r="AQ30" s="15" t="str">
        <f>IF(Planner!$AA30="","",IF(Planner!$I30="Yes","ALL",IF(Planner!$I30="No","IDX15",IFERROR(INDEX(Lookup!$D$5:$D$808,MATCH(Planner!$F30&amp;"|"&amp;Planner!$AA30,Lookup!$A$5:$A$808,0)),"UNK15"))))</f>
        <v/>
      </c>
      <c r="AR30" s="15" t="str">
        <f>IF(Planner!$AB30="","",IF(Planner!$I30="Yes","ALL",IF(Planner!$I30="No","IDX16",IFERROR(INDEX(Lookup!$D$5:$D$808,MATCH(Planner!$F30&amp;"|"&amp;Planner!$AB30,Lookup!$A$5:$A$808,0)),"UNK16"))))</f>
        <v/>
      </c>
      <c r="AS30" s="15" t="str">
        <f>IF(Planner!$AC30="","",IF(Planner!$I30="Yes","ALL",IF(Planner!$I30="No","IDX17",IFERROR(INDEX(Lookup!$D$5:$D$808,MATCH(Planner!$F30&amp;"|"&amp;Planner!$AC30,Lookup!$A$5:$A$808,0)),"UNK17"))))</f>
        <v/>
      </c>
      <c r="AT30" s="15" t="str">
        <f>IF(Planner!$AD30="","",IF(Planner!$I30="Yes","ALL",IF(Planner!$I30="No","IDX18",IFERROR(INDEX(Lookup!$D$5:$D$808,MATCH(Planner!$F30&amp;"|"&amp;Planner!$AD30,Lookup!$A$5:$A$808,0)),"UNK18"))))</f>
        <v/>
      </c>
      <c r="AU30" s="15" t="str">
        <f>IF(Planner!$AE30="","",IF(Planner!$I30="Yes","ALL",IF(Planner!$I30="No","IDX19",IFERROR(INDEX(Lookup!$D$5:$D$808,MATCH(Planner!$F30&amp;"|"&amp;Planner!$AE30,Lookup!$A$5:$A$808,0)),"UNK19"))))</f>
        <v/>
      </c>
      <c r="AV30" s="15" t="str">
        <f>IF(Planner!$AF30="","",IF(Planner!$I30="Yes","ALL",IF(Planner!$I30="No","IDX20",IFERROR(INDEX(Lookup!$D$5:$D$808,MATCH(Planner!$F30&amp;"|"&amp;Planner!$AF30,Lookup!$A$5:$A$808,0)),"UNK20"))))</f>
        <v/>
      </c>
      <c r="AW30" s="15" t="str">
        <f>IF(Planner!$AG30="","",IF(Planner!$I30="Yes","ALL",IF(Planner!$I30="No","IDX21",IFERROR(INDEX(Lookup!$D$5:$D$808,MATCH(Planner!$F30&amp;"|"&amp;Planner!$AG30,Lookup!$A$5:$A$808,0)),"UNK21"))))</f>
        <v/>
      </c>
      <c r="AX30" s="15" t="str">
        <f>IF(Planner!$AH30="","",IF(Planner!$I30="Yes","ALL",IF(Planner!$I30="No","IDX22",IFERROR(INDEX(Lookup!$D$5:$D$808,MATCH(Planner!$F30&amp;"|"&amp;Planner!$AH30,Lookup!$A$5:$A$808,0)),"UNK22"))))</f>
        <v/>
      </c>
      <c r="AY30" s="15" t="str">
        <f>IF(Planner!$AI30="","",IF(Planner!$I30="Yes","ALL",IF(Planner!$I30="No","IDX23",IFERROR(INDEX(Lookup!$D$5:$D$808,MATCH(Planner!$F30&amp;"|"&amp;Planner!$AI30,Lookup!$A$5:$A$808,0)),"UNK23"))))</f>
        <v/>
      </c>
      <c r="AZ30" s="15"/>
      <c r="BA30" s="15">
        <f t="shared" si="0"/>
        <v>14</v>
      </c>
      <c r="BB30" s="15">
        <f t="shared" si="1"/>
        <v>0</v>
      </c>
      <c r="BC30" s="15">
        <f t="shared" si="2"/>
        <v>0</v>
      </c>
      <c r="BD30" s="15">
        <f t="shared" si="3"/>
        <v>0</v>
      </c>
      <c r="BE30" s="15">
        <f t="shared" si="4"/>
        <v>0</v>
      </c>
      <c r="BF30" s="15">
        <f t="shared" si="5"/>
        <v>0</v>
      </c>
      <c r="BG30" s="15">
        <f t="shared" si="6"/>
        <v>0</v>
      </c>
      <c r="BH30" s="15">
        <f t="shared" si="7"/>
        <v>0</v>
      </c>
      <c r="BI30" s="15">
        <f t="shared" si="8"/>
        <v>0</v>
      </c>
      <c r="BJ30" s="15">
        <f t="shared" si="9"/>
        <v>0</v>
      </c>
      <c r="BK30" s="15">
        <f t="shared" si="10"/>
        <v>0</v>
      </c>
      <c r="BL30" s="15">
        <f t="shared" si="11"/>
        <v>0</v>
      </c>
      <c r="BM30" s="15">
        <f t="shared" si="12"/>
        <v>0</v>
      </c>
      <c r="BN30" s="15">
        <f t="shared" si="13"/>
        <v>0</v>
      </c>
      <c r="BO30" s="15">
        <f t="shared" si="14"/>
        <v>0</v>
      </c>
      <c r="BP30" s="15">
        <f t="shared" si="15"/>
        <v>0</v>
      </c>
      <c r="BQ30" s="15">
        <f t="shared" si="16"/>
        <v>0</v>
      </c>
      <c r="BR30" s="15">
        <f t="shared" si="17"/>
        <v>0</v>
      </c>
      <c r="BS30" s="15">
        <f t="shared" si="18"/>
        <v>0</v>
      </c>
      <c r="BT30" s="15">
        <f t="shared" si="19"/>
        <v>0</v>
      </c>
      <c r="BU30" s="15">
        <f t="shared" si="20"/>
        <v>0</v>
      </c>
      <c r="BV30" s="15">
        <f t="shared" si="21"/>
        <v>0</v>
      </c>
      <c r="BW30" s="15">
        <f t="shared" si="22"/>
        <v>0</v>
      </c>
      <c r="BX30" s="15">
        <f t="shared" si="23"/>
        <v>0</v>
      </c>
      <c r="BY30" s="15"/>
      <c r="BZ30" s="15">
        <f>IF($C30=0,0,Planner!$H30/$C30)</f>
        <v>2.8571428571428572</v>
      </c>
      <c r="CA30" s="15">
        <f>IF($D30=0,0,Planner!$H30/$D30)</f>
        <v>0</v>
      </c>
      <c r="CB30" s="15">
        <f>IF($E30=0,0,Planner!$H30/$E30)</f>
        <v>0</v>
      </c>
      <c r="CC30" s="15">
        <f>IF($F30=0,0,Planner!$H30/$F30)</f>
        <v>0</v>
      </c>
      <c r="CD30" s="15">
        <f>IF($G30=0,0,Planner!$H30/$G30)</f>
        <v>0</v>
      </c>
      <c r="CE30" s="15">
        <f>IF($H30=0,0,Planner!$H30/$H30)</f>
        <v>0</v>
      </c>
      <c r="CF30" s="15">
        <f>IF($I30=0,0,Planner!$H30/$I30)</f>
        <v>0</v>
      </c>
      <c r="CG30" s="15">
        <f>IF($J30=0,0,Planner!$H30/$J30)</f>
        <v>0</v>
      </c>
      <c r="CH30" s="15">
        <f>IF($K30=0,0,Planner!$H30/$K30)</f>
        <v>0</v>
      </c>
      <c r="CI30" s="15">
        <f>IF($L30=0,0,Planner!$H30/$L30)</f>
        <v>0</v>
      </c>
      <c r="CJ30" s="15">
        <f>IF($M30=0,0,Planner!$H30/$M30)</f>
        <v>0</v>
      </c>
      <c r="CK30" s="15">
        <f>IF($N30=0,0,Planner!$H30/$N30)</f>
        <v>0</v>
      </c>
      <c r="CL30" s="15">
        <f>IF($O30=0,0,Planner!$H30/$O30)</f>
        <v>0</v>
      </c>
      <c r="CM30" s="15">
        <f>IF($P30=0,0,Planner!$H30/$P30)</f>
        <v>0</v>
      </c>
      <c r="CN30" s="15">
        <f>IF($Q30=0,0,Planner!$H30/$Q30)</f>
        <v>0</v>
      </c>
      <c r="CO30" s="15">
        <f>IF($R30=0,0,Planner!$H30/$R30)</f>
        <v>0</v>
      </c>
      <c r="CP30" s="15">
        <f>IF($S30=0,0,Planner!$H30/$S30)</f>
        <v>0</v>
      </c>
      <c r="CQ30" s="15">
        <f>IF($T30=0,0,Planner!$H30/$T30)</f>
        <v>0</v>
      </c>
      <c r="CR30" s="15">
        <f>IF($U30=0,0,Planner!$H30/$U30)</f>
        <v>0</v>
      </c>
      <c r="CS30" s="15">
        <f>IF($V30=0,0,Planner!$H30/$V30)</f>
        <v>0</v>
      </c>
      <c r="CT30" s="15">
        <f>IF($W30=0,0,Planner!$H30/$W30)</f>
        <v>0</v>
      </c>
      <c r="CU30" s="15">
        <f>IF($X30=0,0,Planner!$H30/$X30)</f>
        <v>0</v>
      </c>
      <c r="CV30" s="15">
        <f>IF($Y30=0,0,Planner!$H30/$Y30)</f>
        <v>0</v>
      </c>
      <c r="CW30" s="15">
        <f>IF($Z30=0,0,Planner!$H30/$Z30)</f>
        <v>0</v>
      </c>
      <c r="CX30" s="15"/>
      <c r="CY30" s="15">
        <f t="shared" si="24"/>
        <v>1</v>
      </c>
      <c r="CZ30" s="15">
        <f t="shared" si="25"/>
        <v>0</v>
      </c>
      <c r="DA30" s="15">
        <f t="shared" si="26"/>
        <v>0</v>
      </c>
      <c r="DB30" s="15">
        <f t="shared" si="27"/>
        <v>0</v>
      </c>
      <c r="DC30" s="15">
        <f t="shared" si="28"/>
        <v>0</v>
      </c>
      <c r="DD30" s="15">
        <f t="shared" si="29"/>
        <v>0</v>
      </c>
      <c r="DE30" s="15">
        <f t="shared" si="30"/>
        <v>0</v>
      </c>
      <c r="DF30" s="15">
        <f t="shared" si="31"/>
        <v>0</v>
      </c>
      <c r="DG30" s="15">
        <f t="shared" si="32"/>
        <v>0</v>
      </c>
      <c r="DH30" s="15">
        <f t="shared" si="33"/>
        <v>0</v>
      </c>
      <c r="DI30" s="15">
        <f t="shared" si="34"/>
        <v>0</v>
      </c>
      <c r="DJ30" s="15">
        <f t="shared" si="35"/>
        <v>0</v>
      </c>
      <c r="DK30" s="15">
        <f t="shared" si="36"/>
        <v>0</v>
      </c>
      <c r="DL30" s="15">
        <f t="shared" si="37"/>
        <v>0</v>
      </c>
      <c r="DM30" s="15">
        <f t="shared" si="38"/>
        <v>0</v>
      </c>
      <c r="DN30" s="15">
        <f t="shared" si="39"/>
        <v>0</v>
      </c>
      <c r="DO30" s="15">
        <f t="shared" si="40"/>
        <v>0</v>
      </c>
      <c r="DP30" s="15">
        <f t="shared" si="41"/>
        <v>0</v>
      </c>
      <c r="DQ30" s="15">
        <f t="shared" si="42"/>
        <v>0</v>
      </c>
      <c r="DR30" s="15">
        <f t="shared" si="43"/>
        <v>0</v>
      </c>
      <c r="DS30" s="15">
        <f t="shared" si="44"/>
        <v>0</v>
      </c>
      <c r="DT30" s="15">
        <f t="shared" si="45"/>
        <v>0</v>
      </c>
      <c r="DU30" s="15">
        <f t="shared" si="46"/>
        <v>0</v>
      </c>
      <c r="DV30" s="15">
        <f t="shared" si="47"/>
        <v>0</v>
      </c>
      <c r="DW30" s="15"/>
      <c r="DX30" s="15">
        <f t="shared" si="48"/>
        <v>2.8571428571428572</v>
      </c>
      <c r="DY30" s="15">
        <f t="shared" si="49"/>
        <v>0</v>
      </c>
      <c r="DZ30" s="15">
        <f t="shared" si="50"/>
        <v>0</v>
      </c>
      <c r="EA30" s="15">
        <f t="shared" si="51"/>
        <v>0</v>
      </c>
      <c r="EB30" s="15">
        <f t="shared" si="52"/>
        <v>0</v>
      </c>
      <c r="EC30" s="15">
        <f t="shared" si="53"/>
        <v>0</v>
      </c>
      <c r="ED30" s="15">
        <f t="shared" si="54"/>
        <v>0</v>
      </c>
      <c r="EE30" s="15">
        <f t="shared" si="55"/>
        <v>0</v>
      </c>
      <c r="EF30" s="15">
        <f t="shared" si="56"/>
        <v>0</v>
      </c>
      <c r="EG30" s="15">
        <f t="shared" si="57"/>
        <v>0</v>
      </c>
      <c r="EH30" s="15">
        <f t="shared" si="58"/>
        <v>0</v>
      </c>
      <c r="EI30" s="15">
        <f t="shared" si="59"/>
        <v>0</v>
      </c>
      <c r="EJ30" s="15">
        <f t="shared" si="60"/>
        <v>0</v>
      </c>
      <c r="EK30" s="15">
        <f t="shared" si="61"/>
        <v>0</v>
      </c>
      <c r="EL30" s="15">
        <f t="shared" si="62"/>
        <v>0</v>
      </c>
      <c r="EM30" s="15">
        <f t="shared" si="63"/>
        <v>0</v>
      </c>
      <c r="EN30" s="15">
        <f t="shared" si="64"/>
        <v>0</v>
      </c>
      <c r="EO30" s="15">
        <f t="shared" si="65"/>
        <v>0</v>
      </c>
      <c r="EP30" s="15">
        <f t="shared" si="66"/>
        <v>0</v>
      </c>
      <c r="EQ30" s="15">
        <f t="shared" si="67"/>
        <v>0</v>
      </c>
      <c r="ER30" s="15">
        <f t="shared" si="68"/>
        <v>0</v>
      </c>
      <c r="ES30" s="15">
        <f t="shared" si="69"/>
        <v>0</v>
      </c>
      <c r="ET30" s="15">
        <f t="shared" si="70"/>
        <v>0</v>
      </c>
      <c r="EU30" s="15">
        <f t="shared" si="71"/>
        <v>0</v>
      </c>
      <c r="EV30" s="15"/>
      <c r="EW30" s="15" t="str">
        <f>IF(Planner!$L30="","",CHAR(34)&amp;Planner!$L30&amp;CHAR(34))</f>
        <v>"easy"</v>
      </c>
      <c r="EX30" s="15" t="str">
        <f>IF(Planner!$M30="","",CHAR(34)&amp;Planner!$M30&amp;CHAR(34))</f>
        <v/>
      </c>
      <c r="EY30" s="15" t="str">
        <f>IF(Planner!$N30="","",CHAR(34)&amp;Planner!$N30&amp;CHAR(34))</f>
        <v/>
      </c>
      <c r="EZ30" s="15" t="str">
        <f>IF(Planner!$O30="","",CHAR(34)&amp;Planner!$O30&amp;CHAR(34))</f>
        <v/>
      </c>
      <c r="FA30" s="15" t="str">
        <f>IF(Planner!$P30="","",CHAR(34)&amp;Planner!$P30&amp;CHAR(34))</f>
        <v/>
      </c>
      <c r="FB30" s="15" t="str">
        <f>IF(Planner!$Q30="","",CHAR(34)&amp;Planner!$Q30&amp;CHAR(34))</f>
        <v/>
      </c>
      <c r="FC30" s="15" t="str">
        <f>IF(Planner!$R30="","",CHAR(34)&amp;Planner!$R30&amp;CHAR(34))</f>
        <v/>
      </c>
      <c r="FD30" s="15" t="str">
        <f>IF(Planner!$S30="","",CHAR(34)&amp;Planner!$S30&amp;CHAR(34))</f>
        <v/>
      </c>
      <c r="FE30" s="15" t="str">
        <f>IF(Planner!$T30="","",CHAR(34)&amp;Planner!$T30&amp;CHAR(34))</f>
        <v/>
      </c>
      <c r="FF30" s="15" t="str">
        <f>IF(Planner!$U30="","",CHAR(34)&amp;Planner!$U30&amp;CHAR(34))</f>
        <v/>
      </c>
      <c r="FG30" s="15" t="str">
        <f>IF(Planner!$V30="","",CHAR(34)&amp;Planner!$V30&amp;CHAR(34))</f>
        <v/>
      </c>
      <c r="FH30" s="15" t="str">
        <f>IF(Planner!$W30="","",CHAR(34)&amp;Planner!$W30&amp;CHAR(34))</f>
        <v/>
      </c>
      <c r="FI30" s="15" t="str">
        <f>IF(Planner!$X30="","",CHAR(34)&amp;Planner!$X30&amp;CHAR(34))</f>
        <v/>
      </c>
      <c r="FJ30" s="15" t="str">
        <f>IF(Planner!$Y30="","",CHAR(34)&amp;Planner!$Y30&amp;CHAR(34))</f>
        <v/>
      </c>
      <c r="FK30" s="15" t="str">
        <f>IF(Planner!$Z30="","",CHAR(34)&amp;Planner!$Z30&amp;CHAR(34))</f>
        <v/>
      </c>
      <c r="FL30" s="15" t="str">
        <f>IF(Planner!$AA30="","",CHAR(34)&amp;Planner!$AA30&amp;CHAR(34))</f>
        <v/>
      </c>
      <c r="FM30" s="15" t="str">
        <f>IF(Planner!$AB30="","",CHAR(34)&amp;Planner!$AB30&amp;CHAR(34))</f>
        <v/>
      </c>
      <c r="FN30" s="15" t="str">
        <f>IF(Planner!$AC30="","",CHAR(34)&amp;Planner!$AC30&amp;CHAR(34))</f>
        <v/>
      </c>
      <c r="FO30" s="15" t="str">
        <f>IF(Planner!$AD30="","",CHAR(34)&amp;Planner!$AD30&amp;CHAR(34))</f>
        <v/>
      </c>
      <c r="FP30" s="15" t="str">
        <f>IF(Planner!$AE30="","",CHAR(34)&amp;Planner!$AE30&amp;CHAR(34))</f>
        <v/>
      </c>
      <c r="FQ30" s="15" t="str">
        <f>IF(Planner!$AF30="","",CHAR(34)&amp;Planner!$AF30&amp;CHAR(34))</f>
        <v/>
      </c>
      <c r="FR30" s="15" t="str">
        <f>IF(Planner!$AG30="","",CHAR(34)&amp;Planner!$AG30&amp;CHAR(34))</f>
        <v/>
      </c>
      <c r="FS30" s="15" t="str">
        <f>IF(Planner!$AH30="","",CHAR(34)&amp;Planner!$AH30&amp;CHAR(34))</f>
        <v/>
      </c>
      <c r="FT30" s="15" t="str">
        <f>IF(Planner!$AI30="","",CHAR(34)&amp;Planner!$AI30&amp;CHAR(34))</f>
        <v/>
      </c>
    </row>
    <row r="31" spans="1:176" x14ac:dyDescent="0.25">
      <c r="A31" s="15">
        <f>Planner!$A31</f>
        <v>41</v>
      </c>
      <c r="B31" s="15"/>
      <c r="C31" s="15">
        <f>IF(Planner!$L31="",0,IFERROR(INDEX(Lookup!$H$5:$H$808,MATCH(Planner!$F31&amp;"|"&amp;Planner!$L31,Lookup!$A$5:$A$808,0)),0))</f>
        <v>1.8181818181818183</v>
      </c>
      <c r="D31" s="15">
        <f>IF(Planner!$M31="",0,IFERROR(INDEX(Lookup!$H$5:$H$808,MATCH(Planner!$F31&amp;"|"&amp;Planner!$M31,Lookup!$A$5:$A$808,0)),0))</f>
        <v>0</v>
      </c>
      <c r="E31" s="15">
        <f>IF(Planner!$N31="",0,IFERROR(INDEX(Lookup!$H$5:$H$808,MATCH(Planner!$F31&amp;"|"&amp;Planner!$N31,Lookup!$A$5:$A$808,0)),0))</f>
        <v>0</v>
      </c>
      <c r="F31" s="15">
        <f>IF(Planner!$O31="",0,IFERROR(INDEX(Lookup!$H$5:$H$808,MATCH(Planner!$F31&amp;"|"&amp;Planner!$O31,Lookup!$A$5:$A$808,0)),0))</f>
        <v>0</v>
      </c>
      <c r="G31" s="15">
        <f>IF(Planner!$P31="",0,IFERROR(INDEX(Lookup!$H$5:$H$808,MATCH(Planner!$F31&amp;"|"&amp;Planner!$P31,Lookup!$A$5:$A$808,0)),0))</f>
        <v>0</v>
      </c>
      <c r="H31" s="15">
        <f>IF(Planner!$Q31="",0,IFERROR(INDEX(Lookup!$H$5:$H$808,MATCH(Planner!$F31&amp;"|"&amp;Planner!$Q31,Lookup!$A$5:$A$808,0)),0))</f>
        <v>0</v>
      </c>
      <c r="I31" s="15">
        <f>IF(Planner!$R31="",0,IFERROR(INDEX(Lookup!$H$5:$H$808,MATCH(Planner!$F31&amp;"|"&amp;Planner!$R31,Lookup!$A$5:$A$808,0)),0))</f>
        <v>0</v>
      </c>
      <c r="J31" s="15">
        <f>IF(Planner!$S31="",0,IFERROR(INDEX(Lookup!$H$5:$H$808,MATCH(Planner!$F31&amp;"|"&amp;Planner!$S31,Lookup!$A$5:$A$808,0)),0))</f>
        <v>0</v>
      </c>
      <c r="K31" s="15">
        <f>IF(Planner!$T31="",0,IFERROR(INDEX(Lookup!$H$5:$H$808,MATCH(Planner!$F31&amp;"|"&amp;Planner!$T31,Lookup!$A$5:$A$808,0)),0))</f>
        <v>0</v>
      </c>
      <c r="L31" s="15">
        <f>IF(Planner!$U31="",0,IFERROR(INDEX(Lookup!$H$5:$H$808,MATCH(Planner!$F31&amp;"|"&amp;Planner!$U31,Lookup!$A$5:$A$808,0)),0))</f>
        <v>0</v>
      </c>
      <c r="M31" s="15">
        <f>IF(Planner!$V31="",0,IFERROR(INDEX(Lookup!$H$5:$H$808,MATCH(Planner!$F31&amp;"|"&amp;Planner!$V31,Lookup!$A$5:$A$808,0)),0))</f>
        <v>0</v>
      </c>
      <c r="N31" s="15">
        <f>IF(Planner!$W31="",0,IFERROR(INDEX(Lookup!$H$5:$H$808,MATCH(Planner!$F31&amp;"|"&amp;Planner!$W31,Lookup!$A$5:$A$808,0)),0))</f>
        <v>0</v>
      </c>
      <c r="O31" s="15">
        <f>IF(Planner!$X31="",0,IFERROR(INDEX(Lookup!$H$5:$H$808,MATCH(Planner!$F31&amp;"|"&amp;Planner!$X31,Lookup!$A$5:$A$808,0)),0))</f>
        <v>0</v>
      </c>
      <c r="P31" s="15">
        <f>IF(Planner!$Y31="",0,IFERROR(INDEX(Lookup!$H$5:$H$808,MATCH(Planner!$F31&amp;"|"&amp;Planner!$Y31,Lookup!$A$5:$A$808,0)),0))</f>
        <v>0</v>
      </c>
      <c r="Q31" s="15">
        <f>IF(Planner!$Z31="",0,IFERROR(INDEX(Lookup!$H$5:$H$808,MATCH(Planner!$F31&amp;"|"&amp;Planner!$Z31,Lookup!$A$5:$A$808,0)),0))</f>
        <v>0</v>
      </c>
      <c r="R31" s="15">
        <f>IF(Planner!$AA31="",0,IFERROR(INDEX(Lookup!$H$5:$H$808,MATCH(Planner!$F31&amp;"|"&amp;Planner!$AA31,Lookup!$A$5:$A$808,0)),0))</f>
        <v>0</v>
      </c>
      <c r="S31" s="15">
        <f>IF(Planner!$AB31="",0,IFERROR(INDEX(Lookup!$H$5:$H$808,MATCH(Planner!$F31&amp;"|"&amp;Planner!$AB31,Lookup!$A$5:$A$808,0)),0))</f>
        <v>0</v>
      </c>
      <c r="T31" s="15">
        <f>IF(Planner!$AC31="",0,IFERROR(INDEX(Lookup!$H$5:$H$808,MATCH(Planner!$F31&amp;"|"&amp;Planner!$AC31,Lookup!$A$5:$A$808,0)),0))</f>
        <v>0</v>
      </c>
      <c r="U31" s="15">
        <f>IF(Planner!$AD31="",0,IFERROR(INDEX(Lookup!$H$5:$H$808,MATCH(Planner!$F31&amp;"|"&amp;Planner!$AD31,Lookup!$A$5:$A$808,0)),0))</f>
        <v>0</v>
      </c>
      <c r="V31" s="15">
        <f>IF(Planner!$AE31="",0,IFERROR(INDEX(Lookup!$H$5:$H$808,MATCH(Planner!$F31&amp;"|"&amp;Planner!$AE31,Lookup!$A$5:$A$808,0)),0))</f>
        <v>0</v>
      </c>
      <c r="W31" s="15">
        <f>IF(Planner!$AF31="",0,IFERROR(INDEX(Lookup!$H$5:$H$808,MATCH(Planner!$F31&amp;"|"&amp;Planner!$AF31,Lookup!$A$5:$A$808,0)),0))</f>
        <v>0</v>
      </c>
      <c r="X31" s="15">
        <f>IF(Planner!$AG31="",0,IFERROR(INDEX(Lookup!$H$5:$H$808,MATCH(Planner!$F31&amp;"|"&amp;Planner!$AG31,Lookup!$A$5:$A$808,0)),0))</f>
        <v>0</v>
      </c>
      <c r="Y31" s="15">
        <f>IF(Planner!$AH31="",0,IFERROR(INDEX(Lookup!$H$5:$H$808,MATCH(Planner!$F31&amp;"|"&amp;Planner!$AH31,Lookup!$A$5:$A$808,0)),0))</f>
        <v>0</v>
      </c>
      <c r="Z31" s="15">
        <f>IF(Planner!$AI31="",0,IFERROR(INDEX(Lookup!$H$5:$H$808,MATCH(Planner!$F31&amp;"|"&amp;Planner!$AI31,Lookup!$A$5:$A$808,0)),0))</f>
        <v>0</v>
      </c>
      <c r="AA31" s="15"/>
      <c r="AB31" s="15" t="str">
        <f>IF(Planner!$L31="","",IF(Planner!$I31="Yes","ALL",IF(Planner!$I31="No","IDX0",IFERROR(INDEX(Lookup!$D$5:$D$808,MATCH(Planner!$F31&amp;"|"&amp;Planner!$L31,Lookup!$A$5:$A$808,0)),"UNK0"))))</f>
        <v>Scurrius</v>
      </c>
      <c r="AC31" s="15" t="str">
        <f>IF(Planner!$M31="","",IF(Planner!$I31="Yes","ALL",IF(Planner!$I31="No","IDX1",IFERROR(INDEX(Lookup!$D$5:$D$808,MATCH(Planner!$F31&amp;"|"&amp;Planner!$M31,Lookup!$A$5:$A$808,0)),"UNK1"))))</f>
        <v/>
      </c>
      <c r="AD31" s="15" t="str">
        <f>IF(Planner!$N31="","",IF(Planner!$I31="Yes","ALL",IF(Planner!$I31="No","IDX2",IFERROR(INDEX(Lookup!$D$5:$D$808,MATCH(Planner!$F31&amp;"|"&amp;Planner!$N31,Lookup!$A$5:$A$808,0)),"UNK2"))))</f>
        <v/>
      </c>
      <c r="AE31" s="15" t="str">
        <f>IF(Planner!$O31="","",IF(Planner!$I31="Yes","ALL",IF(Planner!$I31="No","IDX3",IFERROR(INDEX(Lookup!$D$5:$D$808,MATCH(Planner!$F31&amp;"|"&amp;Planner!$O31,Lookup!$A$5:$A$808,0)),"UNK3"))))</f>
        <v/>
      </c>
      <c r="AF31" s="15" t="str">
        <f>IF(Planner!$P31="","",IF(Planner!$I31="Yes","ALL",IF(Planner!$I31="No","IDX4",IFERROR(INDEX(Lookup!$D$5:$D$808,MATCH(Planner!$F31&amp;"|"&amp;Planner!$P31,Lookup!$A$5:$A$808,0)),"UNK4"))))</f>
        <v/>
      </c>
      <c r="AG31" s="15" t="str">
        <f>IF(Planner!$Q31="","",IF(Planner!$I31="Yes","ALL",IF(Planner!$I31="No","IDX5",IFERROR(INDEX(Lookup!$D$5:$D$808,MATCH(Planner!$F31&amp;"|"&amp;Planner!$Q31,Lookup!$A$5:$A$808,0)),"UNK5"))))</f>
        <v/>
      </c>
      <c r="AH31" s="15" t="str">
        <f>IF(Planner!$R31="","",IF(Planner!$I31="Yes","ALL",IF(Planner!$I31="No","IDX6",IFERROR(INDEX(Lookup!$D$5:$D$808,MATCH(Planner!$F31&amp;"|"&amp;Planner!$R31,Lookup!$A$5:$A$808,0)),"UNK6"))))</f>
        <v/>
      </c>
      <c r="AI31" s="15" t="str">
        <f>IF(Planner!$S31="","",IF(Planner!$I31="Yes","ALL",IF(Planner!$I31="No","IDX7",IFERROR(INDEX(Lookup!$D$5:$D$808,MATCH(Planner!$F31&amp;"|"&amp;Planner!$S31,Lookup!$A$5:$A$808,0)),"UNK7"))))</f>
        <v/>
      </c>
      <c r="AJ31" s="15" t="str">
        <f>IF(Planner!$T31="","",IF(Planner!$I31="Yes","ALL",IF(Planner!$I31="No","IDX8",IFERROR(INDEX(Lookup!$D$5:$D$808,MATCH(Planner!$F31&amp;"|"&amp;Planner!$T31,Lookup!$A$5:$A$808,0)),"UNK8"))))</f>
        <v/>
      </c>
      <c r="AK31" s="15" t="str">
        <f>IF(Planner!$U31="","",IF(Planner!$I31="Yes","ALL",IF(Planner!$I31="No","IDX9",IFERROR(INDEX(Lookup!$D$5:$D$808,MATCH(Planner!$F31&amp;"|"&amp;Planner!$U31,Lookup!$A$5:$A$808,0)),"UNK9"))))</f>
        <v/>
      </c>
      <c r="AL31" s="15" t="str">
        <f>IF(Planner!$V31="","",IF(Planner!$I31="Yes","ALL",IF(Planner!$I31="No","IDX10",IFERROR(INDEX(Lookup!$D$5:$D$808,MATCH(Planner!$F31&amp;"|"&amp;Planner!$V31,Lookup!$A$5:$A$808,0)),"UNK10"))))</f>
        <v/>
      </c>
      <c r="AM31" s="15" t="str">
        <f>IF(Planner!$W31="","",IF(Planner!$I31="Yes","ALL",IF(Planner!$I31="No","IDX11",IFERROR(INDEX(Lookup!$D$5:$D$808,MATCH(Planner!$F31&amp;"|"&amp;Planner!$W31,Lookup!$A$5:$A$808,0)),"UNK11"))))</f>
        <v/>
      </c>
      <c r="AN31" s="15" t="str">
        <f>IF(Planner!$X31="","",IF(Planner!$I31="Yes","ALL",IF(Planner!$I31="No","IDX12",IFERROR(INDEX(Lookup!$D$5:$D$808,MATCH(Planner!$F31&amp;"|"&amp;Planner!$X31,Lookup!$A$5:$A$808,0)),"UNK12"))))</f>
        <v/>
      </c>
      <c r="AO31" s="15" t="str">
        <f>IF(Planner!$Y31="","",IF(Planner!$I31="Yes","ALL",IF(Planner!$I31="No","IDX13",IFERROR(INDEX(Lookup!$D$5:$D$808,MATCH(Planner!$F31&amp;"|"&amp;Planner!$Y31,Lookup!$A$5:$A$808,0)),"UNK13"))))</f>
        <v/>
      </c>
      <c r="AP31" s="15" t="str">
        <f>IF(Planner!$Z31="","",IF(Planner!$I31="Yes","ALL",IF(Planner!$I31="No","IDX14",IFERROR(INDEX(Lookup!$D$5:$D$808,MATCH(Planner!$F31&amp;"|"&amp;Planner!$Z31,Lookup!$A$5:$A$808,0)),"UNK14"))))</f>
        <v/>
      </c>
      <c r="AQ31" s="15" t="str">
        <f>IF(Planner!$AA31="","",IF(Planner!$I31="Yes","ALL",IF(Planner!$I31="No","IDX15",IFERROR(INDEX(Lookup!$D$5:$D$808,MATCH(Planner!$F31&amp;"|"&amp;Planner!$AA31,Lookup!$A$5:$A$808,0)),"UNK15"))))</f>
        <v/>
      </c>
      <c r="AR31" s="15" t="str">
        <f>IF(Planner!$AB31="","",IF(Planner!$I31="Yes","ALL",IF(Planner!$I31="No","IDX16",IFERROR(INDEX(Lookup!$D$5:$D$808,MATCH(Planner!$F31&amp;"|"&amp;Planner!$AB31,Lookup!$A$5:$A$808,0)),"UNK16"))))</f>
        <v/>
      </c>
      <c r="AS31" s="15" t="str">
        <f>IF(Planner!$AC31="","",IF(Planner!$I31="Yes","ALL",IF(Planner!$I31="No","IDX17",IFERROR(INDEX(Lookup!$D$5:$D$808,MATCH(Planner!$F31&amp;"|"&amp;Planner!$AC31,Lookup!$A$5:$A$808,0)),"UNK17"))))</f>
        <v/>
      </c>
      <c r="AT31" s="15" t="str">
        <f>IF(Planner!$AD31="","",IF(Planner!$I31="Yes","ALL",IF(Planner!$I31="No","IDX18",IFERROR(INDEX(Lookup!$D$5:$D$808,MATCH(Planner!$F31&amp;"|"&amp;Planner!$AD31,Lookup!$A$5:$A$808,0)),"UNK18"))))</f>
        <v/>
      </c>
      <c r="AU31" s="15" t="str">
        <f>IF(Planner!$AE31="","",IF(Planner!$I31="Yes","ALL",IF(Planner!$I31="No","IDX19",IFERROR(INDEX(Lookup!$D$5:$D$808,MATCH(Planner!$F31&amp;"|"&amp;Planner!$AE31,Lookup!$A$5:$A$808,0)),"UNK19"))))</f>
        <v/>
      </c>
      <c r="AV31" s="15" t="str">
        <f>IF(Planner!$AF31="","",IF(Planner!$I31="Yes","ALL",IF(Planner!$I31="No","IDX20",IFERROR(INDEX(Lookup!$D$5:$D$808,MATCH(Planner!$F31&amp;"|"&amp;Planner!$AF31,Lookup!$A$5:$A$808,0)),"UNK20"))))</f>
        <v/>
      </c>
      <c r="AW31" s="15" t="str">
        <f>IF(Planner!$AG31="","",IF(Planner!$I31="Yes","ALL",IF(Planner!$I31="No","IDX21",IFERROR(INDEX(Lookup!$D$5:$D$808,MATCH(Planner!$F31&amp;"|"&amp;Planner!$AG31,Lookup!$A$5:$A$808,0)),"UNK21"))))</f>
        <v/>
      </c>
      <c r="AX31" s="15" t="str">
        <f>IF(Planner!$AH31="","",IF(Planner!$I31="Yes","ALL",IF(Planner!$I31="No","IDX22",IFERROR(INDEX(Lookup!$D$5:$D$808,MATCH(Planner!$F31&amp;"|"&amp;Planner!$AH31,Lookup!$A$5:$A$808,0)),"UNK22"))))</f>
        <v/>
      </c>
      <c r="AY31" s="15" t="str">
        <f>IF(Planner!$AI31="","",IF(Planner!$I31="Yes","ALL",IF(Planner!$I31="No","IDX23",IFERROR(INDEX(Lookup!$D$5:$D$808,MATCH(Planner!$F31&amp;"|"&amp;Planner!$AI31,Lookup!$A$5:$A$808,0)),"UNK23"))))</f>
        <v/>
      </c>
      <c r="AZ31" s="15"/>
      <c r="BA31" s="15">
        <f t="shared" si="0"/>
        <v>1.8181818181818183</v>
      </c>
      <c r="BB31" s="15">
        <f t="shared" si="1"/>
        <v>0</v>
      </c>
      <c r="BC31" s="15">
        <f t="shared" si="2"/>
        <v>0</v>
      </c>
      <c r="BD31" s="15">
        <f t="shared" si="3"/>
        <v>0</v>
      </c>
      <c r="BE31" s="15">
        <f t="shared" si="4"/>
        <v>0</v>
      </c>
      <c r="BF31" s="15">
        <f t="shared" si="5"/>
        <v>0</v>
      </c>
      <c r="BG31" s="15">
        <f t="shared" si="6"/>
        <v>0</v>
      </c>
      <c r="BH31" s="15">
        <f t="shared" si="7"/>
        <v>0</v>
      </c>
      <c r="BI31" s="15">
        <f t="shared" si="8"/>
        <v>0</v>
      </c>
      <c r="BJ31" s="15">
        <f t="shared" si="9"/>
        <v>0</v>
      </c>
      <c r="BK31" s="15">
        <f t="shared" si="10"/>
        <v>0</v>
      </c>
      <c r="BL31" s="15">
        <f t="shared" si="11"/>
        <v>0</v>
      </c>
      <c r="BM31" s="15">
        <f t="shared" si="12"/>
        <v>0</v>
      </c>
      <c r="BN31" s="15">
        <f t="shared" si="13"/>
        <v>0</v>
      </c>
      <c r="BO31" s="15">
        <f t="shared" si="14"/>
        <v>0</v>
      </c>
      <c r="BP31" s="15">
        <f t="shared" si="15"/>
        <v>0</v>
      </c>
      <c r="BQ31" s="15">
        <f t="shared" si="16"/>
        <v>0</v>
      </c>
      <c r="BR31" s="15">
        <f t="shared" si="17"/>
        <v>0</v>
      </c>
      <c r="BS31" s="15">
        <f t="shared" si="18"/>
        <v>0</v>
      </c>
      <c r="BT31" s="15">
        <f t="shared" si="19"/>
        <v>0</v>
      </c>
      <c r="BU31" s="15">
        <f t="shared" si="20"/>
        <v>0</v>
      </c>
      <c r="BV31" s="15">
        <f t="shared" si="21"/>
        <v>0</v>
      </c>
      <c r="BW31" s="15">
        <f t="shared" si="22"/>
        <v>0</v>
      </c>
      <c r="BX31" s="15">
        <f t="shared" si="23"/>
        <v>0</v>
      </c>
      <c r="BY31" s="15"/>
      <c r="BZ31" s="15">
        <f>IF($C31=0,0,Planner!$H31/$C31)</f>
        <v>2.7499999999999996</v>
      </c>
      <c r="CA31" s="15">
        <f>IF($D31=0,0,Planner!$H31/$D31)</f>
        <v>0</v>
      </c>
      <c r="CB31" s="15">
        <f>IF($E31=0,0,Planner!$H31/$E31)</f>
        <v>0</v>
      </c>
      <c r="CC31" s="15">
        <f>IF($F31=0,0,Planner!$H31/$F31)</f>
        <v>0</v>
      </c>
      <c r="CD31" s="15">
        <f>IF($G31=0,0,Planner!$H31/$G31)</f>
        <v>0</v>
      </c>
      <c r="CE31" s="15">
        <f>IF($H31=0,0,Planner!$H31/$H31)</f>
        <v>0</v>
      </c>
      <c r="CF31" s="15">
        <f>IF($I31=0,0,Planner!$H31/$I31)</f>
        <v>0</v>
      </c>
      <c r="CG31" s="15">
        <f>IF($J31=0,0,Planner!$H31/$J31)</f>
        <v>0</v>
      </c>
      <c r="CH31" s="15">
        <f>IF($K31=0,0,Planner!$H31/$K31)</f>
        <v>0</v>
      </c>
      <c r="CI31" s="15">
        <f>IF($L31=0,0,Planner!$H31/$L31)</f>
        <v>0</v>
      </c>
      <c r="CJ31" s="15">
        <f>IF($M31=0,0,Planner!$H31/$M31)</f>
        <v>0</v>
      </c>
      <c r="CK31" s="15">
        <f>IF($N31=0,0,Planner!$H31/$N31)</f>
        <v>0</v>
      </c>
      <c r="CL31" s="15">
        <f>IF($O31=0,0,Planner!$H31/$O31)</f>
        <v>0</v>
      </c>
      <c r="CM31" s="15">
        <f>IF($P31=0,0,Planner!$H31/$P31)</f>
        <v>0</v>
      </c>
      <c r="CN31" s="15">
        <f>IF($Q31=0,0,Planner!$H31/$Q31)</f>
        <v>0</v>
      </c>
      <c r="CO31" s="15">
        <f>IF($R31=0,0,Planner!$H31/$R31)</f>
        <v>0</v>
      </c>
      <c r="CP31" s="15">
        <f>IF($S31=0,0,Planner!$H31/$S31)</f>
        <v>0</v>
      </c>
      <c r="CQ31" s="15">
        <f>IF($T31=0,0,Planner!$H31/$T31)</f>
        <v>0</v>
      </c>
      <c r="CR31" s="15">
        <f>IF($U31=0,0,Planner!$H31/$U31)</f>
        <v>0</v>
      </c>
      <c r="CS31" s="15">
        <f>IF($V31=0,0,Planner!$H31/$V31)</f>
        <v>0</v>
      </c>
      <c r="CT31" s="15">
        <f>IF($W31=0,0,Planner!$H31/$W31)</f>
        <v>0</v>
      </c>
      <c r="CU31" s="15">
        <f>IF($X31=0,0,Planner!$H31/$X31)</f>
        <v>0</v>
      </c>
      <c r="CV31" s="15">
        <f>IF($Y31=0,0,Planner!$H31/$Y31)</f>
        <v>0</v>
      </c>
      <c r="CW31" s="15">
        <f>IF($Z31=0,0,Planner!$H31/$Z31)</f>
        <v>0</v>
      </c>
      <c r="CX31" s="15"/>
      <c r="CY31" s="15">
        <f t="shared" si="24"/>
        <v>1</v>
      </c>
      <c r="CZ31" s="15">
        <f t="shared" si="25"/>
        <v>0</v>
      </c>
      <c r="DA31" s="15">
        <f t="shared" si="26"/>
        <v>0</v>
      </c>
      <c r="DB31" s="15">
        <f t="shared" si="27"/>
        <v>0</v>
      </c>
      <c r="DC31" s="15">
        <f t="shared" si="28"/>
        <v>0</v>
      </c>
      <c r="DD31" s="15">
        <f t="shared" si="29"/>
        <v>0</v>
      </c>
      <c r="DE31" s="15">
        <f t="shared" si="30"/>
        <v>0</v>
      </c>
      <c r="DF31" s="15">
        <f t="shared" si="31"/>
        <v>0</v>
      </c>
      <c r="DG31" s="15">
        <f t="shared" si="32"/>
        <v>0</v>
      </c>
      <c r="DH31" s="15">
        <f t="shared" si="33"/>
        <v>0</v>
      </c>
      <c r="DI31" s="15">
        <f t="shared" si="34"/>
        <v>0</v>
      </c>
      <c r="DJ31" s="15">
        <f t="shared" si="35"/>
        <v>0</v>
      </c>
      <c r="DK31" s="15">
        <f t="shared" si="36"/>
        <v>0</v>
      </c>
      <c r="DL31" s="15">
        <f t="shared" si="37"/>
        <v>0</v>
      </c>
      <c r="DM31" s="15">
        <f t="shared" si="38"/>
        <v>0</v>
      </c>
      <c r="DN31" s="15">
        <f t="shared" si="39"/>
        <v>0</v>
      </c>
      <c r="DO31" s="15">
        <f t="shared" si="40"/>
        <v>0</v>
      </c>
      <c r="DP31" s="15">
        <f t="shared" si="41"/>
        <v>0</v>
      </c>
      <c r="DQ31" s="15">
        <f t="shared" si="42"/>
        <v>0</v>
      </c>
      <c r="DR31" s="15">
        <f t="shared" si="43"/>
        <v>0</v>
      </c>
      <c r="DS31" s="15">
        <f t="shared" si="44"/>
        <v>0</v>
      </c>
      <c r="DT31" s="15">
        <f t="shared" si="45"/>
        <v>0</v>
      </c>
      <c r="DU31" s="15">
        <f t="shared" si="46"/>
        <v>0</v>
      </c>
      <c r="DV31" s="15">
        <f t="shared" si="47"/>
        <v>0</v>
      </c>
      <c r="DW31" s="15"/>
      <c r="DX31" s="15">
        <f t="shared" si="48"/>
        <v>2.7499999999999996</v>
      </c>
      <c r="DY31" s="15">
        <f t="shared" si="49"/>
        <v>0</v>
      </c>
      <c r="DZ31" s="15">
        <f t="shared" si="50"/>
        <v>0</v>
      </c>
      <c r="EA31" s="15">
        <f t="shared" si="51"/>
        <v>0</v>
      </c>
      <c r="EB31" s="15">
        <f t="shared" si="52"/>
        <v>0</v>
      </c>
      <c r="EC31" s="15">
        <f t="shared" si="53"/>
        <v>0</v>
      </c>
      <c r="ED31" s="15">
        <f t="shared" si="54"/>
        <v>0</v>
      </c>
      <c r="EE31" s="15">
        <f t="shared" si="55"/>
        <v>0</v>
      </c>
      <c r="EF31" s="15">
        <f t="shared" si="56"/>
        <v>0</v>
      </c>
      <c r="EG31" s="15">
        <f t="shared" si="57"/>
        <v>0</v>
      </c>
      <c r="EH31" s="15">
        <f t="shared" si="58"/>
        <v>0</v>
      </c>
      <c r="EI31" s="15">
        <f t="shared" si="59"/>
        <v>0</v>
      </c>
      <c r="EJ31" s="15">
        <f t="shared" si="60"/>
        <v>0</v>
      </c>
      <c r="EK31" s="15">
        <f t="shared" si="61"/>
        <v>0</v>
      </c>
      <c r="EL31" s="15">
        <f t="shared" si="62"/>
        <v>0</v>
      </c>
      <c r="EM31" s="15">
        <f t="shared" si="63"/>
        <v>0</v>
      </c>
      <c r="EN31" s="15">
        <f t="shared" si="64"/>
        <v>0</v>
      </c>
      <c r="EO31" s="15">
        <f t="shared" si="65"/>
        <v>0</v>
      </c>
      <c r="EP31" s="15">
        <f t="shared" si="66"/>
        <v>0</v>
      </c>
      <c r="EQ31" s="15">
        <f t="shared" si="67"/>
        <v>0</v>
      </c>
      <c r="ER31" s="15">
        <f t="shared" si="68"/>
        <v>0</v>
      </c>
      <c r="ES31" s="15">
        <f t="shared" si="69"/>
        <v>0</v>
      </c>
      <c r="ET31" s="15">
        <f t="shared" si="70"/>
        <v>0</v>
      </c>
      <c r="EU31" s="15">
        <f t="shared" si="71"/>
        <v>0</v>
      </c>
      <c r="EV31" s="15"/>
      <c r="EW31" s="15" t="str">
        <f>IF(Planner!$L31="","",CHAR(34)&amp;Planner!$L31&amp;CHAR(34))</f>
        <v>"Scurrius' spine"</v>
      </c>
      <c r="EX31" s="15" t="str">
        <f>IF(Planner!$M31="","",CHAR(34)&amp;Planner!$M31&amp;CHAR(34))</f>
        <v/>
      </c>
      <c r="EY31" s="15" t="str">
        <f>IF(Planner!$N31="","",CHAR(34)&amp;Planner!$N31&amp;CHAR(34))</f>
        <v/>
      </c>
      <c r="EZ31" s="15" t="str">
        <f>IF(Planner!$O31="","",CHAR(34)&amp;Planner!$O31&amp;CHAR(34))</f>
        <v/>
      </c>
      <c r="FA31" s="15" t="str">
        <f>IF(Planner!$P31="","",CHAR(34)&amp;Planner!$P31&amp;CHAR(34))</f>
        <v/>
      </c>
      <c r="FB31" s="15" t="str">
        <f>IF(Planner!$Q31="","",CHAR(34)&amp;Planner!$Q31&amp;CHAR(34))</f>
        <v/>
      </c>
      <c r="FC31" s="15" t="str">
        <f>IF(Planner!$R31="","",CHAR(34)&amp;Planner!$R31&amp;CHAR(34))</f>
        <v/>
      </c>
      <c r="FD31" s="15" t="str">
        <f>IF(Planner!$S31="","",CHAR(34)&amp;Planner!$S31&amp;CHAR(34))</f>
        <v/>
      </c>
      <c r="FE31" s="15" t="str">
        <f>IF(Planner!$T31="","",CHAR(34)&amp;Planner!$T31&amp;CHAR(34))</f>
        <v/>
      </c>
      <c r="FF31" s="15" t="str">
        <f>IF(Planner!$U31="","",CHAR(34)&amp;Planner!$U31&amp;CHAR(34))</f>
        <v/>
      </c>
      <c r="FG31" s="15" t="str">
        <f>IF(Planner!$V31="","",CHAR(34)&amp;Planner!$V31&amp;CHAR(34))</f>
        <v/>
      </c>
      <c r="FH31" s="15" t="str">
        <f>IF(Planner!$W31="","",CHAR(34)&amp;Planner!$W31&amp;CHAR(34))</f>
        <v/>
      </c>
      <c r="FI31" s="15" t="str">
        <f>IF(Planner!$X31="","",CHAR(34)&amp;Planner!$X31&amp;CHAR(34))</f>
        <v/>
      </c>
      <c r="FJ31" s="15" t="str">
        <f>IF(Planner!$Y31="","",CHAR(34)&amp;Planner!$Y31&amp;CHAR(34))</f>
        <v/>
      </c>
      <c r="FK31" s="15" t="str">
        <f>IF(Planner!$Z31="","",CHAR(34)&amp;Planner!$Z31&amp;CHAR(34))</f>
        <v/>
      </c>
      <c r="FL31" s="15" t="str">
        <f>IF(Planner!$AA31="","",CHAR(34)&amp;Planner!$AA31&amp;CHAR(34))</f>
        <v/>
      </c>
      <c r="FM31" s="15" t="str">
        <f>IF(Planner!$AB31="","",CHAR(34)&amp;Planner!$AB31&amp;CHAR(34))</f>
        <v/>
      </c>
      <c r="FN31" s="15" t="str">
        <f>IF(Planner!$AC31="","",CHAR(34)&amp;Planner!$AC31&amp;CHAR(34))</f>
        <v/>
      </c>
      <c r="FO31" s="15" t="str">
        <f>IF(Planner!$AD31="","",CHAR(34)&amp;Planner!$AD31&amp;CHAR(34))</f>
        <v/>
      </c>
      <c r="FP31" s="15" t="str">
        <f>IF(Planner!$AE31="","",CHAR(34)&amp;Planner!$AE31&amp;CHAR(34))</f>
        <v/>
      </c>
      <c r="FQ31" s="15" t="str">
        <f>IF(Planner!$AF31="","",CHAR(34)&amp;Planner!$AF31&amp;CHAR(34))</f>
        <v/>
      </c>
      <c r="FR31" s="15" t="str">
        <f>IF(Planner!$AG31="","",CHAR(34)&amp;Planner!$AG31&amp;CHAR(34))</f>
        <v/>
      </c>
      <c r="FS31" s="15" t="str">
        <f>IF(Planner!$AH31="","",CHAR(34)&amp;Planner!$AH31&amp;CHAR(34))</f>
        <v/>
      </c>
      <c r="FT31" s="15" t="str">
        <f>IF(Planner!$AI31="","",CHAR(34)&amp;Planner!$AI31&amp;CHAR(34))</f>
        <v/>
      </c>
    </row>
    <row r="32" spans="1:176" x14ac:dyDescent="0.25">
      <c r="A32" s="15">
        <f>Planner!$A32</f>
        <v>32</v>
      </c>
      <c r="B32" s="15"/>
      <c r="C32" s="15">
        <f>IF(Planner!$L32="",0,IFERROR(INDEX(Lookup!$H$5:$H$808,MATCH(Planner!$F32&amp;"|"&amp;Planner!$L32,Lookup!$A$5:$A$808,0)),0))</f>
        <v>30</v>
      </c>
      <c r="D32" s="15">
        <f>IF(Planner!$M32="",0,IFERROR(INDEX(Lookup!$H$5:$H$808,MATCH(Planner!$F32&amp;"|"&amp;Planner!$M32,Lookup!$A$5:$A$808,0)),0))</f>
        <v>0</v>
      </c>
      <c r="E32" s="15">
        <f>IF(Planner!$N32="",0,IFERROR(INDEX(Lookup!$H$5:$H$808,MATCH(Planner!$F32&amp;"|"&amp;Planner!$N32,Lookup!$A$5:$A$808,0)),0))</f>
        <v>0</v>
      </c>
      <c r="F32" s="15">
        <f>IF(Planner!$O32="",0,IFERROR(INDEX(Lookup!$H$5:$H$808,MATCH(Planner!$F32&amp;"|"&amp;Planner!$O32,Lookup!$A$5:$A$808,0)),0))</f>
        <v>0</v>
      </c>
      <c r="G32" s="15">
        <f>IF(Planner!$P32="",0,IFERROR(INDEX(Lookup!$H$5:$H$808,MATCH(Planner!$F32&amp;"|"&amp;Planner!$P32,Lookup!$A$5:$A$808,0)),0))</f>
        <v>0</v>
      </c>
      <c r="H32" s="15">
        <f>IF(Planner!$Q32="",0,IFERROR(INDEX(Lookup!$H$5:$H$808,MATCH(Planner!$F32&amp;"|"&amp;Planner!$Q32,Lookup!$A$5:$A$808,0)),0))</f>
        <v>0</v>
      </c>
      <c r="I32" s="15">
        <f>IF(Planner!$R32="",0,IFERROR(INDEX(Lookup!$H$5:$H$808,MATCH(Planner!$F32&amp;"|"&amp;Planner!$R32,Lookup!$A$5:$A$808,0)),0))</f>
        <v>0</v>
      </c>
      <c r="J32" s="15">
        <f>IF(Planner!$S32="",0,IFERROR(INDEX(Lookup!$H$5:$H$808,MATCH(Planner!$F32&amp;"|"&amp;Planner!$S32,Lookup!$A$5:$A$808,0)),0))</f>
        <v>0</v>
      </c>
      <c r="K32" s="15">
        <f>IF(Planner!$T32="",0,IFERROR(INDEX(Lookup!$H$5:$H$808,MATCH(Planner!$F32&amp;"|"&amp;Planner!$T32,Lookup!$A$5:$A$808,0)),0))</f>
        <v>0</v>
      </c>
      <c r="L32" s="15">
        <f>IF(Planner!$U32="",0,IFERROR(INDEX(Lookup!$H$5:$H$808,MATCH(Planner!$F32&amp;"|"&amp;Planner!$U32,Lookup!$A$5:$A$808,0)),0))</f>
        <v>0</v>
      </c>
      <c r="M32" s="15">
        <f>IF(Planner!$V32="",0,IFERROR(INDEX(Lookup!$H$5:$H$808,MATCH(Planner!$F32&amp;"|"&amp;Planner!$V32,Lookup!$A$5:$A$808,0)),0))</f>
        <v>0</v>
      </c>
      <c r="N32" s="15">
        <f>IF(Planner!$W32="",0,IFERROR(INDEX(Lookup!$H$5:$H$808,MATCH(Planner!$F32&amp;"|"&amp;Planner!$W32,Lookup!$A$5:$A$808,0)),0))</f>
        <v>0</v>
      </c>
      <c r="O32" s="15">
        <f>IF(Planner!$X32="",0,IFERROR(INDEX(Lookup!$H$5:$H$808,MATCH(Planner!$F32&amp;"|"&amp;Planner!$X32,Lookup!$A$5:$A$808,0)),0))</f>
        <v>0</v>
      </c>
      <c r="P32" s="15">
        <f>IF(Planner!$Y32="",0,IFERROR(INDEX(Lookup!$H$5:$H$808,MATCH(Planner!$F32&amp;"|"&amp;Planner!$Y32,Lookup!$A$5:$A$808,0)),0))</f>
        <v>0</v>
      </c>
      <c r="Q32" s="15">
        <f>IF(Planner!$Z32="",0,IFERROR(INDEX(Lookup!$H$5:$H$808,MATCH(Planner!$F32&amp;"|"&amp;Planner!$Z32,Lookup!$A$5:$A$808,0)),0))</f>
        <v>0</v>
      </c>
      <c r="R32" s="15">
        <f>IF(Planner!$AA32="",0,IFERROR(INDEX(Lookup!$H$5:$H$808,MATCH(Planner!$F32&amp;"|"&amp;Planner!$AA32,Lookup!$A$5:$A$808,0)),0))</f>
        <v>0</v>
      </c>
      <c r="S32" s="15">
        <f>IF(Planner!$AB32="",0,IFERROR(INDEX(Lookup!$H$5:$H$808,MATCH(Planner!$F32&amp;"|"&amp;Planner!$AB32,Lookup!$A$5:$A$808,0)),0))</f>
        <v>0</v>
      </c>
      <c r="T32" s="15">
        <f>IF(Planner!$AC32="",0,IFERROR(INDEX(Lookup!$H$5:$H$808,MATCH(Planner!$F32&amp;"|"&amp;Planner!$AC32,Lookup!$A$5:$A$808,0)),0))</f>
        <v>0</v>
      </c>
      <c r="U32" s="15">
        <f>IF(Planner!$AD32="",0,IFERROR(INDEX(Lookup!$H$5:$H$808,MATCH(Planner!$F32&amp;"|"&amp;Planner!$AD32,Lookup!$A$5:$A$808,0)),0))</f>
        <v>0</v>
      </c>
      <c r="V32" s="15">
        <f>IF(Planner!$AE32="",0,IFERROR(INDEX(Lookup!$H$5:$H$808,MATCH(Planner!$F32&amp;"|"&amp;Planner!$AE32,Lookup!$A$5:$A$808,0)),0))</f>
        <v>0</v>
      </c>
      <c r="W32" s="15">
        <f>IF(Planner!$AF32="",0,IFERROR(INDEX(Lookup!$H$5:$H$808,MATCH(Planner!$F32&amp;"|"&amp;Planner!$AF32,Lookup!$A$5:$A$808,0)),0))</f>
        <v>0</v>
      </c>
      <c r="X32" s="15">
        <f>IF(Planner!$AG32="",0,IFERROR(INDEX(Lookup!$H$5:$H$808,MATCH(Planner!$F32&amp;"|"&amp;Planner!$AG32,Lookup!$A$5:$A$808,0)),0))</f>
        <v>0</v>
      </c>
      <c r="Y32" s="15">
        <f>IF(Planner!$AH32="",0,IFERROR(INDEX(Lookup!$H$5:$H$808,MATCH(Planner!$F32&amp;"|"&amp;Planner!$AH32,Lookup!$A$5:$A$808,0)),0))</f>
        <v>0</v>
      </c>
      <c r="Z32" s="15">
        <f>IF(Planner!$AI32="",0,IFERROR(INDEX(Lookup!$H$5:$H$808,MATCH(Planner!$F32&amp;"|"&amp;Planner!$AI32,Lookup!$A$5:$A$808,0)),0))</f>
        <v>0</v>
      </c>
      <c r="AA32" s="15"/>
      <c r="AB32" s="15" t="str">
        <f>IF(Planner!$L32="","",IF(Planner!$I32="Yes","ALL",IF(Planner!$I32="No","IDX0",IFERROR(INDEX(Lookup!$D$5:$D$808,MATCH(Planner!$F32&amp;"|"&amp;Planner!$L32,Lookup!$A$5:$A$808,0)),"UNK0"))))</f>
        <v>npc_kill~Vorkath</v>
      </c>
      <c r="AC32" s="15" t="str">
        <f>IF(Planner!$M32="","",IF(Planner!$I32="Yes","ALL",IF(Planner!$I32="No","IDX1",IFERROR(INDEX(Lookup!$D$5:$D$808,MATCH(Planner!$F32&amp;"|"&amp;Planner!$M32,Lookup!$A$5:$A$808,0)),"UNK1"))))</f>
        <v/>
      </c>
      <c r="AD32" s="15" t="str">
        <f>IF(Planner!$N32="","",IF(Planner!$I32="Yes","ALL",IF(Planner!$I32="No","IDX2",IFERROR(INDEX(Lookup!$D$5:$D$808,MATCH(Planner!$F32&amp;"|"&amp;Planner!$N32,Lookup!$A$5:$A$808,0)),"UNK2"))))</f>
        <v/>
      </c>
      <c r="AE32" s="15" t="str">
        <f>IF(Planner!$O32="","",IF(Planner!$I32="Yes","ALL",IF(Planner!$I32="No","IDX3",IFERROR(INDEX(Lookup!$D$5:$D$808,MATCH(Planner!$F32&amp;"|"&amp;Planner!$O32,Lookup!$A$5:$A$808,0)),"UNK3"))))</f>
        <v/>
      </c>
      <c r="AF32" s="15" t="str">
        <f>IF(Planner!$P32="","",IF(Planner!$I32="Yes","ALL",IF(Planner!$I32="No","IDX4",IFERROR(INDEX(Lookup!$D$5:$D$808,MATCH(Planner!$F32&amp;"|"&amp;Planner!$P32,Lookup!$A$5:$A$808,0)),"UNK4"))))</f>
        <v/>
      </c>
      <c r="AG32" s="15" t="str">
        <f>IF(Planner!$Q32="","",IF(Planner!$I32="Yes","ALL",IF(Planner!$I32="No","IDX5",IFERROR(INDEX(Lookup!$D$5:$D$808,MATCH(Planner!$F32&amp;"|"&amp;Planner!$Q32,Lookup!$A$5:$A$808,0)),"UNK5"))))</f>
        <v/>
      </c>
      <c r="AH32" s="15" t="str">
        <f>IF(Planner!$R32="","",IF(Planner!$I32="Yes","ALL",IF(Planner!$I32="No","IDX6",IFERROR(INDEX(Lookup!$D$5:$D$808,MATCH(Planner!$F32&amp;"|"&amp;Planner!$R32,Lookup!$A$5:$A$808,0)),"UNK6"))))</f>
        <v/>
      </c>
      <c r="AI32" s="15" t="str">
        <f>IF(Planner!$S32="","",IF(Planner!$I32="Yes","ALL",IF(Planner!$I32="No","IDX7",IFERROR(INDEX(Lookup!$D$5:$D$808,MATCH(Planner!$F32&amp;"|"&amp;Planner!$S32,Lookup!$A$5:$A$808,0)),"UNK7"))))</f>
        <v/>
      </c>
      <c r="AJ32" s="15" t="str">
        <f>IF(Planner!$T32="","",IF(Planner!$I32="Yes","ALL",IF(Planner!$I32="No","IDX8",IFERROR(INDEX(Lookup!$D$5:$D$808,MATCH(Planner!$F32&amp;"|"&amp;Planner!$T32,Lookup!$A$5:$A$808,0)),"UNK8"))))</f>
        <v/>
      </c>
      <c r="AK32" s="15" t="str">
        <f>IF(Planner!$U32="","",IF(Planner!$I32="Yes","ALL",IF(Planner!$I32="No","IDX9",IFERROR(INDEX(Lookup!$D$5:$D$808,MATCH(Planner!$F32&amp;"|"&amp;Planner!$U32,Lookup!$A$5:$A$808,0)),"UNK9"))))</f>
        <v/>
      </c>
      <c r="AL32" s="15" t="str">
        <f>IF(Planner!$V32="","",IF(Planner!$I32="Yes","ALL",IF(Planner!$I32="No","IDX10",IFERROR(INDEX(Lookup!$D$5:$D$808,MATCH(Planner!$F32&amp;"|"&amp;Planner!$V32,Lookup!$A$5:$A$808,0)),"UNK10"))))</f>
        <v/>
      </c>
      <c r="AM32" s="15" t="str">
        <f>IF(Planner!$W32="","",IF(Planner!$I32="Yes","ALL",IF(Planner!$I32="No","IDX11",IFERROR(INDEX(Lookup!$D$5:$D$808,MATCH(Planner!$F32&amp;"|"&amp;Planner!$W32,Lookup!$A$5:$A$808,0)),"UNK11"))))</f>
        <v/>
      </c>
      <c r="AN32" s="15" t="str">
        <f>IF(Planner!$X32="","",IF(Planner!$I32="Yes","ALL",IF(Planner!$I32="No","IDX12",IFERROR(INDEX(Lookup!$D$5:$D$808,MATCH(Planner!$F32&amp;"|"&amp;Planner!$X32,Lookup!$A$5:$A$808,0)),"UNK12"))))</f>
        <v/>
      </c>
      <c r="AO32" s="15" t="str">
        <f>IF(Planner!$Y32="","",IF(Planner!$I32="Yes","ALL",IF(Planner!$I32="No","IDX13",IFERROR(INDEX(Lookup!$D$5:$D$808,MATCH(Planner!$F32&amp;"|"&amp;Planner!$Y32,Lookup!$A$5:$A$808,0)),"UNK13"))))</f>
        <v/>
      </c>
      <c r="AP32" s="15" t="str">
        <f>IF(Planner!$Z32="","",IF(Planner!$I32="Yes","ALL",IF(Planner!$I32="No","IDX14",IFERROR(INDEX(Lookup!$D$5:$D$808,MATCH(Planner!$F32&amp;"|"&amp;Planner!$Z32,Lookup!$A$5:$A$808,0)),"UNK14"))))</f>
        <v/>
      </c>
      <c r="AQ32" s="15" t="str">
        <f>IF(Planner!$AA32="","",IF(Planner!$I32="Yes","ALL",IF(Planner!$I32="No","IDX15",IFERROR(INDEX(Lookup!$D$5:$D$808,MATCH(Planner!$F32&amp;"|"&amp;Planner!$AA32,Lookup!$A$5:$A$808,0)),"UNK15"))))</f>
        <v/>
      </c>
      <c r="AR32" s="15" t="str">
        <f>IF(Planner!$AB32="","",IF(Planner!$I32="Yes","ALL",IF(Planner!$I32="No","IDX16",IFERROR(INDEX(Lookup!$D$5:$D$808,MATCH(Planner!$F32&amp;"|"&amp;Planner!$AB32,Lookup!$A$5:$A$808,0)),"UNK16"))))</f>
        <v/>
      </c>
      <c r="AS32" s="15" t="str">
        <f>IF(Planner!$AC32="","",IF(Planner!$I32="Yes","ALL",IF(Planner!$I32="No","IDX17",IFERROR(INDEX(Lookup!$D$5:$D$808,MATCH(Planner!$F32&amp;"|"&amp;Planner!$AC32,Lookup!$A$5:$A$808,0)),"UNK17"))))</f>
        <v/>
      </c>
      <c r="AT32" s="15" t="str">
        <f>IF(Planner!$AD32="","",IF(Planner!$I32="Yes","ALL",IF(Planner!$I32="No","IDX18",IFERROR(INDEX(Lookup!$D$5:$D$808,MATCH(Planner!$F32&amp;"|"&amp;Planner!$AD32,Lookup!$A$5:$A$808,0)),"UNK18"))))</f>
        <v/>
      </c>
      <c r="AU32" s="15" t="str">
        <f>IF(Planner!$AE32="","",IF(Planner!$I32="Yes","ALL",IF(Planner!$I32="No","IDX19",IFERROR(INDEX(Lookup!$D$5:$D$808,MATCH(Planner!$F32&amp;"|"&amp;Planner!$AE32,Lookup!$A$5:$A$808,0)),"UNK19"))))</f>
        <v/>
      </c>
      <c r="AV32" s="15" t="str">
        <f>IF(Planner!$AF32="","",IF(Planner!$I32="Yes","ALL",IF(Planner!$I32="No","IDX20",IFERROR(INDEX(Lookup!$D$5:$D$808,MATCH(Planner!$F32&amp;"|"&amp;Planner!$AF32,Lookup!$A$5:$A$808,0)),"UNK20"))))</f>
        <v/>
      </c>
      <c r="AW32" s="15" t="str">
        <f>IF(Planner!$AG32="","",IF(Planner!$I32="Yes","ALL",IF(Planner!$I32="No","IDX21",IFERROR(INDEX(Lookup!$D$5:$D$808,MATCH(Planner!$F32&amp;"|"&amp;Planner!$AG32,Lookup!$A$5:$A$808,0)),"UNK21"))))</f>
        <v/>
      </c>
      <c r="AX32" s="15" t="str">
        <f>IF(Planner!$AH32="","",IF(Planner!$I32="Yes","ALL",IF(Planner!$I32="No","IDX22",IFERROR(INDEX(Lookup!$D$5:$D$808,MATCH(Planner!$F32&amp;"|"&amp;Planner!$AH32,Lookup!$A$5:$A$808,0)),"UNK22"))))</f>
        <v/>
      </c>
      <c r="AY32" s="15" t="str">
        <f>IF(Planner!$AI32="","",IF(Planner!$I32="Yes","ALL",IF(Planner!$I32="No","IDX23",IFERROR(INDEX(Lookup!$D$5:$D$808,MATCH(Planner!$F32&amp;"|"&amp;Planner!$AI32,Lookup!$A$5:$A$808,0)),"UNK23"))))</f>
        <v/>
      </c>
      <c r="AZ32" s="15"/>
      <c r="BA32" s="15">
        <f t="shared" si="0"/>
        <v>30</v>
      </c>
      <c r="BB32" s="15">
        <f t="shared" si="1"/>
        <v>0</v>
      </c>
      <c r="BC32" s="15">
        <f t="shared" si="2"/>
        <v>0</v>
      </c>
      <c r="BD32" s="15">
        <f t="shared" si="3"/>
        <v>0</v>
      </c>
      <c r="BE32" s="15">
        <f t="shared" si="4"/>
        <v>0</v>
      </c>
      <c r="BF32" s="15">
        <f t="shared" si="5"/>
        <v>0</v>
      </c>
      <c r="BG32" s="15">
        <f t="shared" si="6"/>
        <v>0</v>
      </c>
      <c r="BH32" s="15">
        <f t="shared" si="7"/>
        <v>0</v>
      </c>
      <c r="BI32" s="15">
        <f t="shared" si="8"/>
        <v>0</v>
      </c>
      <c r="BJ32" s="15">
        <f t="shared" si="9"/>
        <v>0</v>
      </c>
      <c r="BK32" s="15">
        <f t="shared" si="10"/>
        <v>0</v>
      </c>
      <c r="BL32" s="15">
        <f t="shared" si="11"/>
        <v>0</v>
      </c>
      <c r="BM32" s="15">
        <f t="shared" si="12"/>
        <v>0</v>
      </c>
      <c r="BN32" s="15">
        <f t="shared" si="13"/>
        <v>0</v>
      </c>
      <c r="BO32" s="15">
        <f t="shared" si="14"/>
        <v>0</v>
      </c>
      <c r="BP32" s="15">
        <f t="shared" si="15"/>
        <v>0</v>
      </c>
      <c r="BQ32" s="15">
        <f t="shared" si="16"/>
        <v>0</v>
      </c>
      <c r="BR32" s="15">
        <f t="shared" si="17"/>
        <v>0</v>
      </c>
      <c r="BS32" s="15">
        <f t="shared" si="18"/>
        <v>0</v>
      </c>
      <c r="BT32" s="15">
        <f t="shared" si="19"/>
        <v>0</v>
      </c>
      <c r="BU32" s="15">
        <f t="shared" si="20"/>
        <v>0</v>
      </c>
      <c r="BV32" s="15">
        <f t="shared" si="21"/>
        <v>0</v>
      </c>
      <c r="BW32" s="15">
        <f t="shared" si="22"/>
        <v>0</v>
      </c>
      <c r="BX32" s="15">
        <f t="shared" si="23"/>
        <v>0</v>
      </c>
      <c r="BY32" s="15"/>
      <c r="BZ32" s="15">
        <f>IF($C32=0,0,Planner!$H32/$C32)</f>
        <v>10</v>
      </c>
      <c r="CA32" s="15">
        <f>IF($D32=0,0,Planner!$H32/$D32)</f>
        <v>0</v>
      </c>
      <c r="CB32" s="15">
        <f>IF($E32=0,0,Planner!$H32/$E32)</f>
        <v>0</v>
      </c>
      <c r="CC32" s="15">
        <f>IF($F32=0,0,Planner!$H32/$F32)</f>
        <v>0</v>
      </c>
      <c r="CD32" s="15">
        <f>IF($G32=0,0,Planner!$H32/$G32)</f>
        <v>0</v>
      </c>
      <c r="CE32" s="15">
        <f>IF($H32=0,0,Planner!$H32/$H32)</f>
        <v>0</v>
      </c>
      <c r="CF32" s="15">
        <f>IF($I32=0,0,Planner!$H32/$I32)</f>
        <v>0</v>
      </c>
      <c r="CG32" s="15">
        <f>IF($J32=0,0,Planner!$H32/$J32)</f>
        <v>0</v>
      </c>
      <c r="CH32" s="15">
        <f>IF($K32=0,0,Planner!$H32/$K32)</f>
        <v>0</v>
      </c>
      <c r="CI32" s="15">
        <f>IF($L32=0,0,Planner!$H32/$L32)</f>
        <v>0</v>
      </c>
      <c r="CJ32" s="15">
        <f>IF($M32=0,0,Planner!$H32/$M32)</f>
        <v>0</v>
      </c>
      <c r="CK32" s="15">
        <f>IF($N32=0,0,Planner!$H32/$N32)</f>
        <v>0</v>
      </c>
      <c r="CL32" s="15">
        <f>IF($O32=0,0,Planner!$H32/$O32)</f>
        <v>0</v>
      </c>
      <c r="CM32" s="15">
        <f>IF($P32=0,0,Planner!$H32/$P32)</f>
        <v>0</v>
      </c>
      <c r="CN32" s="15">
        <f>IF($Q32=0,0,Planner!$H32/$Q32)</f>
        <v>0</v>
      </c>
      <c r="CO32" s="15">
        <f>IF($R32=0,0,Planner!$H32/$R32)</f>
        <v>0</v>
      </c>
      <c r="CP32" s="15">
        <f>IF($S32=0,0,Planner!$H32/$S32)</f>
        <v>0</v>
      </c>
      <c r="CQ32" s="15">
        <f>IF($T32=0,0,Planner!$H32/$T32)</f>
        <v>0</v>
      </c>
      <c r="CR32" s="15">
        <f>IF($U32=0,0,Planner!$H32/$U32)</f>
        <v>0</v>
      </c>
      <c r="CS32" s="15">
        <f>IF($V32=0,0,Planner!$H32/$V32)</f>
        <v>0</v>
      </c>
      <c r="CT32" s="15">
        <f>IF($W32=0,0,Planner!$H32/$W32)</f>
        <v>0</v>
      </c>
      <c r="CU32" s="15">
        <f>IF($X32=0,0,Planner!$H32/$X32)</f>
        <v>0</v>
      </c>
      <c r="CV32" s="15">
        <f>IF($Y32=0,0,Planner!$H32/$Y32)</f>
        <v>0</v>
      </c>
      <c r="CW32" s="15">
        <f>IF($Z32=0,0,Planner!$H32/$Z32)</f>
        <v>0</v>
      </c>
      <c r="CX32" s="15"/>
      <c r="CY32" s="15">
        <f t="shared" si="24"/>
        <v>1</v>
      </c>
      <c r="CZ32" s="15">
        <f t="shared" si="25"/>
        <v>0</v>
      </c>
      <c r="DA32" s="15">
        <f t="shared" si="26"/>
        <v>0</v>
      </c>
      <c r="DB32" s="15">
        <f t="shared" si="27"/>
        <v>0</v>
      </c>
      <c r="DC32" s="15">
        <f t="shared" si="28"/>
        <v>0</v>
      </c>
      <c r="DD32" s="15">
        <f t="shared" si="29"/>
        <v>0</v>
      </c>
      <c r="DE32" s="15">
        <f t="shared" si="30"/>
        <v>0</v>
      </c>
      <c r="DF32" s="15">
        <f t="shared" si="31"/>
        <v>0</v>
      </c>
      <c r="DG32" s="15">
        <f t="shared" si="32"/>
        <v>0</v>
      </c>
      <c r="DH32" s="15">
        <f t="shared" si="33"/>
        <v>0</v>
      </c>
      <c r="DI32" s="15">
        <f t="shared" si="34"/>
        <v>0</v>
      </c>
      <c r="DJ32" s="15">
        <f t="shared" si="35"/>
        <v>0</v>
      </c>
      <c r="DK32" s="15">
        <f t="shared" si="36"/>
        <v>0</v>
      </c>
      <c r="DL32" s="15">
        <f t="shared" si="37"/>
        <v>0</v>
      </c>
      <c r="DM32" s="15">
        <f t="shared" si="38"/>
        <v>0</v>
      </c>
      <c r="DN32" s="15">
        <f t="shared" si="39"/>
        <v>0</v>
      </c>
      <c r="DO32" s="15">
        <f t="shared" si="40"/>
        <v>0</v>
      </c>
      <c r="DP32" s="15">
        <f t="shared" si="41"/>
        <v>0</v>
      </c>
      <c r="DQ32" s="15">
        <f t="shared" si="42"/>
        <v>0</v>
      </c>
      <c r="DR32" s="15">
        <f t="shared" si="43"/>
        <v>0</v>
      </c>
      <c r="DS32" s="15">
        <f t="shared" si="44"/>
        <v>0</v>
      </c>
      <c r="DT32" s="15">
        <f t="shared" si="45"/>
        <v>0</v>
      </c>
      <c r="DU32" s="15">
        <f t="shared" si="46"/>
        <v>0</v>
      </c>
      <c r="DV32" s="15">
        <f t="shared" si="47"/>
        <v>0</v>
      </c>
      <c r="DW32" s="15"/>
      <c r="DX32" s="15">
        <f t="shared" si="48"/>
        <v>10</v>
      </c>
      <c r="DY32" s="15">
        <f t="shared" si="49"/>
        <v>0</v>
      </c>
      <c r="DZ32" s="15">
        <f t="shared" si="50"/>
        <v>0</v>
      </c>
      <c r="EA32" s="15">
        <f t="shared" si="51"/>
        <v>0</v>
      </c>
      <c r="EB32" s="15">
        <f t="shared" si="52"/>
        <v>0</v>
      </c>
      <c r="EC32" s="15">
        <f t="shared" si="53"/>
        <v>0</v>
      </c>
      <c r="ED32" s="15">
        <f t="shared" si="54"/>
        <v>0</v>
      </c>
      <c r="EE32" s="15">
        <f t="shared" si="55"/>
        <v>0</v>
      </c>
      <c r="EF32" s="15">
        <f t="shared" si="56"/>
        <v>0</v>
      </c>
      <c r="EG32" s="15">
        <f t="shared" si="57"/>
        <v>0</v>
      </c>
      <c r="EH32" s="15">
        <f t="shared" si="58"/>
        <v>0</v>
      </c>
      <c r="EI32" s="15">
        <f t="shared" si="59"/>
        <v>0</v>
      </c>
      <c r="EJ32" s="15">
        <f t="shared" si="60"/>
        <v>0</v>
      </c>
      <c r="EK32" s="15">
        <f t="shared" si="61"/>
        <v>0</v>
      </c>
      <c r="EL32" s="15">
        <f t="shared" si="62"/>
        <v>0</v>
      </c>
      <c r="EM32" s="15">
        <f t="shared" si="63"/>
        <v>0</v>
      </c>
      <c r="EN32" s="15">
        <f t="shared" si="64"/>
        <v>0</v>
      </c>
      <c r="EO32" s="15">
        <f t="shared" si="65"/>
        <v>0</v>
      </c>
      <c r="EP32" s="15">
        <f t="shared" si="66"/>
        <v>0</v>
      </c>
      <c r="EQ32" s="15">
        <f t="shared" si="67"/>
        <v>0</v>
      </c>
      <c r="ER32" s="15">
        <f t="shared" si="68"/>
        <v>0</v>
      </c>
      <c r="ES32" s="15">
        <f t="shared" si="69"/>
        <v>0</v>
      </c>
      <c r="ET32" s="15">
        <f t="shared" si="70"/>
        <v>0</v>
      </c>
      <c r="EU32" s="15">
        <f t="shared" si="71"/>
        <v>0</v>
      </c>
      <c r="EV32" s="15"/>
      <c r="EW32" s="15" t="str">
        <f>IF(Planner!$L32="","",CHAR(34)&amp;Planner!$L32&amp;CHAR(34))</f>
        <v>"Vorkath"</v>
      </c>
      <c r="EX32" s="15" t="str">
        <f>IF(Planner!$M32="","",CHAR(34)&amp;Planner!$M32&amp;CHAR(34))</f>
        <v/>
      </c>
      <c r="EY32" s="15" t="str">
        <f>IF(Planner!$N32="","",CHAR(34)&amp;Planner!$N32&amp;CHAR(34))</f>
        <v/>
      </c>
      <c r="EZ32" s="15" t="str">
        <f>IF(Planner!$O32="","",CHAR(34)&amp;Planner!$O32&amp;CHAR(34))</f>
        <v/>
      </c>
      <c r="FA32" s="15" t="str">
        <f>IF(Planner!$P32="","",CHAR(34)&amp;Planner!$P32&amp;CHAR(34))</f>
        <v/>
      </c>
      <c r="FB32" s="15" t="str">
        <f>IF(Planner!$Q32="","",CHAR(34)&amp;Planner!$Q32&amp;CHAR(34))</f>
        <v/>
      </c>
      <c r="FC32" s="15" t="str">
        <f>IF(Planner!$R32="","",CHAR(34)&amp;Planner!$R32&amp;CHAR(34))</f>
        <v/>
      </c>
      <c r="FD32" s="15" t="str">
        <f>IF(Planner!$S32="","",CHAR(34)&amp;Planner!$S32&amp;CHAR(34))</f>
        <v/>
      </c>
      <c r="FE32" s="15" t="str">
        <f>IF(Planner!$T32="","",CHAR(34)&amp;Planner!$T32&amp;CHAR(34))</f>
        <v/>
      </c>
      <c r="FF32" s="15" t="str">
        <f>IF(Planner!$U32="","",CHAR(34)&amp;Planner!$U32&amp;CHAR(34))</f>
        <v/>
      </c>
      <c r="FG32" s="15" t="str">
        <f>IF(Planner!$V32="","",CHAR(34)&amp;Planner!$V32&amp;CHAR(34))</f>
        <v/>
      </c>
      <c r="FH32" s="15" t="str">
        <f>IF(Planner!$W32="","",CHAR(34)&amp;Planner!$W32&amp;CHAR(34))</f>
        <v/>
      </c>
      <c r="FI32" s="15" t="str">
        <f>IF(Planner!$X32="","",CHAR(34)&amp;Planner!$X32&amp;CHAR(34))</f>
        <v/>
      </c>
      <c r="FJ32" s="15" t="str">
        <f>IF(Planner!$Y32="","",CHAR(34)&amp;Planner!$Y32&amp;CHAR(34))</f>
        <v/>
      </c>
      <c r="FK32" s="15" t="str">
        <f>IF(Planner!$Z32="","",CHAR(34)&amp;Planner!$Z32&amp;CHAR(34))</f>
        <v/>
      </c>
      <c r="FL32" s="15" t="str">
        <f>IF(Planner!$AA32="","",CHAR(34)&amp;Planner!$AA32&amp;CHAR(34))</f>
        <v/>
      </c>
      <c r="FM32" s="15" t="str">
        <f>IF(Planner!$AB32="","",CHAR(34)&amp;Planner!$AB32&amp;CHAR(34))</f>
        <v/>
      </c>
      <c r="FN32" s="15" t="str">
        <f>IF(Planner!$AC32="","",CHAR(34)&amp;Planner!$AC32&amp;CHAR(34))</f>
        <v/>
      </c>
      <c r="FO32" s="15" t="str">
        <f>IF(Planner!$AD32="","",CHAR(34)&amp;Planner!$AD32&amp;CHAR(34))</f>
        <v/>
      </c>
      <c r="FP32" s="15" t="str">
        <f>IF(Planner!$AE32="","",CHAR(34)&amp;Planner!$AE32&amp;CHAR(34))</f>
        <v/>
      </c>
      <c r="FQ32" s="15" t="str">
        <f>IF(Planner!$AF32="","",CHAR(34)&amp;Planner!$AF32&amp;CHAR(34))</f>
        <v/>
      </c>
      <c r="FR32" s="15" t="str">
        <f>IF(Planner!$AG32="","",CHAR(34)&amp;Planner!$AG32&amp;CHAR(34))</f>
        <v/>
      </c>
      <c r="FS32" s="15" t="str">
        <f>IF(Planner!$AH32="","",CHAR(34)&amp;Planner!$AH32&amp;CHAR(34))</f>
        <v/>
      </c>
      <c r="FT32" s="15" t="str">
        <f>IF(Planner!$AI32="","",CHAR(34)&amp;Planner!$AI32&amp;CHAR(34))</f>
        <v/>
      </c>
    </row>
    <row r="33" spans="1:176" x14ac:dyDescent="0.25">
      <c r="A33" s="15">
        <f>Planner!$A33</f>
        <v>31</v>
      </c>
      <c r="B33" s="15"/>
      <c r="C33" s="15">
        <f>IF(Planner!$L33="",0,IFERROR(INDEX(Lookup!$H$5:$H$808,MATCH(Planner!$F33&amp;"|"&amp;Planner!$L33,Lookup!$A$5:$A$808,0)),0))</f>
        <v>0.7</v>
      </c>
      <c r="D33" s="15">
        <f>IF(Planner!$M33="",0,IFERROR(INDEX(Lookup!$H$5:$H$808,MATCH(Planner!$F33&amp;"|"&amp;Planner!$M33,Lookup!$A$5:$A$808,0)),0))</f>
        <v>0</v>
      </c>
      <c r="E33" s="15">
        <f>IF(Planner!$N33="",0,IFERROR(INDEX(Lookup!$H$5:$H$808,MATCH(Planner!$F33&amp;"|"&amp;Planner!$N33,Lookup!$A$5:$A$808,0)),0))</f>
        <v>0</v>
      </c>
      <c r="F33" s="15">
        <f>IF(Planner!$O33="",0,IFERROR(INDEX(Lookup!$H$5:$H$808,MATCH(Planner!$F33&amp;"|"&amp;Planner!$O33,Lookup!$A$5:$A$808,0)),0))</f>
        <v>0</v>
      </c>
      <c r="G33" s="15">
        <f>IF(Planner!$P33="",0,IFERROR(INDEX(Lookup!$H$5:$H$808,MATCH(Planner!$F33&amp;"|"&amp;Planner!$P33,Lookup!$A$5:$A$808,0)),0))</f>
        <v>0</v>
      </c>
      <c r="H33" s="15">
        <f>IF(Planner!$Q33="",0,IFERROR(INDEX(Lookup!$H$5:$H$808,MATCH(Planner!$F33&amp;"|"&amp;Planner!$Q33,Lookup!$A$5:$A$808,0)),0))</f>
        <v>0</v>
      </c>
      <c r="I33" s="15">
        <f>IF(Planner!$R33="",0,IFERROR(INDEX(Lookup!$H$5:$H$808,MATCH(Planner!$F33&amp;"|"&amp;Planner!$R33,Lookup!$A$5:$A$808,0)),0))</f>
        <v>0</v>
      </c>
      <c r="J33" s="15">
        <f>IF(Planner!$S33="",0,IFERROR(INDEX(Lookup!$H$5:$H$808,MATCH(Planner!$F33&amp;"|"&amp;Planner!$S33,Lookup!$A$5:$A$808,0)),0))</f>
        <v>0</v>
      </c>
      <c r="K33" s="15">
        <f>IF(Planner!$T33="",0,IFERROR(INDEX(Lookup!$H$5:$H$808,MATCH(Planner!$F33&amp;"|"&amp;Planner!$T33,Lookup!$A$5:$A$808,0)),0))</f>
        <v>0</v>
      </c>
      <c r="L33" s="15">
        <f>IF(Planner!$U33="",0,IFERROR(INDEX(Lookup!$H$5:$H$808,MATCH(Planner!$F33&amp;"|"&amp;Planner!$U33,Lookup!$A$5:$A$808,0)),0))</f>
        <v>0</v>
      </c>
      <c r="M33" s="15">
        <f>IF(Planner!$V33="",0,IFERROR(INDEX(Lookup!$H$5:$H$808,MATCH(Planner!$F33&amp;"|"&amp;Planner!$V33,Lookup!$A$5:$A$808,0)),0))</f>
        <v>0</v>
      </c>
      <c r="N33" s="15">
        <f>IF(Planner!$W33="",0,IFERROR(INDEX(Lookup!$H$5:$H$808,MATCH(Planner!$F33&amp;"|"&amp;Planner!$W33,Lookup!$A$5:$A$808,0)),0))</f>
        <v>0</v>
      </c>
      <c r="O33" s="15">
        <f>IF(Planner!$X33="",0,IFERROR(INDEX(Lookup!$H$5:$H$808,MATCH(Planner!$F33&amp;"|"&amp;Planner!$X33,Lookup!$A$5:$A$808,0)),0))</f>
        <v>0</v>
      </c>
      <c r="P33" s="15">
        <f>IF(Planner!$Y33="",0,IFERROR(INDEX(Lookup!$H$5:$H$808,MATCH(Planner!$F33&amp;"|"&amp;Planner!$Y33,Lookup!$A$5:$A$808,0)),0))</f>
        <v>0</v>
      </c>
      <c r="Q33" s="15">
        <f>IF(Planner!$Z33="",0,IFERROR(INDEX(Lookup!$H$5:$H$808,MATCH(Planner!$F33&amp;"|"&amp;Planner!$Z33,Lookup!$A$5:$A$808,0)),0))</f>
        <v>0</v>
      </c>
      <c r="R33" s="15">
        <f>IF(Planner!$AA33="",0,IFERROR(INDEX(Lookup!$H$5:$H$808,MATCH(Planner!$F33&amp;"|"&amp;Planner!$AA33,Lookup!$A$5:$A$808,0)),0))</f>
        <v>0</v>
      </c>
      <c r="S33" s="15">
        <f>IF(Planner!$AB33="",0,IFERROR(INDEX(Lookup!$H$5:$H$808,MATCH(Planner!$F33&amp;"|"&amp;Planner!$AB33,Lookup!$A$5:$A$808,0)),0))</f>
        <v>0</v>
      </c>
      <c r="T33" s="15">
        <f>IF(Planner!$AC33="",0,IFERROR(INDEX(Lookup!$H$5:$H$808,MATCH(Planner!$F33&amp;"|"&amp;Planner!$AC33,Lookup!$A$5:$A$808,0)),0))</f>
        <v>0</v>
      </c>
      <c r="U33" s="15">
        <f>IF(Planner!$AD33="",0,IFERROR(INDEX(Lookup!$H$5:$H$808,MATCH(Planner!$F33&amp;"|"&amp;Planner!$AD33,Lookup!$A$5:$A$808,0)),0))</f>
        <v>0</v>
      </c>
      <c r="V33" s="15">
        <f>IF(Planner!$AE33="",0,IFERROR(INDEX(Lookup!$H$5:$H$808,MATCH(Planner!$F33&amp;"|"&amp;Planner!$AE33,Lookup!$A$5:$A$808,0)),0))</f>
        <v>0</v>
      </c>
      <c r="W33" s="15">
        <f>IF(Planner!$AF33="",0,IFERROR(INDEX(Lookup!$H$5:$H$808,MATCH(Planner!$F33&amp;"|"&amp;Planner!$AF33,Lookup!$A$5:$A$808,0)),0))</f>
        <v>0</v>
      </c>
      <c r="X33" s="15">
        <f>IF(Planner!$AG33="",0,IFERROR(INDEX(Lookup!$H$5:$H$808,MATCH(Planner!$F33&amp;"|"&amp;Planner!$AG33,Lookup!$A$5:$A$808,0)),0))</f>
        <v>0</v>
      </c>
      <c r="Y33" s="15">
        <f>IF(Planner!$AH33="",0,IFERROR(INDEX(Lookup!$H$5:$H$808,MATCH(Planner!$F33&amp;"|"&amp;Planner!$AH33,Lookup!$A$5:$A$808,0)),0))</f>
        <v>0</v>
      </c>
      <c r="Z33" s="15">
        <f>IF(Planner!$AI33="",0,IFERROR(INDEX(Lookup!$H$5:$H$808,MATCH(Planner!$F33&amp;"|"&amp;Planner!$AI33,Lookup!$A$5:$A$808,0)),0))</f>
        <v>0</v>
      </c>
      <c r="AA33" s="15"/>
      <c r="AB33" s="15" t="str">
        <f>IF(Planner!$L33="","",IF(Planner!$I33="Yes","ALL",IF(Planner!$I33="No","IDX0",IFERROR(INDEX(Lookup!$D$5:$D$808,MATCH(Planner!$F33&amp;"|"&amp;Planner!$L33,Lookup!$A$5:$A$808,0)),"UNK0"))))</f>
        <v>Fight Caves</v>
      </c>
      <c r="AC33" s="15" t="str">
        <f>IF(Planner!$M33="","",IF(Planner!$I33="Yes","ALL",IF(Planner!$I33="No","IDX1",IFERROR(INDEX(Lookup!$D$5:$D$808,MATCH(Planner!$F33&amp;"|"&amp;Planner!$M33,Lookup!$A$5:$A$808,0)),"UNK1"))))</f>
        <v/>
      </c>
      <c r="AD33" s="15" t="str">
        <f>IF(Planner!$N33="","",IF(Planner!$I33="Yes","ALL",IF(Planner!$I33="No","IDX2",IFERROR(INDEX(Lookup!$D$5:$D$808,MATCH(Planner!$F33&amp;"|"&amp;Planner!$N33,Lookup!$A$5:$A$808,0)),"UNK2"))))</f>
        <v/>
      </c>
      <c r="AE33" s="15" t="str">
        <f>IF(Planner!$O33="","",IF(Planner!$I33="Yes","ALL",IF(Planner!$I33="No","IDX3",IFERROR(INDEX(Lookup!$D$5:$D$808,MATCH(Planner!$F33&amp;"|"&amp;Planner!$O33,Lookup!$A$5:$A$808,0)),"UNK3"))))</f>
        <v/>
      </c>
      <c r="AF33" s="15" t="str">
        <f>IF(Planner!$P33="","",IF(Planner!$I33="Yes","ALL",IF(Planner!$I33="No","IDX4",IFERROR(INDEX(Lookup!$D$5:$D$808,MATCH(Planner!$F33&amp;"|"&amp;Planner!$P33,Lookup!$A$5:$A$808,0)),"UNK4"))))</f>
        <v/>
      </c>
      <c r="AG33" s="15" t="str">
        <f>IF(Planner!$Q33="","",IF(Planner!$I33="Yes","ALL",IF(Planner!$I33="No","IDX5",IFERROR(INDEX(Lookup!$D$5:$D$808,MATCH(Planner!$F33&amp;"|"&amp;Planner!$Q33,Lookup!$A$5:$A$808,0)),"UNK5"))))</f>
        <v/>
      </c>
      <c r="AH33" s="15" t="str">
        <f>IF(Planner!$R33="","",IF(Planner!$I33="Yes","ALL",IF(Planner!$I33="No","IDX6",IFERROR(INDEX(Lookup!$D$5:$D$808,MATCH(Planner!$F33&amp;"|"&amp;Planner!$R33,Lookup!$A$5:$A$808,0)),"UNK6"))))</f>
        <v/>
      </c>
      <c r="AI33" s="15" t="str">
        <f>IF(Planner!$S33="","",IF(Planner!$I33="Yes","ALL",IF(Planner!$I33="No","IDX7",IFERROR(INDEX(Lookup!$D$5:$D$808,MATCH(Planner!$F33&amp;"|"&amp;Planner!$S33,Lookup!$A$5:$A$808,0)),"UNK7"))))</f>
        <v/>
      </c>
      <c r="AJ33" s="15" t="str">
        <f>IF(Planner!$T33="","",IF(Planner!$I33="Yes","ALL",IF(Planner!$I33="No","IDX8",IFERROR(INDEX(Lookup!$D$5:$D$808,MATCH(Planner!$F33&amp;"|"&amp;Planner!$T33,Lookup!$A$5:$A$808,0)),"UNK8"))))</f>
        <v/>
      </c>
      <c r="AK33" s="15" t="str">
        <f>IF(Planner!$U33="","",IF(Planner!$I33="Yes","ALL",IF(Planner!$I33="No","IDX9",IFERROR(INDEX(Lookup!$D$5:$D$808,MATCH(Planner!$F33&amp;"|"&amp;Planner!$U33,Lookup!$A$5:$A$808,0)),"UNK9"))))</f>
        <v/>
      </c>
      <c r="AL33" s="15" t="str">
        <f>IF(Planner!$V33="","",IF(Planner!$I33="Yes","ALL",IF(Planner!$I33="No","IDX10",IFERROR(INDEX(Lookup!$D$5:$D$808,MATCH(Planner!$F33&amp;"|"&amp;Planner!$V33,Lookup!$A$5:$A$808,0)),"UNK10"))))</f>
        <v/>
      </c>
      <c r="AM33" s="15" t="str">
        <f>IF(Planner!$W33="","",IF(Planner!$I33="Yes","ALL",IF(Planner!$I33="No","IDX11",IFERROR(INDEX(Lookup!$D$5:$D$808,MATCH(Planner!$F33&amp;"|"&amp;Planner!$W33,Lookup!$A$5:$A$808,0)),"UNK11"))))</f>
        <v/>
      </c>
      <c r="AN33" s="15" t="str">
        <f>IF(Planner!$X33="","",IF(Planner!$I33="Yes","ALL",IF(Planner!$I33="No","IDX12",IFERROR(INDEX(Lookup!$D$5:$D$808,MATCH(Planner!$F33&amp;"|"&amp;Planner!$X33,Lookup!$A$5:$A$808,0)),"UNK12"))))</f>
        <v/>
      </c>
      <c r="AO33" s="15" t="str">
        <f>IF(Planner!$Y33="","",IF(Planner!$I33="Yes","ALL",IF(Planner!$I33="No","IDX13",IFERROR(INDEX(Lookup!$D$5:$D$808,MATCH(Planner!$F33&amp;"|"&amp;Planner!$Y33,Lookup!$A$5:$A$808,0)),"UNK13"))))</f>
        <v/>
      </c>
      <c r="AP33" s="15" t="str">
        <f>IF(Planner!$Z33="","",IF(Planner!$I33="Yes","ALL",IF(Planner!$I33="No","IDX14",IFERROR(INDEX(Lookup!$D$5:$D$808,MATCH(Planner!$F33&amp;"|"&amp;Planner!$Z33,Lookup!$A$5:$A$808,0)),"UNK14"))))</f>
        <v/>
      </c>
      <c r="AQ33" s="15" t="str">
        <f>IF(Planner!$AA33="","",IF(Planner!$I33="Yes","ALL",IF(Planner!$I33="No","IDX15",IFERROR(INDEX(Lookup!$D$5:$D$808,MATCH(Planner!$F33&amp;"|"&amp;Planner!$AA33,Lookup!$A$5:$A$808,0)),"UNK15"))))</f>
        <v/>
      </c>
      <c r="AR33" s="15" t="str">
        <f>IF(Planner!$AB33="","",IF(Planner!$I33="Yes","ALL",IF(Planner!$I33="No","IDX16",IFERROR(INDEX(Lookup!$D$5:$D$808,MATCH(Planner!$F33&amp;"|"&amp;Planner!$AB33,Lookup!$A$5:$A$808,0)),"UNK16"))))</f>
        <v/>
      </c>
      <c r="AS33" s="15" t="str">
        <f>IF(Planner!$AC33="","",IF(Planner!$I33="Yes","ALL",IF(Planner!$I33="No","IDX17",IFERROR(INDEX(Lookup!$D$5:$D$808,MATCH(Planner!$F33&amp;"|"&amp;Planner!$AC33,Lookup!$A$5:$A$808,0)),"UNK17"))))</f>
        <v/>
      </c>
      <c r="AT33" s="15" t="str">
        <f>IF(Planner!$AD33="","",IF(Planner!$I33="Yes","ALL",IF(Planner!$I33="No","IDX18",IFERROR(INDEX(Lookup!$D$5:$D$808,MATCH(Planner!$F33&amp;"|"&amp;Planner!$AD33,Lookup!$A$5:$A$808,0)),"UNK18"))))</f>
        <v/>
      </c>
      <c r="AU33" s="15" t="str">
        <f>IF(Planner!$AE33="","",IF(Planner!$I33="Yes","ALL",IF(Planner!$I33="No","IDX19",IFERROR(INDEX(Lookup!$D$5:$D$808,MATCH(Planner!$F33&amp;"|"&amp;Planner!$AE33,Lookup!$A$5:$A$808,0)),"UNK19"))))</f>
        <v/>
      </c>
      <c r="AV33" s="15" t="str">
        <f>IF(Planner!$AF33="","",IF(Planner!$I33="Yes","ALL",IF(Planner!$I33="No","IDX20",IFERROR(INDEX(Lookup!$D$5:$D$808,MATCH(Planner!$F33&amp;"|"&amp;Planner!$AF33,Lookup!$A$5:$A$808,0)),"UNK20"))))</f>
        <v/>
      </c>
      <c r="AW33" s="15" t="str">
        <f>IF(Planner!$AG33="","",IF(Planner!$I33="Yes","ALL",IF(Planner!$I33="No","IDX21",IFERROR(INDEX(Lookup!$D$5:$D$808,MATCH(Planner!$F33&amp;"|"&amp;Planner!$AG33,Lookup!$A$5:$A$808,0)),"UNK21"))))</f>
        <v/>
      </c>
      <c r="AX33" s="15" t="str">
        <f>IF(Planner!$AH33="","",IF(Planner!$I33="Yes","ALL",IF(Planner!$I33="No","IDX22",IFERROR(INDEX(Lookup!$D$5:$D$808,MATCH(Planner!$F33&amp;"|"&amp;Planner!$AH33,Lookup!$A$5:$A$808,0)),"UNK22"))))</f>
        <v/>
      </c>
      <c r="AY33" s="15" t="str">
        <f>IF(Planner!$AI33="","",IF(Planner!$I33="Yes","ALL",IF(Planner!$I33="No","IDX23",IFERROR(INDEX(Lookup!$D$5:$D$808,MATCH(Planner!$F33&amp;"|"&amp;Planner!$AI33,Lookup!$A$5:$A$808,0)),"UNK23"))))</f>
        <v/>
      </c>
      <c r="AZ33" s="15"/>
      <c r="BA33" s="15">
        <f t="shared" si="0"/>
        <v>0.7</v>
      </c>
      <c r="BB33" s="15">
        <f t="shared" si="1"/>
        <v>0</v>
      </c>
      <c r="BC33" s="15">
        <f t="shared" si="2"/>
        <v>0</v>
      </c>
      <c r="BD33" s="15">
        <f t="shared" si="3"/>
        <v>0</v>
      </c>
      <c r="BE33" s="15">
        <f t="shared" si="4"/>
        <v>0</v>
      </c>
      <c r="BF33" s="15">
        <f t="shared" si="5"/>
        <v>0</v>
      </c>
      <c r="BG33" s="15">
        <f t="shared" si="6"/>
        <v>0</v>
      </c>
      <c r="BH33" s="15">
        <f t="shared" si="7"/>
        <v>0</v>
      </c>
      <c r="BI33" s="15">
        <f t="shared" si="8"/>
        <v>0</v>
      </c>
      <c r="BJ33" s="15">
        <f t="shared" si="9"/>
        <v>0</v>
      </c>
      <c r="BK33" s="15">
        <f t="shared" si="10"/>
        <v>0</v>
      </c>
      <c r="BL33" s="15">
        <f t="shared" si="11"/>
        <v>0</v>
      </c>
      <c r="BM33" s="15">
        <f t="shared" si="12"/>
        <v>0</v>
      </c>
      <c r="BN33" s="15">
        <f t="shared" si="13"/>
        <v>0</v>
      </c>
      <c r="BO33" s="15">
        <f t="shared" si="14"/>
        <v>0</v>
      </c>
      <c r="BP33" s="15">
        <f t="shared" si="15"/>
        <v>0</v>
      </c>
      <c r="BQ33" s="15">
        <f t="shared" si="16"/>
        <v>0</v>
      </c>
      <c r="BR33" s="15">
        <f t="shared" si="17"/>
        <v>0</v>
      </c>
      <c r="BS33" s="15">
        <f t="shared" si="18"/>
        <v>0</v>
      </c>
      <c r="BT33" s="15">
        <f t="shared" si="19"/>
        <v>0</v>
      </c>
      <c r="BU33" s="15">
        <f t="shared" si="20"/>
        <v>0</v>
      </c>
      <c r="BV33" s="15">
        <f t="shared" si="21"/>
        <v>0</v>
      </c>
      <c r="BW33" s="15">
        <f t="shared" si="22"/>
        <v>0</v>
      </c>
      <c r="BX33" s="15">
        <f t="shared" si="23"/>
        <v>0</v>
      </c>
      <c r="BY33" s="15"/>
      <c r="BZ33" s="15">
        <f>IF($C33=0,0,Planner!$H33/$C33)</f>
        <v>7.1428571428571432</v>
      </c>
      <c r="CA33" s="15">
        <f>IF($D33=0,0,Planner!$H33/$D33)</f>
        <v>0</v>
      </c>
      <c r="CB33" s="15">
        <f>IF($E33=0,0,Planner!$H33/$E33)</f>
        <v>0</v>
      </c>
      <c r="CC33" s="15">
        <f>IF($F33=0,0,Planner!$H33/$F33)</f>
        <v>0</v>
      </c>
      <c r="CD33" s="15">
        <f>IF($G33=0,0,Planner!$H33/$G33)</f>
        <v>0</v>
      </c>
      <c r="CE33" s="15">
        <f>IF($H33=0,0,Planner!$H33/$H33)</f>
        <v>0</v>
      </c>
      <c r="CF33" s="15">
        <f>IF($I33=0,0,Planner!$H33/$I33)</f>
        <v>0</v>
      </c>
      <c r="CG33" s="15">
        <f>IF($J33=0,0,Planner!$H33/$J33)</f>
        <v>0</v>
      </c>
      <c r="CH33" s="15">
        <f>IF($K33=0,0,Planner!$H33/$K33)</f>
        <v>0</v>
      </c>
      <c r="CI33" s="15">
        <f>IF($L33=0,0,Planner!$H33/$L33)</f>
        <v>0</v>
      </c>
      <c r="CJ33" s="15">
        <f>IF($M33=0,0,Planner!$H33/$M33)</f>
        <v>0</v>
      </c>
      <c r="CK33" s="15">
        <f>IF($N33=0,0,Planner!$H33/$N33)</f>
        <v>0</v>
      </c>
      <c r="CL33" s="15">
        <f>IF($O33=0,0,Planner!$H33/$O33)</f>
        <v>0</v>
      </c>
      <c r="CM33" s="15">
        <f>IF($P33=0,0,Planner!$H33/$P33)</f>
        <v>0</v>
      </c>
      <c r="CN33" s="15">
        <f>IF($Q33=0,0,Planner!$H33/$Q33)</f>
        <v>0</v>
      </c>
      <c r="CO33" s="15">
        <f>IF($R33=0,0,Planner!$H33/$R33)</f>
        <v>0</v>
      </c>
      <c r="CP33" s="15">
        <f>IF($S33=0,0,Planner!$H33/$S33)</f>
        <v>0</v>
      </c>
      <c r="CQ33" s="15">
        <f>IF($T33=0,0,Planner!$H33/$T33)</f>
        <v>0</v>
      </c>
      <c r="CR33" s="15">
        <f>IF($U33=0,0,Planner!$H33/$U33)</f>
        <v>0</v>
      </c>
      <c r="CS33" s="15">
        <f>IF($V33=0,0,Planner!$H33/$V33)</f>
        <v>0</v>
      </c>
      <c r="CT33" s="15">
        <f>IF($W33=0,0,Planner!$H33/$W33)</f>
        <v>0</v>
      </c>
      <c r="CU33" s="15">
        <f>IF($X33=0,0,Planner!$H33/$X33)</f>
        <v>0</v>
      </c>
      <c r="CV33" s="15">
        <f>IF($Y33=0,0,Planner!$H33/$Y33)</f>
        <v>0</v>
      </c>
      <c r="CW33" s="15">
        <f>IF($Z33=0,0,Planner!$H33/$Z33)</f>
        <v>0</v>
      </c>
      <c r="CX33" s="15"/>
      <c r="CY33" s="15">
        <f t="shared" si="24"/>
        <v>1</v>
      </c>
      <c r="CZ33" s="15">
        <f t="shared" si="25"/>
        <v>0</v>
      </c>
      <c r="DA33" s="15">
        <f t="shared" si="26"/>
        <v>0</v>
      </c>
      <c r="DB33" s="15">
        <f t="shared" si="27"/>
        <v>0</v>
      </c>
      <c r="DC33" s="15">
        <f t="shared" si="28"/>
        <v>0</v>
      </c>
      <c r="DD33" s="15">
        <f t="shared" si="29"/>
        <v>0</v>
      </c>
      <c r="DE33" s="15">
        <f t="shared" si="30"/>
        <v>0</v>
      </c>
      <c r="DF33" s="15">
        <f t="shared" si="31"/>
        <v>0</v>
      </c>
      <c r="DG33" s="15">
        <f t="shared" si="32"/>
        <v>0</v>
      </c>
      <c r="DH33" s="15">
        <f t="shared" si="33"/>
        <v>0</v>
      </c>
      <c r="DI33" s="15">
        <f t="shared" si="34"/>
        <v>0</v>
      </c>
      <c r="DJ33" s="15">
        <f t="shared" si="35"/>
        <v>0</v>
      </c>
      <c r="DK33" s="15">
        <f t="shared" si="36"/>
        <v>0</v>
      </c>
      <c r="DL33" s="15">
        <f t="shared" si="37"/>
        <v>0</v>
      </c>
      <c r="DM33" s="15">
        <f t="shared" si="38"/>
        <v>0</v>
      </c>
      <c r="DN33" s="15">
        <f t="shared" si="39"/>
        <v>0</v>
      </c>
      <c r="DO33" s="15">
        <f t="shared" si="40"/>
        <v>0</v>
      </c>
      <c r="DP33" s="15">
        <f t="shared" si="41"/>
        <v>0</v>
      </c>
      <c r="DQ33" s="15">
        <f t="shared" si="42"/>
        <v>0</v>
      </c>
      <c r="DR33" s="15">
        <f t="shared" si="43"/>
        <v>0</v>
      </c>
      <c r="DS33" s="15">
        <f t="shared" si="44"/>
        <v>0</v>
      </c>
      <c r="DT33" s="15">
        <f t="shared" si="45"/>
        <v>0</v>
      </c>
      <c r="DU33" s="15">
        <f t="shared" si="46"/>
        <v>0</v>
      </c>
      <c r="DV33" s="15">
        <f t="shared" si="47"/>
        <v>0</v>
      </c>
      <c r="DW33" s="15"/>
      <c r="DX33" s="15">
        <f t="shared" si="48"/>
        <v>7.1428571428571432</v>
      </c>
      <c r="DY33" s="15">
        <f t="shared" si="49"/>
        <v>0</v>
      </c>
      <c r="DZ33" s="15">
        <f t="shared" si="50"/>
        <v>0</v>
      </c>
      <c r="EA33" s="15">
        <f t="shared" si="51"/>
        <v>0</v>
      </c>
      <c r="EB33" s="15">
        <f t="shared" si="52"/>
        <v>0</v>
      </c>
      <c r="EC33" s="15">
        <f t="shared" si="53"/>
        <v>0</v>
      </c>
      <c r="ED33" s="15">
        <f t="shared" si="54"/>
        <v>0</v>
      </c>
      <c r="EE33" s="15">
        <f t="shared" si="55"/>
        <v>0</v>
      </c>
      <c r="EF33" s="15">
        <f t="shared" si="56"/>
        <v>0</v>
      </c>
      <c r="EG33" s="15">
        <f t="shared" si="57"/>
        <v>0</v>
      </c>
      <c r="EH33" s="15">
        <f t="shared" si="58"/>
        <v>0</v>
      </c>
      <c r="EI33" s="15">
        <f t="shared" si="59"/>
        <v>0</v>
      </c>
      <c r="EJ33" s="15">
        <f t="shared" si="60"/>
        <v>0</v>
      </c>
      <c r="EK33" s="15">
        <f t="shared" si="61"/>
        <v>0</v>
      </c>
      <c r="EL33" s="15">
        <f t="shared" si="62"/>
        <v>0</v>
      </c>
      <c r="EM33" s="15">
        <f t="shared" si="63"/>
        <v>0</v>
      </c>
      <c r="EN33" s="15">
        <f t="shared" si="64"/>
        <v>0</v>
      </c>
      <c r="EO33" s="15">
        <f t="shared" si="65"/>
        <v>0</v>
      </c>
      <c r="EP33" s="15">
        <f t="shared" si="66"/>
        <v>0</v>
      </c>
      <c r="EQ33" s="15">
        <f t="shared" si="67"/>
        <v>0</v>
      </c>
      <c r="ER33" s="15">
        <f t="shared" si="68"/>
        <v>0</v>
      </c>
      <c r="ES33" s="15">
        <f t="shared" si="69"/>
        <v>0</v>
      </c>
      <c r="ET33" s="15">
        <f t="shared" si="70"/>
        <v>0</v>
      </c>
      <c r="EU33" s="15">
        <f t="shared" si="71"/>
        <v>0</v>
      </c>
      <c r="EV33" s="15"/>
      <c r="EW33" s="15" t="str">
        <f>IF(Planner!$L33="","",CHAR(34)&amp;Planner!$L33&amp;CHAR(34))</f>
        <v>"Fire cape"</v>
      </c>
      <c r="EX33" s="15" t="str">
        <f>IF(Planner!$M33="","",CHAR(34)&amp;Planner!$M33&amp;CHAR(34))</f>
        <v/>
      </c>
      <c r="EY33" s="15" t="str">
        <f>IF(Planner!$N33="","",CHAR(34)&amp;Planner!$N33&amp;CHAR(34))</f>
        <v/>
      </c>
      <c r="EZ33" s="15" t="str">
        <f>IF(Planner!$O33="","",CHAR(34)&amp;Planner!$O33&amp;CHAR(34))</f>
        <v/>
      </c>
      <c r="FA33" s="15" t="str">
        <f>IF(Planner!$P33="","",CHAR(34)&amp;Planner!$P33&amp;CHAR(34))</f>
        <v/>
      </c>
      <c r="FB33" s="15" t="str">
        <f>IF(Planner!$Q33="","",CHAR(34)&amp;Planner!$Q33&amp;CHAR(34))</f>
        <v/>
      </c>
      <c r="FC33" s="15" t="str">
        <f>IF(Planner!$R33="","",CHAR(34)&amp;Planner!$R33&amp;CHAR(34))</f>
        <v/>
      </c>
      <c r="FD33" s="15" t="str">
        <f>IF(Planner!$S33="","",CHAR(34)&amp;Planner!$S33&amp;CHAR(34))</f>
        <v/>
      </c>
      <c r="FE33" s="15" t="str">
        <f>IF(Planner!$T33="","",CHAR(34)&amp;Planner!$T33&amp;CHAR(34))</f>
        <v/>
      </c>
      <c r="FF33" s="15" t="str">
        <f>IF(Planner!$U33="","",CHAR(34)&amp;Planner!$U33&amp;CHAR(34))</f>
        <v/>
      </c>
      <c r="FG33" s="15" t="str">
        <f>IF(Planner!$V33="","",CHAR(34)&amp;Planner!$V33&amp;CHAR(34))</f>
        <v/>
      </c>
      <c r="FH33" s="15" t="str">
        <f>IF(Planner!$W33="","",CHAR(34)&amp;Planner!$W33&amp;CHAR(34))</f>
        <v/>
      </c>
      <c r="FI33" s="15" t="str">
        <f>IF(Planner!$X33="","",CHAR(34)&amp;Planner!$X33&amp;CHAR(34))</f>
        <v/>
      </c>
      <c r="FJ33" s="15" t="str">
        <f>IF(Planner!$Y33="","",CHAR(34)&amp;Planner!$Y33&amp;CHAR(34))</f>
        <v/>
      </c>
      <c r="FK33" s="15" t="str">
        <f>IF(Planner!$Z33="","",CHAR(34)&amp;Planner!$Z33&amp;CHAR(34))</f>
        <v/>
      </c>
      <c r="FL33" s="15" t="str">
        <f>IF(Planner!$AA33="","",CHAR(34)&amp;Planner!$AA33&amp;CHAR(34))</f>
        <v/>
      </c>
      <c r="FM33" s="15" t="str">
        <f>IF(Planner!$AB33="","",CHAR(34)&amp;Planner!$AB33&amp;CHAR(34))</f>
        <v/>
      </c>
      <c r="FN33" s="15" t="str">
        <f>IF(Planner!$AC33="","",CHAR(34)&amp;Planner!$AC33&amp;CHAR(34))</f>
        <v/>
      </c>
      <c r="FO33" s="15" t="str">
        <f>IF(Planner!$AD33="","",CHAR(34)&amp;Planner!$AD33&amp;CHAR(34))</f>
        <v/>
      </c>
      <c r="FP33" s="15" t="str">
        <f>IF(Planner!$AE33="","",CHAR(34)&amp;Planner!$AE33&amp;CHAR(34))</f>
        <v/>
      </c>
      <c r="FQ33" s="15" t="str">
        <f>IF(Planner!$AF33="","",CHAR(34)&amp;Planner!$AF33&amp;CHAR(34))</f>
        <v/>
      </c>
      <c r="FR33" s="15" t="str">
        <f>IF(Planner!$AG33="","",CHAR(34)&amp;Planner!$AG33&amp;CHAR(34))</f>
        <v/>
      </c>
      <c r="FS33" s="15" t="str">
        <f>IF(Planner!$AH33="","",CHAR(34)&amp;Planner!$AH33&amp;CHAR(34))</f>
        <v/>
      </c>
      <c r="FT33" s="15" t="str">
        <f>IF(Planner!$AI33="","",CHAR(34)&amp;Planner!$AI33&amp;CHAR(34))</f>
        <v/>
      </c>
    </row>
    <row r="34" spans="1:176" x14ac:dyDescent="0.25">
      <c r="A34" s="15">
        <f>Planner!$A34</f>
        <v>30</v>
      </c>
      <c r="B34" s="15"/>
      <c r="C34" s="15">
        <f>IF(Planner!$L34="",0,IFERROR(INDEX(Lookup!$H$5:$H$808,MATCH(Planner!$F34&amp;"|"&amp;Planner!$L34,Lookup!$A$5:$A$808,0)),0))</f>
        <v>6.9444444444444448E-2</v>
      </c>
      <c r="D34" s="15">
        <f>IF(Planner!$M34="",0,IFERROR(INDEX(Lookup!$H$5:$H$808,MATCH(Planner!$F34&amp;"|"&amp;Planner!$M34,Lookup!$A$5:$A$808,0)),0))</f>
        <v>7.2222222222222229E-2</v>
      </c>
      <c r="E34" s="15">
        <f>IF(Planner!$N34="",0,IFERROR(INDEX(Lookup!$H$5:$H$808,MATCH(Planner!$F34&amp;"|"&amp;Planner!$N34,Lookup!$A$5:$A$808,0)),0))</f>
        <v>9.4444444444444442E-2</v>
      </c>
      <c r="F34" s="15">
        <f>IF(Planner!$O34="",0,IFERROR(INDEX(Lookup!$H$5:$H$808,MATCH(Planner!$F34&amp;"|"&amp;Planner!$O34,Lookup!$A$5:$A$808,0)),0))</f>
        <v>0</v>
      </c>
      <c r="G34" s="15">
        <f>IF(Planner!$P34="",0,IFERROR(INDEX(Lookup!$H$5:$H$808,MATCH(Planner!$F34&amp;"|"&amp;Planner!$P34,Lookup!$A$5:$A$808,0)),0))</f>
        <v>0</v>
      </c>
      <c r="H34" s="15">
        <f>IF(Planner!$Q34="",0,IFERROR(INDEX(Lookup!$H$5:$H$808,MATCH(Planner!$F34&amp;"|"&amp;Planner!$Q34,Lookup!$A$5:$A$808,0)),0))</f>
        <v>0</v>
      </c>
      <c r="I34" s="15">
        <f>IF(Planner!$R34="",0,IFERROR(INDEX(Lookup!$H$5:$H$808,MATCH(Planner!$F34&amp;"|"&amp;Planner!$R34,Lookup!$A$5:$A$808,0)),0))</f>
        <v>0</v>
      </c>
      <c r="J34" s="15">
        <f>IF(Planner!$S34="",0,IFERROR(INDEX(Lookup!$H$5:$H$808,MATCH(Planner!$F34&amp;"|"&amp;Planner!$S34,Lookup!$A$5:$A$808,0)),0))</f>
        <v>0</v>
      </c>
      <c r="K34" s="15">
        <f>IF(Planner!$T34="",0,IFERROR(INDEX(Lookup!$H$5:$H$808,MATCH(Planner!$F34&amp;"|"&amp;Planner!$T34,Lookup!$A$5:$A$808,0)),0))</f>
        <v>0</v>
      </c>
      <c r="L34" s="15">
        <f>IF(Planner!$U34="",0,IFERROR(INDEX(Lookup!$H$5:$H$808,MATCH(Planner!$F34&amp;"|"&amp;Planner!$U34,Lookup!$A$5:$A$808,0)),0))</f>
        <v>0</v>
      </c>
      <c r="M34" s="15">
        <f>IF(Planner!$V34="",0,IFERROR(INDEX(Lookup!$H$5:$H$808,MATCH(Planner!$F34&amp;"|"&amp;Planner!$V34,Lookup!$A$5:$A$808,0)),0))</f>
        <v>0</v>
      </c>
      <c r="N34" s="15">
        <f>IF(Planner!$W34="",0,IFERROR(INDEX(Lookup!$H$5:$H$808,MATCH(Planner!$F34&amp;"|"&amp;Planner!$W34,Lookup!$A$5:$A$808,0)),0))</f>
        <v>0</v>
      </c>
      <c r="O34" s="15">
        <f>IF(Planner!$X34="",0,IFERROR(INDEX(Lookup!$H$5:$H$808,MATCH(Planner!$F34&amp;"|"&amp;Planner!$X34,Lookup!$A$5:$A$808,0)),0))</f>
        <v>0</v>
      </c>
      <c r="P34" s="15">
        <f>IF(Planner!$Y34="",0,IFERROR(INDEX(Lookup!$H$5:$H$808,MATCH(Planner!$F34&amp;"|"&amp;Planner!$Y34,Lookup!$A$5:$A$808,0)),0))</f>
        <v>0</v>
      </c>
      <c r="Q34" s="15">
        <f>IF(Planner!$Z34="",0,IFERROR(INDEX(Lookup!$H$5:$H$808,MATCH(Planner!$F34&amp;"|"&amp;Planner!$Z34,Lookup!$A$5:$A$808,0)),0))</f>
        <v>0</v>
      </c>
      <c r="R34" s="15">
        <f>IF(Planner!$AA34="",0,IFERROR(INDEX(Lookup!$H$5:$H$808,MATCH(Planner!$F34&amp;"|"&amp;Planner!$AA34,Lookup!$A$5:$A$808,0)),0))</f>
        <v>0</v>
      </c>
      <c r="S34" s="15">
        <f>IF(Planner!$AB34="",0,IFERROR(INDEX(Lookup!$H$5:$H$808,MATCH(Planner!$F34&amp;"|"&amp;Planner!$AB34,Lookup!$A$5:$A$808,0)),0))</f>
        <v>0</v>
      </c>
      <c r="T34" s="15">
        <f>IF(Planner!$AC34="",0,IFERROR(INDEX(Lookup!$H$5:$H$808,MATCH(Planner!$F34&amp;"|"&amp;Planner!$AC34,Lookup!$A$5:$A$808,0)),0))</f>
        <v>0</v>
      </c>
      <c r="U34" s="15">
        <f>IF(Planner!$AD34="",0,IFERROR(INDEX(Lookup!$H$5:$H$808,MATCH(Planner!$F34&amp;"|"&amp;Planner!$AD34,Lookup!$A$5:$A$808,0)),0))</f>
        <v>0</v>
      </c>
      <c r="V34" s="15">
        <f>IF(Planner!$AE34="",0,IFERROR(INDEX(Lookup!$H$5:$H$808,MATCH(Planner!$F34&amp;"|"&amp;Planner!$AE34,Lookup!$A$5:$A$808,0)),0))</f>
        <v>0</v>
      </c>
      <c r="W34" s="15">
        <f>IF(Planner!$AF34="",0,IFERROR(INDEX(Lookup!$H$5:$H$808,MATCH(Planner!$F34&amp;"|"&amp;Planner!$AF34,Lookup!$A$5:$A$808,0)),0))</f>
        <v>0</v>
      </c>
      <c r="X34" s="15">
        <f>IF(Planner!$AG34="",0,IFERROR(INDEX(Lookup!$H$5:$H$808,MATCH(Planner!$F34&amp;"|"&amp;Planner!$AG34,Lookup!$A$5:$A$808,0)),0))</f>
        <v>0</v>
      </c>
      <c r="Y34" s="15">
        <f>IF(Planner!$AH34="",0,IFERROR(INDEX(Lookup!$H$5:$H$808,MATCH(Planner!$F34&amp;"|"&amp;Planner!$AH34,Lookup!$A$5:$A$808,0)),0))</f>
        <v>0</v>
      </c>
      <c r="Z34" s="15">
        <f>IF(Planner!$AI34="",0,IFERROR(INDEX(Lookup!$H$5:$H$808,MATCH(Planner!$F34&amp;"|"&amp;Planner!$AI34,Lookup!$A$5:$A$808,0)),0))</f>
        <v>0</v>
      </c>
      <c r="AA34" s="15"/>
      <c r="AB34" s="15" t="str">
        <f>IF(Planner!$L34="","",IF(Planner!$I34="Yes","ALL",IF(Planner!$I34="No","IDX0",IFERROR(INDEX(Lookup!$D$5:$D$808,MATCH(Planner!$F34&amp;"|"&amp;Planner!$L34,Lookup!$A$5:$A$808,0)),"UNK0"))))</f>
        <v>Callisto</v>
      </c>
      <c r="AC34" s="15" t="str">
        <f>IF(Planner!$M34="","",IF(Planner!$I34="Yes","ALL",IF(Planner!$I34="No","IDX1",IFERROR(INDEX(Lookup!$D$5:$D$808,MATCH(Planner!$F34&amp;"|"&amp;Planner!$M34,Lookup!$A$5:$A$808,0)),"UNK1"))))</f>
        <v>Venenatis</v>
      </c>
      <c r="AD34" s="15" t="str">
        <f>IF(Planner!$N34="","",IF(Planner!$I34="Yes","ALL",IF(Planner!$I34="No","IDX2",IFERROR(INDEX(Lookup!$D$5:$D$808,MATCH(Planner!$F34&amp;"|"&amp;Planner!$N34,Lookup!$A$5:$A$808,0)),"UNK2"))))</f>
        <v>Vet'ion</v>
      </c>
      <c r="AE34" s="15" t="str">
        <f>IF(Planner!$O34="","",IF(Planner!$I34="Yes","ALL",IF(Planner!$I34="No","IDX3",IFERROR(INDEX(Lookup!$D$5:$D$808,MATCH(Planner!$F34&amp;"|"&amp;Planner!$O34,Lookup!$A$5:$A$808,0)),"UNK3"))))</f>
        <v/>
      </c>
      <c r="AF34" s="15" t="str">
        <f>IF(Planner!$P34="","",IF(Planner!$I34="Yes","ALL",IF(Planner!$I34="No","IDX4",IFERROR(INDEX(Lookup!$D$5:$D$808,MATCH(Planner!$F34&amp;"|"&amp;Planner!$P34,Lookup!$A$5:$A$808,0)),"UNK4"))))</f>
        <v/>
      </c>
      <c r="AG34" s="15" t="str">
        <f>IF(Planner!$Q34="","",IF(Planner!$I34="Yes","ALL",IF(Planner!$I34="No","IDX5",IFERROR(INDEX(Lookup!$D$5:$D$808,MATCH(Planner!$F34&amp;"|"&amp;Planner!$Q34,Lookup!$A$5:$A$808,0)),"UNK5"))))</f>
        <v/>
      </c>
      <c r="AH34" s="15" t="str">
        <f>IF(Planner!$R34="","",IF(Planner!$I34="Yes","ALL",IF(Planner!$I34="No","IDX6",IFERROR(INDEX(Lookup!$D$5:$D$808,MATCH(Planner!$F34&amp;"|"&amp;Planner!$R34,Lookup!$A$5:$A$808,0)),"UNK6"))))</f>
        <v/>
      </c>
      <c r="AI34" s="15" t="str">
        <f>IF(Planner!$S34="","",IF(Planner!$I34="Yes","ALL",IF(Planner!$I34="No","IDX7",IFERROR(INDEX(Lookup!$D$5:$D$808,MATCH(Planner!$F34&amp;"|"&amp;Planner!$S34,Lookup!$A$5:$A$808,0)),"UNK7"))))</f>
        <v/>
      </c>
      <c r="AJ34" s="15" t="str">
        <f>IF(Planner!$T34="","",IF(Planner!$I34="Yes","ALL",IF(Planner!$I34="No","IDX8",IFERROR(INDEX(Lookup!$D$5:$D$808,MATCH(Planner!$F34&amp;"|"&amp;Planner!$T34,Lookup!$A$5:$A$808,0)),"UNK8"))))</f>
        <v/>
      </c>
      <c r="AK34" s="15" t="str">
        <f>IF(Planner!$U34="","",IF(Planner!$I34="Yes","ALL",IF(Planner!$I34="No","IDX9",IFERROR(INDEX(Lookup!$D$5:$D$808,MATCH(Planner!$F34&amp;"|"&amp;Planner!$U34,Lookup!$A$5:$A$808,0)),"UNK9"))))</f>
        <v/>
      </c>
      <c r="AL34" s="15" t="str">
        <f>IF(Planner!$V34="","",IF(Planner!$I34="Yes","ALL",IF(Planner!$I34="No","IDX10",IFERROR(INDEX(Lookup!$D$5:$D$808,MATCH(Planner!$F34&amp;"|"&amp;Planner!$V34,Lookup!$A$5:$A$808,0)),"UNK10"))))</f>
        <v/>
      </c>
      <c r="AM34" s="15" t="str">
        <f>IF(Planner!$W34="","",IF(Planner!$I34="Yes","ALL",IF(Planner!$I34="No","IDX11",IFERROR(INDEX(Lookup!$D$5:$D$808,MATCH(Planner!$F34&amp;"|"&amp;Planner!$W34,Lookup!$A$5:$A$808,0)),"UNK11"))))</f>
        <v/>
      </c>
      <c r="AN34" s="15" t="str">
        <f>IF(Planner!$X34="","",IF(Planner!$I34="Yes","ALL",IF(Planner!$I34="No","IDX12",IFERROR(INDEX(Lookup!$D$5:$D$808,MATCH(Planner!$F34&amp;"|"&amp;Planner!$X34,Lookup!$A$5:$A$808,0)),"UNK12"))))</f>
        <v/>
      </c>
      <c r="AO34" s="15" t="str">
        <f>IF(Planner!$Y34="","",IF(Planner!$I34="Yes","ALL",IF(Planner!$I34="No","IDX13",IFERROR(INDEX(Lookup!$D$5:$D$808,MATCH(Planner!$F34&amp;"|"&amp;Planner!$Y34,Lookup!$A$5:$A$808,0)),"UNK13"))))</f>
        <v/>
      </c>
      <c r="AP34" s="15" t="str">
        <f>IF(Planner!$Z34="","",IF(Planner!$I34="Yes","ALL",IF(Planner!$I34="No","IDX14",IFERROR(INDEX(Lookup!$D$5:$D$808,MATCH(Planner!$F34&amp;"|"&amp;Planner!$Z34,Lookup!$A$5:$A$808,0)),"UNK14"))))</f>
        <v/>
      </c>
      <c r="AQ34" s="15" t="str">
        <f>IF(Planner!$AA34="","",IF(Planner!$I34="Yes","ALL",IF(Planner!$I34="No","IDX15",IFERROR(INDEX(Lookup!$D$5:$D$808,MATCH(Planner!$F34&amp;"|"&amp;Planner!$AA34,Lookup!$A$5:$A$808,0)),"UNK15"))))</f>
        <v/>
      </c>
      <c r="AR34" s="15" t="str">
        <f>IF(Planner!$AB34="","",IF(Planner!$I34="Yes","ALL",IF(Planner!$I34="No","IDX16",IFERROR(INDEX(Lookup!$D$5:$D$808,MATCH(Planner!$F34&amp;"|"&amp;Planner!$AB34,Lookup!$A$5:$A$808,0)),"UNK16"))))</f>
        <v/>
      </c>
      <c r="AS34" s="15" t="str">
        <f>IF(Planner!$AC34="","",IF(Planner!$I34="Yes","ALL",IF(Planner!$I34="No","IDX17",IFERROR(INDEX(Lookup!$D$5:$D$808,MATCH(Planner!$F34&amp;"|"&amp;Planner!$AC34,Lookup!$A$5:$A$808,0)),"UNK17"))))</f>
        <v/>
      </c>
      <c r="AT34" s="15" t="str">
        <f>IF(Planner!$AD34="","",IF(Planner!$I34="Yes","ALL",IF(Planner!$I34="No","IDX18",IFERROR(INDEX(Lookup!$D$5:$D$808,MATCH(Planner!$F34&amp;"|"&amp;Planner!$AD34,Lookup!$A$5:$A$808,0)),"UNK18"))))</f>
        <v/>
      </c>
      <c r="AU34" s="15" t="str">
        <f>IF(Planner!$AE34="","",IF(Planner!$I34="Yes","ALL",IF(Planner!$I34="No","IDX19",IFERROR(INDEX(Lookup!$D$5:$D$808,MATCH(Planner!$F34&amp;"|"&amp;Planner!$AE34,Lookup!$A$5:$A$808,0)),"UNK19"))))</f>
        <v/>
      </c>
      <c r="AV34" s="15" t="str">
        <f>IF(Planner!$AF34="","",IF(Planner!$I34="Yes","ALL",IF(Planner!$I34="No","IDX20",IFERROR(INDEX(Lookup!$D$5:$D$808,MATCH(Planner!$F34&amp;"|"&amp;Planner!$AF34,Lookup!$A$5:$A$808,0)),"UNK20"))))</f>
        <v/>
      </c>
      <c r="AW34" s="15" t="str">
        <f>IF(Planner!$AG34="","",IF(Planner!$I34="Yes","ALL",IF(Planner!$I34="No","IDX21",IFERROR(INDEX(Lookup!$D$5:$D$808,MATCH(Planner!$F34&amp;"|"&amp;Planner!$AG34,Lookup!$A$5:$A$808,0)),"UNK21"))))</f>
        <v/>
      </c>
      <c r="AX34" s="15" t="str">
        <f>IF(Planner!$AH34="","",IF(Planner!$I34="Yes","ALL",IF(Planner!$I34="No","IDX22",IFERROR(INDEX(Lookup!$D$5:$D$808,MATCH(Planner!$F34&amp;"|"&amp;Planner!$AH34,Lookup!$A$5:$A$808,0)),"UNK22"))))</f>
        <v/>
      </c>
      <c r="AY34" s="15" t="str">
        <f>IF(Planner!$AI34="","",IF(Planner!$I34="Yes","ALL",IF(Planner!$I34="No","IDX23",IFERROR(INDEX(Lookup!$D$5:$D$808,MATCH(Planner!$F34&amp;"|"&amp;Planner!$AI34,Lookup!$A$5:$A$808,0)),"UNK23"))))</f>
        <v/>
      </c>
      <c r="AZ34" s="15"/>
      <c r="BA34" s="15">
        <f t="shared" si="0"/>
        <v>6.9444444444444448E-2</v>
      </c>
      <c r="BB34" s="15">
        <f t="shared" si="1"/>
        <v>7.2222222222222229E-2</v>
      </c>
      <c r="BC34" s="15">
        <f t="shared" si="2"/>
        <v>9.4444444444444442E-2</v>
      </c>
      <c r="BD34" s="15">
        <f t="shared" si="3"/>
        <v>0</v>
      </c>
      <c r="BE34" s="15">
        <f t="shared" si="4"/>
        <v>0</v>
      </c>
      <c r="BF34" s="15">
        <f t="shared" si="5"/>
        <v>0</v>
      </c>
      <c r="BG34" s="15">
        <f t="shared" si="6"/>
        <v>0</v>
      </c>
      <c r="BH34" s="15">
        <f t="shared" si="7"/>
        <v>0</v>
      </c>
      <c r="BI34" s="15">
        <f t="shared" si="8"/>
        <v>0</v>
      </c>
      <c r="BJ34" s="15">
        <f t="shared" si="9"/>
        <v>0</v>
      </c>
      <c r="BK34" s="15">
        <f t="shared" si="10"/>
        <v>0</v>
      </c>
      <c r="BL34" s="15">
        <f t="shared" si="11"/>
        <v>0</v>
      </c>
      <c r="BM34" s="15">
        <f t="shared" si="12"/>
        <v>0</v>
      </c>
      <c r="BN34" s="15">
        <f t="shared" si="13"/>
        <v>0</v>
      </c>
      <c r="BO34" s="15">
        <f t="shared" si="14"/>
        <v>0</v>
      </c>
      <c r="BP34" s="15">
        <f t="shared" si="15"/>
        <v>0</v>
      </c>
      <c r="BQ34" s="15">
        <f t="shared" si="16"/>
        <v>0</v>
      </c>
      <c r="BR34" s="15">
        <f t="shared" si="17"/>
        <v>0</v>
      </c>
      <c r="BS34" s="15">
        <f t="shared" si="18"/>
        <v>0</v>
      </c>
      <c r="BT34" s="15">
        <f t="shared" si="19"/>
        <v>0</v>
      </c>
      <c r="BU34" s="15">
        <f t="shared" si="20"/>
        <v>0</v>
      </c>
      <c r="BV34" s="15">
        <f t="shared" si="21"/>
        <v>0</v>
      </c>
      <c r="BW34" s="15">
        <f t="shared" si="22"/>
        <v>0</v>
      </c>
      <c r="BX34" s="15">
        <f t="shared" si="23"/>
        <v>0</v>
      </c>
      <c r="BY34" s="15"/>
      <c r="BZ34" s="15">
        <f>IF($C34=0,0,Planner!$H34/$C34)</f>
        <v>14.399999999999999</v>
      </c>
      <c r="CA34" s="15">
        <f>IF($D34=0,0,Planner!$H34/$D34)</f>
        <v>13.846153846153845</v>
      </c>
      <c r="CB34" s="15">
        <f>IF($E34=0,0,Planner!$H34/$E34)</f>
        <v>10.588235294117647</v>
      </c>
      <c r="CC34" s="15">
        <f>IF($F34=0,0,Planner!$H34/$F34)</f>
        <v>0</v>
      </c>
      <c r="CD34" s="15">
        <f>IF($G34=0,0,Planner!$H34/$G34)</f>
        <v>0</v>
      </c>
      <c r="CE34" s="15">
        <f>IF($H34=0,0,Planner!$H34/$H34)</f>
        <v>0</v>
      </c>
      <c r="CF34" s="15">
        <f>IF($I34=0,0,Planner!$H34/$I34)</f>
        <v>0</v>
      </c>
      <c r="CG34" s="15">
        <f>IF($J34=0,0,Planner!$H34/$J34)</f>
        <v>0</v>
      </c>
      <c r="CH34" s="15">
        <f>IF($K34=0,0,Planner!$H34/$K34)</f>
        <v>0</v>
      </c>
      <c r="CI34" s="15">
        <f>IF($L34=0,0,Planner!$H34/$L34)</f>
        <v>0</v>
      </c>
      <c r="CJ34" s="15">
        <f>IF($M34=0,0,Planner!$H34/$M34)</f>
        <v>0</v>
      </c>
      <c r="CK34" s="15">
        <f>IF($N34=0,0,Planner!$H34/$N34)</f>
        <v>0</v>
      </c>
      <c r="CL34" s="15">
        <f>IF($O34=0,0,Planner!$H34/$O34)</f>
        <v>0</v>
      </c>
      <c r="CM34" s="15">
        <f>IF($P34=0,0,Planner!$H34/$P34)</f>
        <v>0</v>
      </c>
      <c r="CN34" s="15">
        <f>IF($Q34=0,0,Planner!$H34/$Q34)</f>
        <v>0</v>
      </c>
      <c r="CO34" s="15">
        <f>IF($R34=0,0,Planner!$H34/$R34)</f>
        <v>0</v>
      </c>
      <c r="CP34" s="15">
        <f>IF($S34=0,0,Planner!$H34/$S34)</f>
        <v>0</v>
      </c>
      <c r="CQ34" s="15">
        <f>IF($T34=0,0,Planner!$H34/$T34)</f>
        <v>0</v>
      </c>
      <c r="CR34" s="15">
        <f>IF($U34=0,0,Planner!$H34/$U34)</f>
        <v>0</v>
      </c>
      <c r="CS34" s="15">
        <f>IF($V34=0,0,Planner!$H34/$V34)</f>
        <v>0</v>
      </c>
      <c r="CT34" s="15">
        <f>IF($W34=0,0,Planner!$H34/$W34)</f>
        <v>0</v>
      </c>
      <c r="CU34" s="15">
        <f>IF($X34=0,0,Planner!$H34/$X34)</f>
        <v>0</v>
      </c>
      <c r="CV34" s="15">
        <f>IF($Y34=0,0,Planner!$H34/$Y34)</f>
        <v>0</v>
      </c>
      <c r="CW34" s="15">
        <f>IF($Z34=0,0,Planner!$H34/$Z34)</f>
        <v>0</v>
      </c>
      <c r="CX34" s="15"/>
      <c r="CY34" s="15">
        <f t="shared" si="24"/>
        <v>1</v>
      </c>
      <c r="CZ34" s="15">
        <f t="shared" si="25"/>
        <v>1</v>
      </c>
      <c r="DA34" s="15">
        <f t="shared" si="26"/>
        <v>1</v>
      </c>
      <c r="DB34" s="15">
        <f t="shared" si="27"/>
        <v>0</v>
      </c>
      <c r="DC34" s="15">
        <f t="shared" si="28"/>
        <v>0</v>
      </c>
      <c r="DD34" s="15">
        <f t="shared" si="29"/>
        <v>0</v>
      </c>
      <c r="DE34" s="15">
        <f t="shared" si="30"/>
        <v>0</v>
      </c>
      <c r="DF34" s="15">
        <f t="shared" si="31"/>
        <v>0</v>
      </c>
      <c r="DG34" s="15">
        <f t="shared" si="32"/>
        <v>0</v>
      </c>
      <c r="DH34" s="15">
        <f t="shared" si="33"/>
        <v>0</v>
      </c>
      <c r="DI34" s="15">
        <f t="shared" si="34"/>
        <v>0</v>
      </c>
      <c r="DJ34" s="15">
        <f t="shared" si="35"/>
        <v>0</v>
      </c>
      <c r="DK34" s="15">
        <f t="shared" si="36"/>
        <v>0</v>
      </c>
      <c r="DL34" s="15">
        <f t="shared" si="37"/>
        <v>0</v>
      </c>
      <c r="DM34" s="15">
        <f t="shared" si="38"/>
        <v>0</v>
      </c>
      <c r="DN34" s="15">
        <f t="shared" si="39"/>
        <v>0</v>
      </c>
      <c r="DO34" s="15">
        <f t="shared" si="40"/>
        <v>0</v>
      </c>
      <c r="DP34" s="15">
        <f t="shared" si="41"/>
        <v>0</v>
      </c>
      <c r="DQ34" s="15">
        <f t="shared" si="42"/>
        <v>0</v>
      </c>
      <c r="DR34" s="15">
        <f t="shared" si="43"/>
        <v>0</v>
      </c>
      <c r="DS34" s="15">
        <f t="shared" si="44"/>
        <v>0</v>
      </c>
      <c r="DT34" s="15">
        <f t="shared" si="45"/>
        <v>0</v>
      </c>
      <c r="DU34" s="15">
        <f t="shared" si="46"/>
        <v>0</v>
      </c>
      <c r="DV34" s="15">
        <f t="shared" si="47"/>
        <v>0</v>
      </c>
      <c r="DW34" s="15"/>
      <c r="DX34" s="15">
        <f t="shared" si="48"/>
        <v>14.399999999999999</v>
      </c>
      <c r="DY34" s="15">
        <f t="shared" si="49"/>
        <v>13.846153846153845</v>
      </c>
      <c r="DZ34" s="15">
        <f t="shared" si="50"/>
        <v>10.588235294117647</v>
      </c>
      <c r="EA34" s="15">
        <f t="shared" si="51"/>
        <v>0</v>
      </c>
      <c r="EB34" s="15">
        <f t="shared" si="52"/>
        <v>0</v>
      </c>
      <c r="EC34" s="15">
        <f t="shared" si="53"/>
        <v>0</v>
      </c>
      <c r="ED34" s="15">
        <f t="shared" si="54"/>
        <v>0</v>
      </c>
      <c r="EE34" s="15">
        <f t="shared" si="55"/>
        <v>0</v>
      </c>
      <c r="EF34" s="15">
        <f t="shared" si="56"/>
        <v>0</v>
      </c>
      <c r="EG34" s="15">
        <f t="shared" si="57"/>
        <v>0</v>
      </c>
      <c r="EH34" s="15">
        <f t="shared" si="58"/>
        <v>0</v>
      </c>
      <c r="EI34" s="15">
        <f t="shared" si="59"/>
        <v>0</v>
      </c>
      <c r="EJ34" s="15">
        <f t="shared" si="60"/>
        <v>0</v>
      </c>
      <c r="EK34" s="15">
        <f t="shared" si="61"/>
        <v>0</v>
      </c>
      <c r="EL34" s="15">
        <f t="shared" si="62"/>
        <v>0</v>
      </c>
      <c r="EM34" s="15">
        <f t="shared" si="63"/>
        <v>0</v>
      </c>
      <c r="EN34" s="15">
        <f t="shared" si="64"/>
        <v>0</v>
      </c>
      <c r="EO34" s="15">
        <f t="shared" si="65"/>
        <v>0</v>
      </c>
      <c r="EP34" s="15">
        <f t="shared" si="66"/>
        <v>0</v>
      </c>
      <c r="EQ34" s="15">
        <f t="shared" si="67"/>
        <v>0</v>
      </c>
      <c r="ER34" s="15">
        <f t="shared" si="68"/>
        <v>0</v>
      </c>
      <c r="ES34" s="15">
        <f t="shared" si="69"/>
        <v>0</v>
      </c>
      <c r="ET34" s="15">
        <f t="shared" si="70"/>
        <v>0</v>
      </c>
      <c r="EU34" s="15">
        <f t="shared" si="71"/>
        <v>0</v>
      </c>
      <c r="EV34" s="15"/>
      <c r="EW34" s="15" t="str">
        <f>IF(Planner!$L34="","",CHAR(34)&amp;Planner!$L34&amp;CHAR(34))</f>
        <v>"Voidwaker hilt"</v>
      </c>
      <c r="EX34" s="15" t="str">
        <f>IF(Planner!$M34="","",CHAR(34)&amp;Planner!$M34&amp;CHAR(34))</f>
        <v>"Voidwaker gem"</v>
      </c>
      <c r="EY34" s="15" t="str">
        <f>IF(Planner!$N34="","",CHAR(34)&amp;Planner!$N34&amp;CHAR(34))</f>
        <v>"Voidwaker blade"</v>
      </c>
      <c r="EZ34" s="15" t="str">
        <f>IF(Planner!$O34="","",CHAR(34)&amp;Planner!$O34&amp;CHAR(34))</f>
        <v/>
      </c>
      <c r="FA34" s="15" t="str">
        <f>IF(Planner!$P34="","",CHAR(34)&amp;Planner!$P34&amp;CHAR(34))</f>
        <v/>
      </c>
      <c r="FB34" s="15" t="str">
        <f>IF(Planner!$Q34="","",CHAR(34)&amp;Planner!$Q34&amp;CHAR(34))</f>
        <v/>
      </c>
      <c r="FC34" s="15" t="str">
        <f>IF(Planner!$R34="","",CHAR(34)&amp;Planner!$R34&amp;CHAR(34))</f>
        <v/>
      </c>
      <c r="FD34" s="15" t="str">
        <f>IF(Planner!$S34="","",CHAR(34)&amp;Planner!$S34&amp;CHAR(34))</f>
        <v/>
      </c>
      <c r="FE34" s="15" t="str">
        <f>IF(Planner!$T34="","",CHAR(34)&amp;Planner!$T34&amp;CHAR(34))</f>
        <v/>
      </c>
      <c r="FF34" s="15" t="str">
        <f>IF(Planner!$U34="","",CHAR(34)&amp;Planner!$U34&amp;CHAR(34))</f>
        <v/>
      </c>
      <c r="FG34" s="15" t="str">
        <f>IF(Planner!$V34="","",CHAR(34)&amp;Planner!$V34&amp;CHAR(34))</f>
        <v/>
      </c>
      <c r="FH34" s="15" t="str">
        <f>IF(Planner!$W34="","",CHAR(34)&amp;Planner!$W34&amp;CHAR(34))</f>
        <v/>
      </c>
      <c r="FI34" s="15" t="str">
        <f>IF(Planner!$X34="","",CHAR(34)&amp;Planner!$X34&amp;CHAR(34))</f>
        <v/>
      </c>
      <c r="FJ34" s="15" t="str">
        <f>IF(Planner!$Y34="","",CHAR(34)&amp;Planner!$Y34&amp;CHAR(34))</f>
        <v/>
      </c>
      <c r="FK34" s="15" t="str">
        <f>IF(Planner!$Z34="","",CHAR(34)&amp;Planner!$Z34&amp;CHAR(34))</f>
        <v/>
      </c>
      <c r="FL34" s="15" t="str">
        <f>IF(Planner!$AA34="","",CHAR(34)&amp;Planner!$AA34&amp;CHAR(34))</f>
        <v/>
      </c>
      <c r="FM34" s="15" t="str">
        <f>IF(Planner!$AB34="","",CHAR(34)&amp;Planner!$AB34&amp;CHAR(34))</f>
        <v/>
      </c>
      <c r="FN34" s="15" t="str">
        <f>IF(Planner!$AC34="","",CHAR(34)&amp;Planner!$AC34&amp;CHAR(34))</f>
        <v/>
      </c>
      <c r="FO34" s="15" t="str">
        <f>IF(Planner!$AD34="","",CHAR(34)&amp;Planner!$AD34&amp;CHAR(34))</f>
        <v/>
      </c>
      <c r="FP34" s="15" t="str">
        <f>IF(Planner!$AE34="","",CHAR(34)&amp;Planner!$AE34&amp;CHAR(34))</f>
        <v/>
      </c>
      <c r="FQ34" s="15" t="str">
        <f>IF(Planner!$AF34="","",CHAR(34)&amp;Planner!$AF34&amp;CHAR(34))</f>
        <v/>
      </c>
      <c r="FR34" s="15" t="str">
        <f>IF(Planner!$AG34="","",CHAR(34)&amp;Planner!$AG34&amp;CHAR(34))</f>
        <v/>
      </c>
      <c r="FS34" s="15" t="str">
        <f>IF(Planner!$AH34="","",CHAR(34)&amp;Planner!$AH34&amp;CHAR(34))</f>
        <v/>
      </c>
      <c r="FT34" s="15" t="str">
        <f>IF(Planner!$AI34="","",CHAR(34)&amp;Planner!$AI34&amp;CHAR(34))</f>
        <v/>
      </c>
    </row>
    <row r="35" spans="1:176" x14ac:dyDescent="0.25">
      <c r="A35" s="15">
        <f>Planner!$A35</f>
        <v>40</v>
      </c>
      <c r="B35" s="15"/>
      <c r="C35" s="15">
        <f>IF(Planner!$L35="",0,IFERROR(INDEX(Lookup!$H$5:$H$808,MATCH(Planner!$F35&amp;"|"&amp;Planner!$L35,Lookup!$A$5:$A$808,0)),0))</f>
        <v>0.109375</v>
      </c>
      <c r="D35" s="15">
        <f>IF(Planner!$M35="",0,IFERROR(INDEX(Lookup!$H$5:$H$808,MATCH(Planner!$F35&amp;"|"&amp;Planner!$M35,Lookup!$A$5:$A$808,0)),0))</f>
        <v>0.17578125</v>
      </c>
      <c r="E35" s="15">
        <f>IF(Planner!$N35="",0,IFERROR(INDEX(Lookup!$H$5:$H$808,MATCH(Planner!$F35&amp;"|"&amp;Planner!$N35,Lookup!$A$5:$A$808,0)),0))</f>
        <v>0.15625</v>
      </c>
      <c r="F35" s="15">
        <f>IF(Planner!$O35="",0,IFERROR(INDEX(Lookup!$H$5:$H$808,MATCH(Planner!$F35&amp;"|"&amp;Planner!$O35,Lookup!$A$5:$A$808,0)),0))</f>
        <v>0</v>
      </c>
      <c r="G35" s="15">
        <f>IF(Planner!$P35="",0,IFERROR(INDEX(Lookup!$H$5:$H$808,MATCH(Planner!$F35&amp;"|"&amp;Planner!$P35,Lookup!$A$5:$A$808,0)),0))</f>
        <v>0</v>
      </c>
      <c r="H35" s="15">
        <f>IF(Planner!$Q35="",0,IFERROR(INDEX(Lookup!$H$5:$H$808,MATCH(Planner!$F35&amp;"|"&amp;Planner!$Q35,Lookup!$A$5:$A$808,0)),0))</f>
        <v>0</v>
      </c>
      <c r="I35" s="15">
        <f>IF(Planner!$R35="",0,IFERROR(INDEX(Lookup!$H$5:$H$808,MATCH(Planner!$F35&amp;"|"&amp;Planner!$R35,Lookup!$A$5:$A$808,0)),0))</f>
        <v>0</v>
      </c>
      <c r="J35" s="15">
        <f>IF(Planner!$S35="",0,IFERROR(INDEX(Lookup!$H$5:$H$808,MATCH(Planner!$F35&amp;"|"&amp;Planner!$S35,Lookup!$A$5:$A$808,0)),0))</f>
        <v>0</v>
      </c>
      <c r="K35" s="15">
        <f>IF(Planner!$T35="",0,IFERROR(INDEX(Lookup!$H$5:$H$808,MATCH(Planner!$F35&amp;"|"&amp;Planner!$T35,Lookup!$A$5:$A$808,0)),0))</f>
        <v>0</v>
      </c>
      <c r="L35" s="15">
        <f>IF(Planner!$U35="",0,IFERROR(INDEX(Lookup!$H$5:$H$808,MATCH(Planner!$F35&amp;"|"&amp;Planner!$U35,Lookup!$A$5:$A$808,0)),0))</f>
        <v>0</v>
      </c>
      <c r="M35" s="15">
        <f>IF(Planner!$V35="",0,IFERROR(INDEX(Lookup!$H$5:$H$808,MATCH(Planner!$F35&amp;"|"&amp;Planner!$V35,Lookup!$A$5:$A$808,0)),0))</f>
        <v>0</v>
      </c>
      <c r="N35" s="15">
        <f>IF(Planner!$W35="",0,IFERROR(INDEX(Lookup!$H$5:$H$808,MATCH(Planner!$F35&amp;"|"&amp;Planner!$W35,Lookup!$A$5:$A$808,0)),0))</f>
        <v>0</v>
      </c>
      <c r="O35" s="15">
        <f>IF(Planner!$X35="",0,IFERROR(INDEX(Lookup!$H$5:$H$808,MATCH(Planner!$F35&amp;"|"&amp;Planner!$X35,Lookup!$A$5:$A$808,0)),0))</f>
        <v>0</v>
      </c>
      <c r="P35" s="15">
        <f>IF(Planner!$Y35="",0,IFERROR(INDEX(Lookup!$H$5:$H$808,MATCH(Planner!$F35&amp;"|"&amp;Planner!$Y35,Lookup!$A$5:$A$808,0)),0))</f>
        <v>0</v>
      </c>
      <c r="Q35" s="15">
        <f>IF(Planner!$Z35="",0,IFERROR(INDEX(Lookup!$H$5:$H$808,MATCH(Planner!$F35&amp;"|"&amp;Planner!$Z35,Lookup!$A$5:$A$808,0)),0))</f>
        <v>0</v>
      </c>
      <c r="R35" s="15">
        <f>IF(Planner!$AA35="",0,IFERROR(INDEX(Lookup!$H$5:$H$808,MATCH(Planner!$F35&amp;"|"&amp;Planner!$AA35,Lookup!$A$5:$A$808,0)),0))</f>
        <v>0</v>
      </c>
      <c r="S35" s="15">
        <f>IF(Planner!$AB35="",0,IFERROR(INDEX(Lookup!$H$5:$H$808,MATCH(Planner!$F35&amp;"|"&amp;Planner!$AB35,Lookup!$A$5:$A$808,0)),0))</f>
        <v>0</v>
      </c>
      <c r="T35" s="15">
        <f>IF(Planner!$AC35="",0,IFERROR(INDEX(Lookup!$H$5:$H$808,MATCH(Planner!$F35&amp;"|"&amp;Planner!$AC35,Lookup!$A$5:$A$808,0)),0))</f>
        <v>0</v>
      </c>
      <c r="U35" s="15">
        <f>IF(Planner!$AD35="",0,IFERROR(INDEX(Lookup!$H$5:$H$808,MATCH(Planner!$F35&amp;"|"&amp;Planner!$AD35,Lookup!$A$5:$A$808,0)),0))</f>
        <v>0</v>
      </c>
      <c r="V35" s="15">
        <f>IF(Planner!$AE35="",0,IFERROR(INDEX(Lookup!$H$5:$H$808,MATCH(Planner!$F35&amp;"|"&amp;Planner!$AE35,Lookup!$A$5:$A$808,0)),0))</f>
        <v>0</v>
      </c>
      <c r="W35" s="15">
        <f>IF(Planner!$AF35="",0,IFERROR(INDEX(Lookup!$H$5:$H$808,MATCH(Planner!$F35&amp;"|"&amp;Planner!$AF35,Lookup!$A$5:$A$808,0)),0))</f>
        <v>0</v>
      </c>
      <c r="X35" s="15">
        <f>IF(Planner!$AG35="",0,IFERROR(INDEX(Lookup!$H$5:$H$808,MATCH(Planner!$F35&amp;"|"&amp;Planner!$AG35,Lookup!$A$5:$A$808,0)),0))</f>
        <v>0</v>
      </c>
      <c r="Y35" s="15">
        <f>IF(Planner!$AH35="",0,IFERROR(INDEX(Lookup!$H$5:$H$808,MATCH(Planner!$F35&amp;"|"&amp;Planner!$AH35,Lookup!$A$5:$A$808,0)),0))</f>
        <v>0</v>
      </c>
      <c r="Z35" s="15">
        <f>IF(Planner!$AI35="",0,IFERROR(INDEX(Lookup!$H$5:$H$808,MATCH(Planner!$F35&amp;"|"&amp;Planner!$AI35,Lookup!$A$5:$A$808,0)),0))</f>
        <v>0</v>
      </c>
      <c r="AA35" s="15"/>
      <c r="AB35" s="15" t="str">
        <f>IF(Planner!$L35="","",IF(Planner!$I35="Yes","ALL",IF(Planner!$I35="No","IDX0",IFERROR(INDEX(Lookup!$D$5:$D$808,MATCH(Planner!$F35&amp;"|"&amp;Planner!$L35,Lookup!$A$5:$A$808,0)),"UNK0"))))</f>
        <v>Chaos Elemental</v>
      </c>
      <c r="AC35" s="15" t="str">
        <f>IF(Planner!$M35="","",IF(Planner!$I35="Yes","ALL",IF(Planner!$I35="No","IDX1",IFERROR(INDEX(Lookup!$D$5:$D$808,MATCH(Planner!$F35&amp;"|"&amp;Planner!$M35,Lookup!$A$5:$A$808,0)),"UNK1"))))</f>
        <v>Crazy archaeologist</v>
      </c>
      <c r="AD35" s="15" t="str">
        <f>IF(Planner!$N35="","",IF(Planner!$I35="Yes","ALL",IF(Planner!$I35="No","IDX2",IFERROR(INDEX(Lookup!$D$5:$D$808,MATCH(Planner!$F35&amp;"|"&amp;Planner!$N35,Lookup!$A$5:$A$808,0)),"UNK2"))))</f>
        <v>Chaos Fanatic</v>
      </c>
      <c r="AE35" s="15" t="str">
        <f>IF(Planner!$O35="","",IF(Planner!$I35="Yes","ALL",IF(Planner!$I35="No","IDX3",IFERROR(INDEX(Lookup!$D$5:$D$808,MATCH(Planner!$F35&amp;"|"&amp;Planner!$O35,Lookup!$A$5:$A$808,0)),"UNK3"))))</f>
        <v/>
      </c>
      <c r="AF35" s="15" t="str">
        <f>IF(Planner!$P35="","",IF(Planner!$I35="Yes","ALL",IF(Planner!$I35="No","IDX4",IFERROR(INDEX(Lookup!$D$5:$D$808,MATCH(Planner!$F35&amp;"|"&amp;Planner!$P35,Lookup!$A$5:$A$808,0)),"UNK4"))))</f>
        <v/>
      </c>
      <c r="AG35" s="15" t="str">
        <f>IF(Planner!$Q35="","",IF(Planner!$I35="Yes","ALL",IF(Planner!$I35="No","IDX5",IFERROR(INDEX(Lookup!$D$5:$D$808,MATCH(Planner!$F35&amp;"|"&amp;Planner!$Q35,Lookup!$A$5:$A$808,0)),"UNK5"))))</f>
        <v/>
      </c>
      <c r="AH35" s="15" t="str">
        <f>IF(Planner!$R35="","",IF(Planner!$I35="Yes","ALL",IF(Planner!$I35="No","IDX6",IFERROR(INDEX(Lookup!$D$5:$D$808,MATCH(Planner!$F35&amp;"|"&amp;Planner!$R35,Lookup!$A$5:$A$808,0)),"UNK6"))))</f>
        <v/>
      </c>
      <c r="AI35" s="15" t="str">
        <f>IF(Planner!$S35="","",IF(Planner!$I35="Yes","ALL",IF(Planner!$I35="No","IDX7",IFERROR(INDEX(Lookup!$D$5:$D$808,MATCH(Planner!$F35&amp;"|"&amp;Planner!$S35,Lookup!$A$5:$A$808,0)),"UNK7"))))</f>
        <v/>
      </c>
      <c r="AJ35" s="15" t="str">
        <f>IF(Planner!$T35="","",IF(Planner!$I35="Yes","ALL",IF(Planner!$I35="No","IDX8",IFERROR(INDEX(Lookup!$D$5:$D$808,MATCH(Planner!$F35&amp;"|"&amp;Planner!$T35,Lookup!$A$5:$A$808,0)),"UNK8"))))</f>
        <v/>
      </c>
      <c r="AK35" s="15" t="str">
        <f>IF(Planner!$U35="","",IF(Planner!$I35="Yes","ALL",IF(Planner!$I35="No","IDX9",IFERROR(INDEX(Lookup!$D$5:$D$808,MATCH(Planner!$F35&amp;"|"&amp;Planner!$U35,Lookup!$A$5:$A$808,0)),"UNK9"))))</f>
        <v/>
      </c>
      <c r="AL35" s="15" t="str">
        <f>IF(Planner!$V35="","",IF(Planner!$I35="Yes","ALL",IF(Planner!$I35="No","IDX10",IFERROR(INDEX(Lookup!$D$5:$D$808,MATCH(Planner!$F35&amp;"|"&amp;Planner!$V35,Lookup!$A$5:$A$808,0)),"UNK10"))))</f>
        <v/>
      </c>
      <c r="AM35" s="15" t="str">
        <f>IF(Planner!$W35="","",IF(Planner!$I35="Yes","ALL",IF(Planner!$I35="No","IDX11",IFERROR(INDEX(Lookup!$D$5:$D$808,MATCH(Planner!$F35&amp;"|"&amp;Planner!$W35,Lookup!$A$5:$A$808,0)),"UNK11"))))</f>
        <v/>
      </c>
      <c r="AN35" s="15" t="str">
        <f>IF(Planner!$X35="","",IF(Planner!$I35="Yes","ALL",IF(Planner!$I35="No","IDX12",IFERROR(INDEX(Lookup!$D$5:$D$808,MATCH(Planner!$F35&amp;"|"&amp;Planner!$X35,Lookup!$A$5:$A$808,0)),"UNK12"))))</f>
        <v/>
      </c>
      <c r="AO35" s="15" t="str">
        <f>IF(Planner!$Y35="","",IF(Planner!$I35="Yes","ALL",IF(Planner!$I35="No","IDX13",IFERROR(INDEX(Lookup!$D$5:$D$808,MATCH(Planner!$F35&amp;"|"&amp;Planner!$Y35,Lookup!$A$5:$A$808,0)),"UNK13"))))</f>
        <v/>
      </c>
      <c r="AP35" s="15" t="str">
        <f>IF(Planner!$Z35="","",IF(Planner!$I35="Yes","ALL",IF(Planner!$I35="No","IDX14",IFERROR(INDEX(Lookup!$D$5:$D$808,MATCH(Planner!$F35&amp;"|"&amp;Planner!$Z35,Lookup!$A$5:$A$808,0)),"UNK14"))))</f>
        <v/>
      </c>
      <c r="AQ35" s="15" t="str">
        <f>IF(Planner!$AA35="","",IF(Planner!$I35="Yes","ALL",IF(Planner!$I35="No","IDX15",IFERROR(INDEX(Lookup!$D$5:$D$808,MATCH(Planner!$F35&amp;"|"&amp;Planner!$AA35,Lookup!$A$5:$A$808,0)),"UNK15"))))</f>
        <v/>
      </c>
      <c r="AR35" s="15" t="str">
        <f>IF(Planner!$AB35="","",IF(Planner!$I35="Yes","ALL",IF(Planner!$I35="No","IDX16",IFERROR(INDEX(Lookup!$D$5:$D$808,MATCH(Planner!$F35&amp;"|"&amp;Planner!$AB35,Lookup!$A$5:$A$808,0)),"UNK16"))))</f>
        <v/>
      </c>
      <c r="AS35" s="15" t="str">
        <f>IF(Planner!$AC35="","",IF(Planner!$I35="Yes","ALL",IF(Planner!$I35="No","IDX17",IFERROR(INDEX(Lookup!$D$5:$D$808,MATCH(Planner!$F35&amp;"|"&amp;Planner!$AC35,Lookup!$A$5:$A$808,0)),"UNK17"))))</f>
        <v/>
      </c>
      <c r="AT35" s="15" t="str">
        <f>IF(Planner!$AD35="","",IF(Planner!$I35="Yes","ALL",IF(Planner!$I35="No","IDX18",IFERROR(INDEX(Lookup!$D$5:$D$808,MATCH(Planner!$F35&amp;"|"&amp;Planner!$AD35,Lookup!$A$5:$A$808,0)),"UNK18"))))</f>
        <v/>
      </c>
      <c r="AU35" s="15" t="str">
        <f>IF(Planner!$AE35="","",IF(Planner!$I35="Yes","ALL",IF(Planner!$I35="No","IDX19",IFERROR(INDEX(Lookup!$D$5:$D$808,MATCH(Planner!$F35&amp;"|"&amp;Planner!$AE35,Lookup!$A$5:$A$808,0)),"UNK19"))))</f>
        <v/>
      </c>
      <c r="AV35" s="15" t="str">
        <f>IF(Planner!$AF35="","",IF(Planner!$I35="Yes","ALL",IF(Planner!$I35="No","IDX20",IFERROR(INDEX(Lookup!$D$5:$D$808,MATCH(Planner!$F35&amp;"|"&amp;Planner!$AF35,Lookup!$A$5:$A$808,0)),"UNK20"))))</f>
        <v/>
      </c>
      <c r="AW35" s="15" t="str">
        <f>IF(Planner!$AG35="","",IF(Planner!$I35="Yes","ALL",IF(Planner!$I35="No","IDX21",IFERROR(INDEX(Lookup!$D$5:$D$808,MATCH(Planner!$F35&amp;"|"&amp;Planner!$AG35,Lookup!$A$5:$A$808,0)),"UNK21"))))</f>
        <v/>
      </c>
      <c r="AX35" s="15" t="str">
        <f>IF(Planner!$AH35="","",IF(Planner!$I35="Yes","ALL",IF(Planner!$I35="No","IDX22",IFERROR(INDEX(Lookup!$D$5:$D$808,MATCH(Planner!$F35&amp;"|"&amp;Planner!$AH35,Lookup!$A$5:$A$808,0)),"UNK22"))))</f>
        <v/>
      </c>
      <c r="AY35" s="15" t="str">
        <f>IF(Planner!$AI35="","",IF(Planner!$I35="Yes","ALL",IF(Planner!$I35="No","IDX23",IFERROR(INDEX(Lookup!$D$5:$D$808,MATCH(Planner!$F35&amp;"|"&amp;Planner!$AI35,Lookup!$A$5:$A$808,0)),"UNK23"))))</f>
        <v/>
      </c>
      <c r="AZ35" s="15"/>
      <c r="BA35" s="15">
        <f t="shared" si="0"/>
        <v>0.109375</v>
      </c>
      <c r="BB35" s="15">
        <f t="shared" si="1"/>
        <v>0.17578125</v>
      </c>
      <c r="BC35" s="15">
        <f t="shared" si="2"/>
        <v>0.15625</v>
      </c>
      <c r="BD35" s="15">
        <f t="shared" si="3"/>
        <v>0</v>
      </c>
      <c r="BE35" s="15">
        <f t="shared" si="4"/>
        <v>0</v>
      </c>
      <c r="BF35" s="15">
        <f t="shared" si="5"/>
        <v>0</v>
      </c>
      <c r="BG35" s="15">
        <f t="shared" si="6"/>
        <v>0</v>
      </c>
      <c r="BH35" s="15">
        <f t="shared" si="7"/>
        <v>0</v>
      </c>
      <c r="BI35" s="15">
        <f t="shared" si="8"/>
        <v>0</v>
      </c>
      <c r="BJ35" s="15">
        <f t="shared" si="9"/>
        <v>0</v>
      </c>
      <c r="BK35" s="15">
        <f t="shared" si="10"/>
        <v>0</v>
      </c>
      <c r="BL35" s="15">
        <f t="shared" si="11"/>
        <v>0</v>
      </c>
      <c r="BM35" s="15">
        <f t="shared" si="12"/>
        <v>0</v>
      </c>
      <c r="BN35" s="15">
        <f t="shared" si="13"/>
        <v>0</v>
      </c>
      <c r="BO35" s="15">
        <f t="shared" si="14"/>
        <v>0</v>
      </c>
      <c r="BP35" s="15">
        <f t="shared" si="15"/>
        <v>0</v>
      </c>
      <c r="BQ35" s="15">
        <f t="shared" si="16"/>
        <v>0</v>
      </c>
      <c r="BR35" s="15">
        <f t="shared" si="17"/>
        <v>0</v>
      </c>
      <c r="BS35" s="15">
        <f t="shared" si="18"/>
        <v>0</v>
      </c>
      <c r="BT35" s="15">
        <f t="shared" si="19"/>
        <v>0</v>
      </c>
      <c r="BU35" s="15">
        <f t="shared" si="20"/>
        <v>0</v>
      </c>
      <c r="BV35" s="15">
        <f t="shared" si="21"/>
        <v>0</v>
      </c>
      <c r="BW35" s="15">
        <f t="shared" si="22"/>
        <v>0</v>
      </c>
      <c r="BX35" s="15">
        <f t="shared" si="23"/>
        <v>0</v>
      </c>
      <c r="BY35" s="15"/>
      <c r="BZ35" s="15">
        <f>IF($C35=0,0,Planner!$H35/$C35)</f>
        <v>9.1428571428571423</v>
      </c>
      <c r="CA35" s="15">
        <f>IF($D35=0,0,Planner!$H35/$D35)</f>
        <v>5.6888888888888891</v>
      </c>
      <c r="CB35" s="15">
        <f>IF($E35=0,0,Planner!$H35/$E35)</f>
        <v>6.4</v>
      </c>
      <c r="CC35" s="15">
        <f>IF($F35=0,0,Planner!$H35/$F35)</f>
        <v>0</v>
      </c>
      <c r="CD35" s="15">
        <f>IF($G35=0,0,Planner!$H35/$G35)</f>
        <v>0</v>
      </c>
      <c r="CE35" s="15">
        <f>IF($H35=0,0,Planner!$H35/$H35)</f>
        <v>0</v>
      </c>
      <c r="CF35" s="15">
        <f>IF($I35=0,0,Planner!$H35/$I35)</f>
        <v>0</v>
      </c>
      <c r="CG35" s="15">
        <f>IF($J35=0,0,Planner!$H35/$J35)</f>
        <v>0</v>
      </c>
      <c r="CH35" s="15">
        <f>IF($K35=0,0,Planner!$H35/$K35)</f>
        <v>0</v>
      </c>
      <c r="CI35" s="15">
        <f>IF($L35=0,0,Planner!$H35/$L35)</f>
        <v>0</v>
      </c>
      <c r="CJ35" s="15">
        <f>IF($M35=0,0,Planner!$H35/$M35)</f>
        <v>0</v>
      </c>
      <c r="CK35" s="15">
        <f>IF($N35=0,0,Planner!$H35/$N35)</f>
        <v>0</v>
      </c>
      <c r="CL35" s="15">
        <f>IF($O35=0,0,Planner!$H35/$O35)</f>
        <v>0</v>
      </c>
      <c r="CM35" s="15">
        <f>IF($P35=0,0,Planner!$H35/$P35)</f>
        <v>0</v>
      </c>
      <c r="CN35" s="15">
        <f>IF($Q35=0,0,Planner!$H35/$Q35)</f>
        <v>0</v>
      </c>
      <c r="CO35" s="15">
        <f>IF($R35=0,0,Planner!$H35/$R35)</f>
        <v>0</v>
      </c>
      <c r="CP35" s="15">
        <f>IF($S35=0,0,Planner!$H35/$S35)</f>
        <v>0</v>
      </c>
      <c r="CQ35" s="15">
        <f>IF($T35=0,0,Planner!$H35/$T35)</f>
        <v>0</v>
      </c>
      <c r="CR35" s="15">
        <f>IF($U35=0,0,Planner!$H35/$U35)</f>
        <v>0</v>
      </c>
      <c r="CS35" s="15">
        <f>IF($V35=0,0,Planner!$H35/$V35)</f>
        <v>0</v>
      </c>
      <c r="CT35" s="15">
        <f>IF($W35=0,0,Planner!$H35/$W35)</f>
        <v>0</v>
      </c>
      <c r="CU35" s="15">
        <f>IF($X35=0,0,Planner!$H35/$X35)</f>
        <v>0</v>
      </c>
      <c r="CV35" s="15">
        <f>IF($Y35=0,0,Planner!$H35/$Y35)</f>
        <v>0</v>
      </c>
      <c r="CW35" s="15">
        <f>IF($Z35=0,0,Planner!$H35/$Z35)</f>
        <v>0</v>
      </c>
      <c r="CX35" s="15"/>
      <c r="CY35" s="15">
        <f t="shared" si="24"/>
        <v>1</v>
      </c>
      <c r="CZ35" s="15">
        <f t="shared" si="25"/>
        <v>1</v>
      </c>
      <c r="DA35" s="15">
        <f t="shared" si="26"/>
        <v>1</v>
      </c>
      <c r="DB35" s="15">
        <f t="shared" si="27"/>
        <v>0</v>
      </c>
      <c r="DC35" s="15">
        <f t="shared" si="28"/>
        <v>0</v>
      </c>
      <c r="DD35" s="15">
        <f t="shared" si="29"/>
        <v>0</v>
      </c>
      <c r="DE35" s="15">
        <f t="shared" si="30"/>
        <v>0</v>
      </c>
      <c r="DF35" s="15">
        <f t="shared" si="31"/>
        <v>0</v>
      </c>
      <c r="DG35" s="15">
        <f t="shared" si="32"/>
        <v>0</v>
      </c>
      <c r="DH35" s="15">
        <f t="shared" si="33"/>
        <v>0</v>
      </c>
      <c r="DI35" s="15">
        <f t="shared" si="34"/>
        <v>0</v>
      </c>
      <c r="DJ35" s="15">
        <f t="shared" si="35"/>
        <v>0</v>
      </c>
      <c r="DK35" s="15">
        <f t="shared" si="36"/>
        <v>0</v>
      </c>
      <c r="DL35" s="15">
        <f t="shared" si="37"/>
        <v>0</v>
      </c>
      <c r="DM35" s="15">
        <f t="shared" si="38"/>
        <v>0</v>
      </c>
      <c r="DN35" s="15">
        <f t="shared" si="39"/>
        <v>0</v>
      </c>
      <c r="DO35" s="15">
        <f t="shared" si="40"/>
        <v>0</v>
      </c>
      <c r="DP35" s="15">
        <f t="shared" si="41"/>
        <v>0</v>
      </c>
      <c r="DQ35" s="15">
        <f t="shared" si="42"/>
        <v>0</v>
      </c>
      <c r="DR35" s="15">
        <f t="shared" si="43"/>
        <v>0</v>
      </c>
      <c r="DS35" s="15">
        <f t="shared" si="44"/>
        <v>0</v>
      </c>
      <c r="DT35" s="15">
        <f t="shared" si="45"/>
        <v>0</v>
      </c>
      <c r="DU35" s="15">
        <f t="shared" si="46"/>
        <v>0</v>
      </c>
      <c r="DV35" s="15">
        <f t="shared" si="47"/>
        <v>0</v>
      </c>
      <c r="DW35" s="15"/>
      <c r="DX35" s="15">
        <f t="shared" si="48"/>
        <v>9.1428571428571423</v>
      </c>
      <c r="DY35" s="15">
        <f t="shared" si="49"/>
        <v>5.6888888888888891</v>
      </c>
      <c r="DZ35" s="15">
        <f t="shared" si="50"/>
        <v>6.4</v>
      </c>
      <c r="EA35" s="15">
        <f t="shared" si="51"/>
        <v>0</v>
      </c>
      <c r="EB35" s="15">
        <f t="shared" si="52"/>
        <v>0</v>
      </c>
      <c r="EC35" s="15">
        <f t="shared" si="53"/>
        <v>0</v>
      </c>
      <c r="ED35" s="15">
        <f t="shared" si="54"/>
        <v>0</v>
      </c>
      <c r="EE35" s="15">
        <f t="shared" si="55"/>
        <v>0</v>
      </c>
      <c r="EF35" s="15">
        <f t="shared" si="56"/>
        <v>0</v>
      </c>
      <c r="EG35" s="15">
        <f t="shared" si="57"/>
        <v>0</v>
      </c>
      <c r="EH35" s="15">
        <f t="shared" si="58"/>
        <v>0</v>
      </c>
      <c r="EI35" s="15">
        <f t="shared" si="59"/>
        <v>0</v>
      </c>
      <c r="EJ35" s="15">
        <f t="shared" si="60"/>
        <v>0</v>
      </c>
      <c r="EK35" s="15">
        <f t="shared" si="61"/>
        <v>0</v>
      </c>
      <c r="EL35" s="15">
        <f t="shared" si="62"/>
        <v>0</v>
      </c>
      <c r="EM35" s="15">
        <f t="shared" si="63"/>
        <v>0</v>
      </c>
      <c r="EN35" s="15">
        <f t="shared" si="64"/>
        <v>0</v>
      </c>
      <c r="EO35" s="15">
        <f t="shared" si="65"/>
        <v>0</v>
      </c>
      <c r="EP35" s="15">
        <f t="shared" si="66"/>
        <v>0</v>
      </c>
      <c r="EQ35" s="15">
        <f t="shared" si="67"/>
        <v>0</v>
      </c>
      <c r="ER35" s="15">
        <f t="shared" si="68"/>
        <v>0</v>
      </c>
      <c r="ES35" s="15">
        <f t="shared" si="69"/>
        <v>0</v>
      </c>
      <c r="ET35" s="15">
        <f t="shared" si="70"/>
        <v>0</v>
      </c>
      <c r="EU35" s="15">
        <f t="shared" si="71"/>
        <v>0</v>
      </c>
      <c r="EV35" s="15"/>
      <c r="EW35" s="15" t="str">
        <f>IF(Planner!$L35="","",CHAR(34)&amp;Planner!$L35&amp;CHAR(34))</f>
        <v>"Malediction shard 1"</v>
      </c>
      <c r="EX35" s="15" t="str">
        <f>IF(Planner!$M35="","",CHAR(34)&amp;Planner!$M35&amp;CHAR(34))</f>
        <v>"Malediction shard 2"</v>
      </c>
      <c r="EY35" s="15" t="str">
        <f>IF(Planner!$N35="","",CHAR(34)&amp;Planner!$N35&amp;CHAR(34))</f>
        <v>"Malediction shard 3"</v>
      </c>
      <c r="EZ35" s="15" t="str">
        <f>IF(Planner!$O35="","",CHAR(34)&amp;Planner!$O35&amp;CHAR(34))</f>
        <v/>
      </c>
      <c r="FA35" s="15" t="str">
        <f>IF(Planner!$P35="","",CHAR(34)&amp;Planner!$P35&amp;CHAR(34))</f>
        <v/>
      </c>
      <c r="FB35" s="15" t="str">
        <f>IF(Planner!$Q35="","",CHAR(34)&amp;Planner!$Q35&amp;CHAR(34))</f>
        <v/>
      </c>
      <c r="FC35" s="15" t="str">
        <f>IF(Planner!$R35="","",CHAR(34)&amp;Planner!$R35&amp;CHAR(34))</f>
        <v/>
      </c>
      <c r="FD35" s="15" t="str">
        <f>IF(Planner!$S35="","",CHAR(34)&amp;Planner!$S35&amp;CHAR(34))</f>
        <v/>
      </c>
      <c r="FE35" s="15" t="str">
        <f>IF(Planner!$T35="","",CHAR(34)&amp;Planner!$T35&amp;CHAR(34))</f>
        <v/>
      </c>
      <c r="FF35" s="15" t="str">
        <f>IF(Planner!$U35="","",CHAR(34)&amp;Planner!$U35&amp;CHAR(34))</f>
        <v/>
      </c>
      <c r="FG35" s="15" t="str">
        <f>IF(Planner!$V35="","",CHAR(34)&amp;Planner!$V35&amp;CHAR(34))</f>
        <v/>
      </c>
      <c r="FH35" s="15" t="str">
        <f>IF(Planner!$W35="","",CHAR(34)&amp;Planner!$W35&amp;CHAR(34))</f>
        <v/>
      </c>
      <c r="FI35" s="15" t="str">
        <f>IF(Planner!$X35="","",CHAR(34)&amp;Planner!$X35&amp;CHAR(34))</f>
        <v/>
      </c>
      <c r="FJ35" s="15" t="str">
        <f>IF(Planner!$Y35="","",CHAR(34)&amp;Planner!$Y35&amp;CHAR(34))</f>
        <v/>
      </c>
      <c r="FK35" s="15" t="str">
        <f>IF(Planner!$Z35="","",CHAR(34)&amp;Planner!$Z35&amp;CHAR(34))</f>
        <v/>
      </c>
      <c r="FL35" s="15" t="str">
        <f>IF(Planner!$AA35="","",CHAR(34)&amp;Planner!$AA35&amp;CHAR(34))</f>
        <v/>
      </c>
      <c r="FM35" s="15" t="str">
        <f>IF(Planner!$AB35="","",CHAR(34)&amp;Planner!$AB35&amp;CHAR(34))</f>
        <v/>
      </c>
      <c r="FN35" s="15" t="str">
        <f>IF(Planner!$AC35="","",CHAR(34)&amp;Planner!$AC35&amp;CHAR(34))</f>
        <v/>
      </c>
      <c r="FO35" s="15" t="str">
        <f>IF(Planner!$AD35="","",CHAR(34)&amp;Planner!$AD35&amp;CHAR(34))</f>
        <v/>
      </c>
      <c r="FP35" s="15" t="str">
        <f>IF(Planner!$AE35="","",CHAR(34)&amp;Planner!$AE35&amp;CHAR(34))</f>
        <v/>
      </c>
      <c r="FQ35" s="15" t="str">
        <f>IF(Planner!$AF35="","",CHAR(34)&amp;Planner!$AF35&amp;CHAR(34))</f>
        <v/>
      </c>
      <c r="FR35" s="15" t="str">
        <f>IF(Planner!$AG35="","",CHAR(34)&amp;Planner!$AG35&amp;CHAR(34))</f>
        <v/>
      </c>
      <c r="FS35" s="15" t="str">
        <f>IF(Planner!$AH35="","",CHAR(34)&amp;Planner!$AH35&amp;CHAR(34))</f>
        <v/>
      </c>
      <c r="FT35" s="15" t="str">
        <f>IF(Planner!$AI35="","",CHAR(34)&amp;Planner!$AI35&amp;CHAR(34))</f>
        <v/>
      </c>
    </row>
    <row r="36" spans="1:176" x14ac:dyDescent="0.25">
      <c r="A36" s="15">
        <f>Planner!$A36</f>
        <v>39</v>
      </c>
      <c r="B36" s="15"/>
      <c r="C36" s="15">
        <f>IF(Planner!$L36="",0,IFERROR(INDEX(Lookup!$H$5:$H$808,MATCH(Planner!$F36&amp;"|"&amp;Planner!$L36,Lookup!$A$5:$A$808,0)),0))</f>
        <v>6</v>
      </c>
      <c r="D36" s="15">
        <f>IF(Planner!$M36="",0,IFERROR(INDEX(Lookup!$H$5:$H$808,MATCH(Planner!$F36&amp;"|"&amp;Planner!$M36,Lookup!$A$5:$A$808,0)),0))</f>
        <v>0</v>
      </c>
      <c r="E36" s="15">
        <f>IF(Planner!$N36="",0,IFERROR(INDEX(Lookup!$H$5:$H$808,MATCH(Planner!$F36&amp;"|"&amp;Planner!$N36,Lookup!$A$5:$A$808,0)),0))</f>
        <v>0</v>
      </c>
      <c r="F36" s="15">
        <f>IF(Planner!$O36="",0,IFERROR(INDEX(Lookup!$H$5:$H$808,MATCH(Planner!$F36&amp;"|"&amp;Planner!$O36,Lookup!$A$5:$A$808,0)),0))</f>
        <v>0</v>
      </c>
      <c r="G36" s="15">
        <f>IF(Planner!$P36="",0,IFERROR(INDEX(Lookup!$H$5:$H$808,MATCH(Planner!$F36&amp;"|"&amp;Planner!$P36,Lookup!$A$5:$A$808,0)),0))</f>
        <v>0</v>
      </c>
      <c r="H36" s="15">
        <f>IF(Planner!$Q36="",0,IFERROR(INDEX(Lookup!$H$5:$H$808,MATCH(Planner!$F36&amp;"|"&amp;Planner!$Q36,Lookup!$A$5:$A$808,0)),0))</f>
        <v>0</v>
      </c>
      <c r="I36" s="15">
        <f>IF(Planner!$R36="",0,IFERROR(INDEX(Lookup!$H$5:$H$808,MATCH(Planner!$F36&amp;"|"&amp;Planner!$R36,Lookup!$A$5:$A$808,0)),0))</f>
        <v>0</v>
      </c>
      <c r="J36" s="15">
        <f>IF(Planner!$S36="",0,IFERROR(INDEX(Lookup!$H$5:$H$808,MATCH(Planner!$F36&amp;"|"&amp;Planner!$S36,Lookup!$A$5:$A$808,0)),0))</f>
        <v>0</v>
      </c>
      <c r="K36" s="15">
        <f>IF(Planner!$T36="",0,IFERROR(INDEX(Lookup!$H$5:$H$808,MATCH(Planner!$F36&amp;"|"&amp;Planner!$T36,Lookup!$A$5:$A$808,0)),0))</f>
        <v>0</v>
      </c>
      <c r="L36" s="15">
        <f>IF(Planner!$U36="",0,IFERROR(INDEX(Lookup!$H$5:$H$808,MATCH(Planner!$F36&amp;"|"&amp;Planner!$U36,Lookup!$A$5:$A$808,0)),0))</f>
        <v>0</v>
      </c>
      <c r="M36" s="15">
        <f>IF(Planner!$V36="",0,IFERROR(INDEX(Lookup!$H$5:$H$808,MATCH(Planner!$F36&amp;"|"&amp;Planner!$V36,Lookup!$A$5:$A$808,0)),0))</f>
        <v>0</v>
      </c>
      <c r="N36" s="15">
        <f>IF(Planner!$W36="",0,IFERROR(INDEX(Lookup!$H$5:$H$808,MATCH(Planner!$F36&amp;"|"&amp;Planner!$W36,Lookup!$A$5:$A$808,0)),0))</f>
        <v>0</v>
      </c>
      <c r="O36" s="15">
        <f>IF(Planner!$X36="",0,IFERROR(INDEX(Lookup!$H$5:$H$808,MATCH(Planner!$F36&amp;"|"&amp;Planner!$X36,Lookup!$A$5:$A$808,0)),0))</f>
        <v>0</v>
      </c>
      <c r="P36" s="15">
        <f>IF(Planner!$Y36="",0,IFERROR(INDEX(Lookup!$H$5:$H$808,MATCH(Planner!$F36&amp;"|"&amp;Planner!$Y36,Lookup!$A$5:$A$808,0)),0))</f>
        <v>0</v>
      </c>
      <c r="Q36" s="15">
        <f>IF(Planner!$Z36="",0,IFERROR(INDEX(Lookup!$H$5:$H$808,MATCH(Planner!$F36&amp;"|"&amp;Planner!$Z36,Lookup!$A$5:$A$808,0)),0))</f>
        <v>0</v>
      </c>
      <c r="R36" s="15">
        <f>IF(Planner!$AA36="",0,IFERROR(INDEX(Lookup!$H$5:$H$808,MATCH(Planner!$F36&amp;"|"&amp;Planner!$AA36,Lookup!$A$5:$A$808,0)),0))</f>
        <v>0</v>
      </c>
      <c r="S36" s="15">
        <f>IF(Planner!$AB36="",0,IFERROR(INDEX(Lookup!$H$5:$H$808,MATCH(Planner!$F36&amp;"|"&amp;Planner!$AB36,Lookup!$A$5:$A$808,0)),0))</f>
        <v>0</v>
      </c>
      <c r="T36" s="15">
        <f>IF(Planner!$AC36="",0,IFERROR(INDEX(Lookup!$H$5:$H$808,MATCH(Planner!$F36&amp;"|"&amp;Planner!$AC36,Lookup!$A$5:$A$808,0)),0))</f>
        <v>0</v>
      </c>
      <c r="U36" s="15">
        <f>IF(Planner!$AD36="",0,IFERROR(INDEX(Lookup!$H$5:$H$808,MATCH(Planner!$F36&amp;"|"&amp;Planner!$AD36,Lookup!$A$5:$A$808,0)),0))</f>
        <v>0</v>
      </c>
      <c r="V36" s="15">
        <f>IF(Planner!$AE36="",0,IFERROR(INDEX(Lookup!$H$5:$H$808,MATCH(Planner!$F36&amp;"|"&amp;Planner!$AE36,Lookup!$A$5:$A$808,0)),0))</f>
        <v>0</v>
      </c>
      <c r="W36" s="15">
        <f>IF(Planner!$AF36="",0,IFERROR(INDEX(Lookup!$H$5:$H$808,MATCH(Planner!$F36&amp;"|"&amp;Planner!$AF36,Lookup!$A$5:$A$808,0)),0))</f>
        <v>0</v>
      </c>
      <c r="X36" s="15">
        <f>IF(Planner!$AG36="",0,IFERROR(INDEX(Lookup!$H$5:$H$808,MATCH(Planner!$F36&amp;"|"&amp;Planner!$AG36,Lookup!$A$5:$A$808,0)),0))</f>
        <v>0</v>
      </c>
      <c r="Y36" s="15">
        <f>IF(Planner!$AH36="",0,IFERROR(INDEX(Lookup!$H$5:$H$808,MATCH(Planner!$F36&amp;"|"&amp;Planner!$AH36,Lookup!$A$5:$A$808,0)),0))</f>
        <v>0</v>
      </c>
      <c r="Z36" s="15">
        <f>IF(Planner!$AI36="",0,IFERROR(INDEX(Lookup!$H$5:$H$808,MATCH(Planner!$F36&amp;"|"&amp;Planner!$AI36,Lookup!$A$5:$A$808,0)),0))</f>
        <v>0</v>
      </c>
      <c r="AA36" s="15"/>
      <c r="AB36" s="15" t="str">
        <f>IF(Planner!$L36="","",IF(Planner!$I36="Yes","ALL",IF(Planner!$I36="No","IDX0",IFERROR(INDEX(Lookup!$D$5:$D$808,MATCH(Planner!$F36&amp;"|"&amp;Planner!$L36,Lookup!$A$5:$A$808,0)),"UNK0"))))</f>
        <v>clue_completion~hard</v>
      </c>
      <c r="AC36" s="15" t="str">
        <f>IF(Planner!$M36="","",IF(Planner!$I36="Yes","ALL",IF(Planner!$I36="No","IDX1",IFERROR(INDEX(Lookup!$D$5:$D$808,MATCH(Planner!$F36&amp;"|"&amp;Planner!$M36,Lookup!$A$5:$A$808,0)),"UNK1"))))</f>
        <v/>
      </c>
      <c r="AD36" s="15" t="str">
        <f>IF(Planner!$N36="","",IF(Planner!$I36="Yes","ALL",IF(Planner!$I36="No","IDX2",IFERROR(INDEX(Lookup!$D$5:$D$808,MATCH(Planner!$F36&amp;"|"&amp;Planner!$N36,Lookup!$A$5:$A$808,0)),"UNK2"))))</f>
        <v/>
      </c>
      <c r="AE36" s="15" t="str">
        <f>IF(Planner!$O36="","",IF(Planner!$I36="Yes","ALL",IF(Planner!$I36="No","IDX3",IFERROR(INDEX(Lookup!$D$5:$D$808,MATCH(Planner!$F36&amp;"|"&amp;Planner!$O36,Lookup!$A$5:$A$808,0)),"UNK3"))))</f>
        <v/>
      </c>
      <c r="AF36" s="15" t="str">
        <f>IF(Planner!$P36="","",IF(Planner!$I36="Yes","ALL",IF(Planner!$I36="No","IDX4",IFERROR(INDEX(Lookup!$D$5:$D$808,MATCH(Planner!$F36&amp;"|"&amp;Planner!$P36,Lookup!$A$5:$A$808,0)),"UNK4"))))</f>
        <v/>
      </c>
      <c r="AG36" s="15" t="str">
        <f>IF(Planner!$Q36="","",IF(Planner!$I36="Yes","ALL",IF(Planner!$I36="No","IDX5",IFERROR(INDEX(Lookup!$D$5:$D$808,MATCH(Planner!$F36&amp;"|"&amp;Planner!$Q36,Lookup!$A$5:$A$808,0)),"UNK5"))))</f>
        <v/>
      </c>
      <c r="AH36" s="15" t="str">
        <f>IF(Planner!$R36="","",IF(Planner!$I36="Yes","ALL",IF(Planner!$I36="No","IDX6",IFERROR(INDEX(Lookup!$D$5:$D$808,MATCH(Planner!$F36&amp;"|"&amp;Planner!$R36,Lookup!$A$5:$A$808,0)),"UNK6"))))</f>
        <v/>
      </c>
      <c r="AI36" s="15" t="str">
        <f>IF(Planner!$S36="","",IF(Planner!$I36="Yes","ALL",IF(Planner!$I36="No","IDX7",IFERROR(INDEX(Lookup!$D$5:$D$808,MATCH(Planner!$F36&amp;"|"&amp;Planner!$S36,Lookup!$A$5:$A$808,0)),"UNK7"))))</f>
        <v/>
      </c>
      <c r="AJ36" s="15" t="str">
        <f>IF(Planner!$T36="","",IF(Planner!$I36="Yes","ALL",IF(Planner!$I36="No","IDX8",IFERROR(INDEX(Lookup!$D$5:$D$808,MATCH(Planner!$F36&amp;"|"&amp;Planner!$T36,Lookup!$A$5:$A$808,0)),"UNK8"))))</f>
        <v/>
      </c>
      <c r="AK36" s="15" t="str">
        <f>IF(Planner!$U36="","",IF(Planner!$I36="Yes","ALL",IF(Planner!$I36="No","IDX9",IFERROR(INDEX(Lookup!$D$5:$D$808,MATCH(Planner!$F36&amp;"|"&amp;Planner!$U36,Lookup!$A$5:$A$808,0)),"UNK9"))))</f>
        <v/>
      </c>
      <c r="AL36" s="15" t="str">
        <f>IF(Planner!$V36="","",IF(Planner!$I36="Yes","ALL",IF(Planner!$I36="No","IDX10",IFERROR(INDEX(Lookup!$D$5:$D$808,MATCH(Planner!$F36&amp;"|"&amp;Planner!$V36,Lookup!$A$5:$A$808,0)),"UNK10"))))</f>
        <v/>
      </c>
      <c r="AM36" s="15" t="str">
        <f>IF(Planner!$W36="","",IF(Planner!$I36="Yes","ALL",IF(Planner!$I36="No","IDX11",IFERROR(INDEX(Lookup!$D$5:$D$808,MATCH(Planner!$F36&amp;"|"&amp;Planner!$W36,Lookup!$A$5:$A$808,0)),"UNK11"))))</f>
        <v/>
      </c>
      <c r="AN36" s="15" t="str">
        <f>IF(Planner!$X36="","",IF(Planner!$I36="Yes","ALL",IF(Planner!$I36="No","IDX12",IFERROR(INDEX(Lookup!$D$5:$D$808,MATCH(Planner!$F36&amp;"|"&amp;Planner!$X36,Lookup!$A$5:$A$808,0)),"UNK12"))))</f>
        <v/>
      </c>
      <c r="AO36" s="15" t="str">
        <f>IF(Planner!$Y36="","",IF(Planner!$I36="Yes","ALL",IF(Planner!$I36="No","IDX13",IFERROR(INDEX(Lookup!$D$5:$D$808,MATCH(Planner!$F36&amp;"|"&amp;Planner!$Y36,Lookup!$A$5:$A$808,0)),"UNK13"))))</f>
        <v/>
      </c>
      <c r="AP36" s="15" t="str">
        <f>IF(Planner!$Z36="","",IF(Planner!$I36="Yes","ALL",IF(Planner!$I36="No","IDX14",IFERROR(INDEX(Lookup!$D$5:$D$808,MATCH(Planner!$F36&amp;"|"&amp;Planner!$Z36,Lookup!$A$5:$A$808,0)),"UNK14"))))</f>
        <v/>
      </c>
      <c r="AQ36" s="15" t="str">
        <f>IF(Planner!$AA36="","",IF(Planner!$I36="Yes","ALL",IF(Planner!$I36="No","IDX15",IFERROR(INDEX(Lookup!$D$5:$D$808,MATCH(Planner!$F36&amp;"|"&amp;Planner!$AA36,Lookup!$A$5:$A$808,0)),"UNK15"))))</f>
        <v/>
      </c>
      <c r="AR36" s="15" t="str">
        <f>IF(Planner!$AB36="","",IF(Planner!$I36="Yes","ALL",IF(Planner!$I36="No","IDX16",IFERROR(INDEX(Lookup!$D$5:$D$808,MATCH(Planner!$F36&amp;"|"&amp;Planner!$AB36,Lookup!$A$5:$A$808,0)),"UNK16"))))</f>
        <v/>
      </c>
      <c r="AS36" s="15" t="str">
        <f>IF(Planner!$AC36="","",IF(Planner!$I36="Yes","ALL",IF(Planner!$I36="No","IDX17",IFERROR(INDEX(Lookup!$D$5:$D$808,MATCH(Planner!$F36&amp;"|"&amp;Planner!$AC36,Lookup!$A$5:$A$808,0)),"UNK17"))))</f>
        <v/>
      </c>
      <c r="AT36" s="15" t="str">
        <f>IF(Planner!$AD36="","",IF(Planner!$I36="Yes","ALL",IF(Planner!$I36="No","IDX18",IFERROR(INDEX(Lookup!$D$5:$D$808,MATCH(Planner!$F36&amp;"|"&amp;Planner!$AD36,Lookup!$A$5:$A$808,0)),"UNK18"))))</f>
        <v/>
      </c>
      <c r="AU36" s="15" t="str">
        <f>IF(Planner!$AE36="","",IF(Planner!$I36="Yes","ALL",IF(Planner!$I36="No","IDX19",IFERROR(INDEX(Lookup!$D$5:$D$808,MATCH(Planner!$F36&amp;"|"&amp;Planner!$AE36,Lookup!$A$5:$A$808,0)),"UNK19"))))</f>
        <v/>
      </c>
      <c r="AV36" s="15" t="str">
        <f>IF(Planner!$AF36="","",IF(Planner!$I36="Yes","ALL",IF(Planner!$I36="No","IDX20",IFERROR(INDEX(Lookup!$D$5:$D$808,MATCH(Planner!$F36&amp;"|"&amp;Planner!$AF36,Lookup!$A$5:$A$808,0)),"UNK20"))))</f>
        <v/>
      </c>
      <c r="AW36" s="15" t="str">
        <f>IF(Planner!$AG36="","",IF(Planner!$I36="Yes","ALL",IF(Planner!$I36="No","IDX21",IFERROR(INDEX(Lookup!$D$5:$D$808,MATCH(Planner!$F36&amp;"|"&amp;Planner!$AG36,Lookup!$A$5:$A$808,0)),"UNK21"))))</f>
        <v/>
      </c>
      <c r="AX36" s="15" t="str">
        <f>IF(Planner!$AH36="","",IF(Planner!$I36="Yes","ALL",IF(Planner!$I36="No","IDX22",IFERROR(INDEX(Lookup!$D$5:$D$808,MATCH(Planner!$F36&amp;"|"&amp;Planner!$AH36,Lookup!$A$5:$A$808,0)),"UNK22"))))</f>
        <v/>
      </c>
      <c r="AY36" s="15" t="str">
        <f>IF(Planner!$AI36="","",IF(Planner!$I36="Yes","ALL",IF(Planner!$I36="No","IDX23",IFERROR(INDEX(Lookup!$D$5:$D$808,MATCH(Planner!$F36&amp;"|"&amp;Planner!$AI36,Lookup!$A$5:$A$808,0)),"UNK23"))))</f>
        <v/>
      </c>
      <c r="AZ36" s="15"/>
      <c r="BA36" s="15">
        <f t="shared" si="0"/>
        <v>6</v>
      </c>
      <c r="BB36" s="15">
        <f t="shared" si="1"/>
        <v>0</v>
      </c>
      <c r="BC36" s="15">
        <f t="shared" si="2"/>
        <v>0</v>
      </c>
      <c r="BD36" s="15">
        <f t="shared" si="3"/>
        <v>0</v>
      </c>
      <c r="BE36" s="15">
        <f t="shared" si="4"/>
        <v>0</v>
      </c>
      <c r="BF36" s="15">
        <f t="shared" si="5"/>
        <v>0</v>
      </c>
      <c r="BG36" s="15">
        <f t="shared" si="6"/>
        <v>0</v>
      </c>
      <c r="BH36" s="15">
        <f t="shared" si="7"/>
        <v>0</v>
      </c>
      <c r="BI36" s="15">
        <f t="shared" si="8"/>
        <v>0</v>
      </c>
      <c r="BJ36" s="15">
        <f t="shared" si="9"/>
        <v>0</v>
      </c>
      <c r="BK36" s="15">
        <f t="shared" si="10"/>
        <v>0</v>
      </c>
      <c r="BL36" s="15">
        <f t="shared" si="11"/>
        <v>0</v>
      </c>
      <c r="BM36" s="15">
        <f t="shared" si="12"/>
        <v>0</v>
      </c>
      <c r="BN36" s="15">
        <f t="shared" si="13"/>
        <v>0</v>
      </c>
      <c r="BO36" s="15">
        <f t="shared" si="14"/>
        <v>0</v>
      </c>
      <c r="BP36" s="15">
        <f t="shared" si="15"/>
        <v>0</v>
      </c>
      <c r="BQ36" s="15">
        <f t="shared" si="16"/>
        <v>0</v>
      </c>
      <c r="BR36" s="15">
        <f t="shared" si="17"/>
        <v>0</v>
      </c>
      <c r="BS36" s="15">
        <f t="shared" si="18"/>
        <v>0</v>
      </c>
      <c r="BT36" s="15">
        <f t="shared" si="19"/>
        <v>0</v>
      </c>
      <c r="BU36" s="15">
        <f t="shared" si="20"/>
        <v>0</v>
      </c>
      <c r="BV36" s="15">
        <f t="shared" si="21"/>
        <v>0</v>
      </c>
      <c r="BW36" s="15">
        <f t="shared" si="22"/>
        <v>0</v>
      </c>
      <c r="BX36" s="15">
        <f t="shared" si="23"/>
        <v>0</v>
      </c>
      <c r="BY36" s="15"/>
      <c r="BZ36" s="15">
        <f>IF($C36=0,0,Planner!$H36/$C36)</f>
        <v>3.3333333333333335</v>
      </c>
      <c r="CA36" s="15">
        <f>IF($D36=0,0,Planner!$H36/$D36)</f>
        <v>0</v>
      </c>
      <c r="CB36" s="15">
        <f>IF($E36=0,0,Planner!$H36/$E36)</f>
        <v>0</v>
      </c>
      <c r="CC36" s="15">
        <f>IF($F36=0,0,Planner!$H36/$F36)</f>
        <v>0</v>
      </c>
      <c r="CD36" s="15">
        <f>IF($G36=0,0,Planner!$H36/$G36)</f>
        <v>0</v>
      </c>
      <c r="CE36" s="15">
        <f>IF($H36=0,0,Planner!$H36/$H36)</f>
        <v>0</v>
      </c>
      <c r="CF36" s="15">
        <f>IF($I36=0,0,Planner!$H36/$I36)</f>
        <v>0</v>
      </c>
      <c r="CG36" s="15">
        <f>IF($J36=0,0,Planner!$H36/$J36)</f>
        <v>0</v>
      </c>
      <c r="CH36" s="15">
        <f>IF($K36=0,0,Planner!$H36/$K36)</f>
        <v>0</v>
      </c>
      <c r="CI36" s="15">
        <f>IF($L36=0,0,Planner!$H36/$L36)</f>
        <v>0</v>
      </c>
      <c r="CJ36" s="15">
        <f>IF($M36=0,0,Planner!$H36/$M36)</f>
        <v>0</v>
      </c>
      <c r="CK36" s="15">
        <f>IF($N36=0,0,Planner!$H36/$N36)</f>
        <v>0</v>
      </c>
      <c r="CL36" s="15">
        <f>IF($O36=0,0,Planner!$H36/$O36)</f>
        <v>0</v>
      </c>
      <c r="CM36" s="15">
        <f>IF($P36=0,0,Planner!$H36/$P36)</f>
        <v>0</v>
      </c>
      <c r="CN36" s="15">
        <f>IF($Q36=0,0,Planner!$H36/$Q36)</f>
        <v>0</v>
      </c>
      <c r="CO36" s="15">
        <f>IF($R36=0,0,Planner!$H36/$R36)</f>
        <v>0</v>
      </c>
      <c r="CP36" s="15">
        <f>IF($S36=0,0,Planner!$H36/$S36)</f>
        <v>0</v>
      </c>
      <c r="CQ36" s="15">
        <f>IF($T36=0,0,Planner!$H36/$T36)</f>
        <v>0</v>
      </c>
      <c r="CR36" s="15">
        <f>IF($U36=0,0,Planner!$H36/$U36)</f>
        <v>0</v>
      </c>
      <c r="CS36" s="15">
        <f>IF($V36=0,0,Planner!$H36/$V36)</f>
        <v>0</v>
      </c>
      <c r="CT36" s="15">
        <f>IF($W36=0,0,Planner!$H36/$W36)</f>
        <v>0</v>
      </c>
      <c r="CU36" s="15">
        <f>IF($X36=0,0,Planner!$H36/$X36)</f>
        <v>0</v>
      </c>
      <c r="CV36" s="15">
        <f>IF($Y36=0,0,Planner!$H36/$Y36)</f>
        <v>0</v>
      </c>
      <c r="CW36" s="15">
        <f>IF($Z36=0,0,Planner!$H36/$Z36)</f>
        <v>0</v>
      </c>
      <c r="CX36" s="15"/>
      <c r="CY36" s="15">
        <f t="shared" si="24"/>
        <v>1</v>
      </c>
      <c r="CZ36" s="15">
        <f t="shared" si="25"/>
        <v>0</v>
      </c>
      <c r="DA36" s="15">
        <f t="shared" si="26"/>
        <v>0</v>
      </c>
      <c r="DB36" s="15">
        <f t="shared" si="27"/>
        <v>0</v>
      </c>
      <c r="DC36" s="15">
        <f t="shared" si="28"/>
        <v>0</v>
      </c>
      <c r="DD36" s="15">
        <f t="shared" si="29"/>
        <v>0</v>
      </c>
      <c r="DE36" s="15">
        <f t="shared" si="30"/>
        <v>0</v>
      </c>
      <c r="DF36" s="15">
        <f t="shared" si="31"/>
        <v>0</v>
      </c>
      <c r="DG36" s="15">
        <f t="shared" si="32"/>
        <v>0</v>
      </c>
      <c r="DH36" s="15">
        <f t="shared" si="33"/>
        <v>0</v>
      </c>
      <c r="DI36" s="15">
        <f t="shared" si="34"/>
        <v>0</v>
      </c>
      <c r="DJ36" s="15">
        <f t="shared" si="35"/>
        <v>0</v>
      </c>
      <c r="DK36" s="15">
        <f t="shared" si="36"/>
        <v>0</v>
      </c>
      <c r="DL36" s="15">
        <f t="shared" si="37"/>
        <v>0</v>
      </c>
      <c r="DM36" s="15">
        <f t="shared" si="38"/>
        <v>0</v>
      </c>
      <c r="DN36" s="15">
        <f t="shared" si="39"/>
        <v>0</v>
      </c>
      <c r="DO36" s="15">
        <f t="shared" si="40"/>
        <v>0</v>
      </c>
      <c r="DP36" s="15">
        <f t="shared" si="41"/>
        <v>0</v>
      </c>
      <c r="DQ36" s="15">
        <f t="shared" si="42"/>
        <v>0</v>
      </c>
      <c r="DR36" s="15">
        <f t="shared" si="43"/>
        <v>0</v>
      </c>
      <c r="DS36" s="15">
        <f t="shared" si="44"/>
        <v>0</v>
      </c>
      <c r="DT36" s="15">
        <f t="shared" si="45"/>
        <v>0</v>
      </c>
      <c r="DU36" s="15">
        <f t="shared" si="46"/>
        <v>0</v>
      </c>
      <c r="DV36" s="15">
        <f t="shared" si="47"/>
        <v>0</v>
      </c>
      <c r="DW36" s="15"/>
      <c r="DX36" s="15">
        <f t="shared" si="48"/>
        <v>3.3333333333333335</v>
      </c>
      <c r="DY36" s="15">
        <f t="shared" si="49"/>
        <v>0</v>
      </c>
      <c r="DZ36" s="15">
        <f t="shared" si="50"/>
        <v>0</v>
      </c>
      <c r="EA36" s="15">
        <f t="shared" si="51"/>
        <v>0</v>
      </c>
      <c r="EB36" s="15">
        <f t="shared" si="52"/>
        <v>0</v>
      </c>
      <c r="EC36" s="15">
        <f t="shared" si="53"/>
        <v>0</v>
      </c>
      <c r="ED36" s="15">
        <f t="shared" si="54"/>
        <v>0</v>
      </c>
      <c r="EE36" s="15">
        <f t="shared" si="55"/>
        <v>0</v>
      </c>
      <c r="EF36" s="15">
        <f t="shared" si="56"/>
        <v>0</v>
      </c>
      <c r="EG36" s="15">
        <f t="shared" si="57"/>
        <v>0</v>
      </c>
      <c r="EH36" s="15">
        <f t="shared" si="58"/>
        <v>0</v>
      </c>
      <c r="EI36" s="15">
        <f t="shared" si="59"/>
        <v>0</v>
      </c>
      <c r="EJ36" s="15">
        <f t="shared" si="60"/>
        <v>0</v>
      </c>
      <c r="EK36" s="15">
        <f t="shared" si="61"/>
        <v>0</v>
      </c>
      <c r="EL36" s="15">
        <f t="shared" si="62"/>
        <v>0</v>
      </c>
      <c r="EM36" s="15">
        <f t="shared" si="63"/>
        <v>0</v>
      </c>
      <c r="EN36" s="15">
        <f t="shared" si="64"/>
        <v>0</v>
      </c>
      <c r="EO36" s="15">
        <f t="shared" si="65"/>
        <v>0</v>
      </c>
      <c r="EP36" s="15">
        <f t="shared" si="66"/>
        <v>0</v>
      </c>
      <c r="EQ36" s="15">
        <f t="shared" si="67"/>
        <v>0</v>
      </c>
      <c r="ER36" s="15">
        <f t="shared" si="68"/>
        <v>0</v>
      </c>
      <c r="ES36" s="15">
        <f t="shared" si="69"/>
        <v>0</v>
      </c>
      <c r="ET36" s="15">
        <f t="shared" si="70"/>
        <v>0</v>
      </c>
      <c r="EU36" s="15">
        <f t="shared" si="71"/>
        <v>0</v>
      </c>
      <c r="EV36" s="15"/>
      <c r="EW36" s="15" t="str">
        <f>IF(Planner!$L36="","",CHAR(34)&amp;Planner!$L36&amp;CHAR(34))</f>
        <v>"hard"</v>
      </c>
      <c r="EX36" s="15" t="str">
        <f>IF(Planner!$M36="","",CHAR(34)&amp;Planner!$M36&amp;CHAR(34))</f>
        <v/>
      </c>
      <c r="EY36" s="15" t="str">
        <f>IF(Planner!$N36="","",CHAR(34)&amp;Planner!$N36&amp;CHAR(34))</f>
        <v/>
      </c>
      <c r="EZ36" s="15" t="str">
        <f>IF(Planner!$O36="","",CHAR(34)&amp;Planner!$O36&amp;CHAR(34))</f>
        <v/>
      </c>
      <c r="FA36" s="15" t="str">
        <f>IF(Planner!$P36="","",CHAR(34)&amp;Planner!$P36&amp;CHAR(34))</f>
        <v/>
      </c>
      <c r="FB36" s="15" t="str">
        <f>IF(Planner!$Q36="","",CHAR(34)&amp;Planner!$Q36&amp;CHAR(34))</f>
        <v/>
      </c>
      <c r="FC36" s="15" t="str">
        <f>IF(Planner!$R36="","",CHAR(34)&amp;Planner!$R36&amp;CHAR(34))</f>
        <v/>
      </c>
      <c r="FD36" s="15" t="str">
        <f>IF(Planner!$S36="","",CHAR(34)&amp;Planner!$S36&amp;CHAR(34))</f>
        <v/>
      </c>
      <c r="FE36" s="15" t="str">
        <f>IF(Planner!$T36="","",CHAR(34)&amp;Planner!$T36&amp;CHAR(34))</f>
        <v/>
      </c>
      <c r="FF36" s="15" t="str">
        <f>IF(Planner!$U36="","",CHAR(34)&amp;Planner!$U36&amp;CHAR(34))</f>
        <v/>
      </c>
      <c r="FG36" s="15" t="str">
        <f>IF(Planner!$V36="","",CHAR(34)&amp;Planner!$V36&amp;CHAR(34))</f>
        <v/>
      </c>
      <c r="FH36" s="15" t="str">
        <f>IF(Planner!$W36="","",CHAR(34)&amp;Planner!$W36&amp;CHAR(34))</f>
        <v/>
      </c>
      <c r="FI36" s="15" t="str">
        <f>IF(Planner!$X36="","",CHAR(34)&amp;Planner!$X36&amp;CHAR(34))</f>
        <v/>
      </c>
      <c r="FJ36" s="15" t="str">
        <f>IF(Planner!$Y36="","",CHAR(34)&amp;Planner!$Y36&amp;CHAR(34))</f>
        <v/>
      </c>
      <c r="FK36" s="15" t="str">
        <f>IF(Planner!$Z36="","",CHAR(34)&amp;Planner!$Z36&amp;CHAR(34))</f>
        <v/>
      </c>
      <c r="FL36" s="15" t="str">
        <f>IF(Planner!$AA36="","",CHAR(34)&amp;Planner!$AA36&amp;CHAR(34))</f>
        <v/>
      </c>
      <c r="FM36" s="15" t="str">
        <f>IF(Planner!$AB36="","",CHAR(34)&amp;Planner!$AB36&amp;CHAR(34))</f>
        <v/>
      </c>
      <c r="FN36" s="15" t="str">
        <f>IF(Planner!$AC36="","",CHAR(34)&amp;Planner!$AC36&amp;CHAR(34))</f>
        <v/>
      </c>
      <c r="FO36" s="15" t="str">
        <f>IF(Planner!$AD36="","",CHAR(34)&amp;Planner!$AD36&amp;CHAR(34))</f>
        <v/>
      </c>
      <c r="FP36" s="15" t="str">
        <f>IF(Planner!$AE36="","",CHAR(34)&amp;Planner!$AE36&amp;CHAR(34))</f>
        <v/>
      </c>
      <c r="FQ36" s="15" t="str">
        <f>IF(Planner!$AF36="","",CHAR(34)&amp;Planner!$AF36&amp;CHAR(34))</f>
        <v/>
      </c>
      <c r="FR36" s="15" t="str">
        <f>IF(Planner!$AG36="","",CHAR(34)&amp;Planner!$AG36&amp;CHAR(34))</f>
        <v/>
      </c>
      <c r="FS36" s="15" t="str">
        <f>IF(Planner!$AH36="","",CHAR(34)&amp;Planner!$AH36&amp;CHAR(34))</f>
        <v/>
      </c>
      <c r="FT36" s="15" t="str">
        <f>IF(Planner!$AI36="","",CHAR(34)&amp;Planner!$AI36&amp;CHAR(34))</f>
        <v/>
      </c>
    </row>
    <row r="37" spans="1:176" x14ac:dyDescent="0.25">
      <c r="A37" s="15">
        <f>Planner!$A37</f>
        <v>38</v>
      </c>
      <c r="B37" s="15"/>
      <c r="C37" s="15">
        <f>IF(Planner!$L37="",0,IFERROR(INDEX(Lookup!$H$5:$H$808,MATCH(Planner!$F37&amp;"|"&amp;Planner!$L37,Lookup!$A$5:$A$808,0)),0))</f>
        <v>30</v>
      </c>
      <c r="D37" s="15">
        <f>IF(Planner!$M37="",0,IFERROR(INDEX(Lookup!$H$5:$H$808,MATCH(Planner!$F37&amp;"|"&amp;Planner!$M37,Lookup!$A$5:$A$808,0)),0))</f>
        <v>0</v>
      </c>
      <c r="E37" s="15">
        <f>IF(Planner!$N37="",0,IFERROR(INDEX(Lookup!$H$5:$H$808,MATCH(Planner!$F37&amp;"|"&amp;Planner!$N37,Lookup!$A$5:$A$808,0)),0))</f>
        <v>0</v>
      </c>
      <c r="F37" s="15">
        <f>IF(Planner!$O37="",0,IFERROR(INDEX(Lookup!$H$5:$H$808,MATCH(Planner!$F37&amp;"|"&amp;Planner!$O37,Lookup!$A$5:$A$808,0)),0))</f>
        <v>0</v>
      </c>
      <c r="G37" s="15">
        <f>IF(Planner!$P37="",0,IFERROR(INDEX(Lookup!$H$5:$H$808,MATCH(Planner!$F37&amp;"|"&amp;Planner!$P37,Lookup!$A$5:$A$808,0)),0))</f>
        <v>0</v>
      </c>
      <c r="H37" s="15">
        <f>IF(Planner!$Q37="",0,IFERROR(INDEX(Lookup!$H$5:$H$808,MATCH(Planner!$F37&amp;"|"&amp;Planner!$Q37,Lookup!$A$5:$A$808,0)),0))</f>
        <v>0</v>
      </c>
      <c r="I37" s="15">
        <f>IF(Planner!$R37="",0,IFERROR(INDEX(Lookup!$H$5:$H$808,MATCH(Planner!$F37&amp;"|"&amp;Planner!$R37,Lookup!$A$5:$A$808,0)),0))</f>
        <v>0</v>
      </c>
      <c r="J37" s="15">
        <f>IF(Planner!$S37="",0,IFERROR(INDEX(Lookup!$H$5:$H$808,MATCH(Planner!$F37&amp;"|"&amp;Planner!$S37,Lookup!$A$5:$A$808,0)),0))</f>
        <v>0</v>
      </c>
      <c r="K37" s="15">
        <f>IF(Planner!$T37="",0,IFERROR(INDEX(Lookup!$H$5:$H$808,MATCH(Planner!$F37&amp;"|"&amp;Planner!$T37,Lookup!$A$5:$A$808,0)),0))</f>
        <v>0</v>
      </c>
      <c r="L37" s="15">
        <f>IF(Planner!$U37="",0,IFERROR(INDEX(Lookup!$H$5:$H$808,MATCH(Planner!$F37&amp;"|"&amp;Planner!$U37,Lookup!$A$5:$A$808,0)),0))</f>
        <v>0</v>
      </c>
      <c r="M37" s="15">
        <f>IF(Planner!$V37="",0,IFERROR(INDEX(Lookup!$H$5:$H$808,MATCH(Planner!$F37&amp;"|"&amp;Planner!$V37,Lookup!$A$5:$A$808,0)),0))</f>
        <v>0</v>
      </c>
      <c r="N37" s="15">
        <f>IF(Planner!$W37="",0,IFERROR(INDEX(Lookup!$H$5:$H$808,MATCH(Planner!$F37&amp;"|"&amp;Planner!$W37,Lookup!$A$5:$A$808,0)),0))</f>
        <v>0</v>
      </c>
      <c r="O37" s="15">
        <f>IF(Planner!$X37="",0,IFERROR(INDEX(Lookup!$H$5:$H$808,MATCH(Planner!$F37&amp;"|"&amp;Planner!$X37,Lookup!$A$5:$A$808,0)),0))</f>
        <v>0</v>
      </c>
      <c r="P37" s="15">
        <f>IF(Planner!$Y37="",0,IFERROR(INDEX(Lookup!$H$5:$H$808,MATCH(Planner!$F37&amp;"|"&amp;Planner!$Y37,Lookup!$A$5:$A$808,0)),0))</f>
        <v>0</v>
      </c>
      <c r="Q37" s="15">
        <f>IF(Planner!$Z37="",0,IFERROR(INDEX(Lookup!$H$5:$H$808,MATCH(Planner!$F37&amp;"|"&amp;Planner!$Z37,Lookup!$A$5:$A$808,0)),0))</f>
        <v>0</v>
      </c>
      <c r="R37" s="15">
        <f>IF(Planner!$AA37="",0,IFERROR(INDEX(Lookup!$H$5:$H$808,MATCH(Planner!$F37&amp;"|"&amp;Planner!$AA37,Lookup!$A$5:$A$808,0)),0))</f>
        <v>0</v>
      </c>
      <c r="S37" s="15">
        <f>IF(Planner!$AB37="",0,IFERROR(INDEX(Lookup!$H$5:$H$808,MATCH(Planner!$F37&amp;"|"&amp;Planner!$AB37,Lookup!$A$5:$A$808,0)),0))</f>
        <v>0</v>
      </c>
      <c r="T37" s="15">
        <f>IF(Planner!$AC37="",0,IFERROR(INDEX(Lookup!$H$5:$H$808,MATCH(Planner!$F37&amp;"|"&amp;Planner!$AC37,Lookup!$A$5:$A$808,0)),0))</f>
        <v>0</v>
      </c>
      <c r="U37" s="15">
        <f>IF(Planner!$AD37="",0,IFERROR(INDEX(Lookup!$H$5:$H$808,MATCH(Planner!$F37&amp;"|"&amp;Planner!$AD37,Lookup!$A$5:$A$808,0)),0))</f>
        <v>0</v>
      </c>
      <c r="V37" s="15">
        <f>IF(Planner!$AE37="",0,IFERROR(INDEX(Lookup!$H$5:$H$808,MATCH(Planner!$F37&amp;"|"&amp;Planner!$AE37,Lookup!$A$5:$A$808,0)),0))</f>
        <v>0</v>
      </c>
      <c r="W37" s="15">
        <f>IF(Planner!$AF37="",0,IFERROR(INDEX(Lookup!$H$5:$H$808,MATCH(Planner!$F37&amp;"|"&amp;Planner!$AF37,Lookup!$A$5:$A$808,0)),0))</f>
        <v>0</v>
      </c>
      <c r="X37" s="15">
        <f>IF(Planner!$AG37="",0,IFERROR(INDEX(Lookup!$H$5:$H$808,MATCH(Planner!$F37&amp;"|"&amp;Planner!$AG37,Lookup!$A$5:$A$808,0)),0))</f>
        <v>0</v>
      </c>
      <c r="Y37" s="15">
        <f>IF(Planner!$AH37="",0,IFERROR(INDEX(Lookup!$H$5:$H$808,MATCH(Planner!$F37&amp;"|"&amp;Planner!$AH37,Lookup!$A$5:$A$808,0)),0))</f>
        <v>0</v>
      </c>
      <c r="Z37" s="15">
        <f>IF(Planner!$AI37="",0,IFERROR(INDEX(Lookup!$H$5:$H$808,MATCH(Planner!$F37&amp;"|"&amp;Planner!$AI37,Lookup!$A$5:$A$808,0)),0))</f>
        <v>0</v>
      </c>
      <c r="AA37" s="15"/>
      <c r="AB37" s="15" t="str">
        <f>IF(Planner!$L37="","",IF(Planner!$I37="Yes","ALL",IF(Planner!$I37="No","IDX0",IFERROR(INDEX(Lookup!$D$5:$D$808,MATCH(Planner!$F37&amp;"|"&amp;Planner!$L37,Lookup!$A$5:$A$808,0)),"UNK0"))))</f>
        <v>agility_lap~Penguin</v>
      </c>
      <c r="AC37" s="15" t="str">
        <f>IF(Planner!$M37="","",IF(Planner!$I37="Yes","ALL",IF(Planner!$I37="No","IDX1",IFERROR(INDEX(Lookup!$D$5:$D$808,MATCH(Planner!$F37&amp;"|"&amp;Planner!$M37,Lookup!$A$5:$A$808,0)),"UNK1"))))</f>
        <v/>
      </c>
      <c r="AD37" s="15" t="str">
        <f>IF(Planner!$N37="","",IF(Planner!$I37="Yes","ALL",IF(Planner!$I37="No","IDX2",IFERROR(INDEX(Lookup!$D$5:$D$808,MATCH(Planner!$F37&amp;"|"&amp;Planner!$N37,Lookup!$A$5:$A$808,0)),"UNK2"))))</f>
        <v/>
      </c>
      <c r="AE37" s="15" t="str">
        <f>IF(Planner!$O37="","",IF(Planner!$I37="Yes","ALL",IF(Planner!$I37="No","IDX3",IFERROR(INDEX(Lookup!$D$5:$D$808,MATCH(Planner!$F37&amp;"|"&amp;Planner!$O37,Lookup!$A$5:$A$808,0)),"UNK3"))))</f>
        <v/>
      </c>
      <c r="AF37" s="15" t="str">
        <f>IF(Planner!$P37="","",IF(Planner!$I37="Yes","ALL",IF(Planner!$I37="No","IDX4",IFERROR(INDEX(Lookup!$D$5:$D$808,MATCH(Planner!$F37&amp;"|"&amp;Planner!$P37,Lookup!$A$5:$A$808,0)),"UNK4"))))</f>
        <v/>
      </c>
      <c r="AG37" s="15" t="str">
        <f>IF(Planner!$Q37="","",IF(Planner!$I37="Yes","ALL",IF(Planner!$I37="No","IDX5",IFERROR(INDEX(Lookup!$D$5:$D$808,MATCH(Planner!$F37&amp;"|"&amp;Planner!$Q37,Lookup!$A$5:$A$808,0)),"UNK5"))))</f>
        <v/>
      </c>
      <c r="AH37" s="15" t="str">
        <f>IF(Planner!$R37="","",IF(Planner!$I37="Yes","ALL",IF(Planner!$I37="No","IDX6",IFERROR(INDEX(Lookup!$D$5:$D$808,MATCH(Planner!$F37&amp;"|"&amp;Planner!$R37,Lookup!$A$5:$A$808,0)),"UNK6"))))</f>
        <v/>
      </c>
      <c r="AI37" s="15" t="str">
        <f>IF(Planner!$S37="","",IF(Planner!$I37="Yes","ALL",IF(Planner!$I37="No","IDX7",IFERROR(INDEX(Lookup!$D$5:$D$808,MATCH(Planner!$F37&amp;"|"&amp;Planner!$S37,Lookup!$A$5:$A$808,0)),"UNK7"))))</f>
        <v/>
      </c>
      <c r="AJ37" s="15" t="str">
        <f>IF(Planner!$T37="","",IF(Planner!$I37="Yes","ALL",IF(Planner!$I37="No","IDX8",IFERROR(INDEX(Lookup!$D$5:$D$808,MATCH(Planner!$F37&amp;"|"&amp;Planner!$T37,Lookup!$A$5:$A$808,0)),"UNK8"))))</f>
        <v/>
      </c>
      <c r="AK37" s="15" t="str">
        <f>IF(Planner!$U37="","",IF(Planner!$I37="Yes","ALL",IF(Planner!$I37="No","IDX9",IFERROR(INDEX(Lookup!$D$5:$D$808,MATCH(Planner!$F37&amp;"|"&amp;Planner!$U37,Lookup!$A$5:$A$808,0)),"UNK9"))))</f>
        <v/>
      </c>
      <c r="AL37" s="15" t="str">
        <f>IF(Planner!$V37="","",IF(Planner!$I37="Yes","ALL",IF(Planner!$I37="No","IDX10",IFERROR(INDEX(Lookup!$D$5:$D$808,MATCH(Planner!$F37&amp;"|"&amp;Planner!$V37,Lookup!$A$5:$A$808,0)),"UNK10"))))</f>
        <v/>
      </c>
      <c r="AM37" s="15" t="str">
        <f>IF(Planner!$W37="","",IF(Planner!$I37="Yes","ALL",IF(Planner!$I37="No","IDX11",IFERROR(INDEX(Lookup!$D$5:$D$808,MATCH(Planner!$F37&amp;"|"&amp;Planner!$W37,Lookup!$A$5:$A$808,0)),"UNK11"))))</f>
        <v/>
      </c>
      <c r="AN37" s="15" t="str">
        <f>IF(Planner!$X37="","",IF(Planner!$I37="Yes","ALL",IF(Planner!$I37="No","IDX12",IFERROR(INDEX(Lookup!$D$5:$D$808,MATCH(Planner!$F37&amp;"|"&amp;Planner!$X37,Lookup!$A$5:$A$808,0)),"UNK12"))))</f>
        <v/>
      </c>
      <c r="AO37" s="15" t="str">
        <f>IF(Planner!$Y37="","",IF(Planner!$I37="Yes","ALL",IF(Planner!$I37="No","IDX13",IFERROR(INDEX(Lookup!$D$5:$D$808,MATCH(Planner!$F37&amp;"|"&amp;Planner!$Y37,Lookup!$A$5:$A$808,0)),"UNK13"))))</f>
        <v/>
      </c>
      <c r="AP37" s="15" t="str">
        <f>IF(Planner!$Z37="","",IF(Planner!$I37="Yes","ALL",IF(Planner!$I37="No","IDX14",IFERROR(INDEX(Lookup!$D$5:$D$808,MATCH(Planner!$F37&amp;"|"&amp;Planner!$Z37,Lookup!$A$5:$A$808,0)),"UNK14"))))</f>
        <v/>
      </c>
      <c r="AQ37" s="15" t="str">
        <f>IF(Planner!$AA37="","",IF(Planner!$I37="Yes","ALL",IF(Planner!$I37="No","IDX15",IFERROR(INDEX(Lookup!$D$5:$D$808,MATCH(Planner!$F37&amp;"|"&amp;Planner!$AA37,Lookup!$A$5:$A$808,0)),"UNK15"))))</f>
        <v/>
      </c>
      <c r="AR37" s="15" t="str">
        <f>IF(Planner!$AB37="","",IF(Planner!$I37="Yes","ALL",IF(Planner!$I37="No","IDX16",IFERROR(INDEX(Lookup!$D$5:$D$808,MATCH(Planner!$F37&amp;"|"&amp;Planner!$AB37,Lookup!$A$5:$A$808,0)),"UNK16"))))</f>
        <v/>
      </c>
      <c r="AS37" s="15" t="str">
        <f>IF(Planner!$AC37="","",IF(Planner!$I37="Yes","ALL",IF(Planner!$I37="No","IDX17",IFERROR(INDEX(Lookup!$D$5:$D$808,MATCH(Planner!$F37&amp;"|"&amp;Planner!$AC37,Lookup!$A$5:$A$808,0)),"UNK17"))))</f>
        <v/>
      </c>
      <c r="AT37" s="15" t="str">
        <f>IF(Planner!$AD37="","",IF(Planner!$I37="Yes","ALL",IF(Planner!$I37="No","IDX18",IFERROR(INDEX(Lookup!$D$5:$D$808,MATCH(Planner!$F37&amp;"|"&amp;Planner!$AD37,Lookup!$A$5:$A$808,0)),"UNK18"))))</f>
        <v/>
      </c>
      <c r="AU37" s="15" t="str">
        <f>IF(Planner!$AE37="","",IF(Planner!$I37="Yes","ALL",IF(Planner!$I37="No","IDX19",IFERROR(INDEX(Lookup!$D$5:$D$808,MATCH(Planner!$F37&amp;"|"&amp;Planner!$AE37,Lookup!$A$5:$A$808,0)),"UNK19"))))</f>
        <v/>
      </c>
      <c r="AV37" s="15" t="str">
        <f>IF(Planner!$AF37="","",IF(Planner!$I37="Yes","ALL",IF(Planner!$I37="No","IDX20",IFERROR(INDEX(Lookup!$D$5:$D$808,MATCH(Planner!$F37&amp;"|"&amp;Planner!$AF37,Lookup!$A$5:$A$808,0)),"UNK20"))))</f>
        <v/>
      </c>
      <c r="AW37" s="15" t="str">
        <f>IF(Planner!$AG37="","",IF(Planner!$I37="Yes","ALL",IF(Planner!$I37="No","IDX21",IFERROR(INDEX(Lookup!$D$5:$D$808,MATCH(Planner!$F37&amp;"|"&amp;Planner!$AG37,Lookup!$A$5:$A$808,0)),"UNK21"))))</f>
        <v/>
      </c>
      <c r="AX37" s="15" t="str">
        <f>IF(Planner!$AH37="","",IF(Planner!$I37="Yes","ALL",IF(Planner!$I37="No","IDX22",IFERROR(INDEX(Lookup!$D$5:$D$808,MATCH(Planner!$F37&amp;"|"&amp;Planner!$AH37,Lookup!$A$5:$A$808,0)),"UNK22"))))</f>
        <v/>
      </c>
      <c r="AY37" s="15" t="str">
        <f>IF(Planner!$AI37="","",IF(Planner!$I37="Yes","ALL",IF(Planner!$I37="No","IDX23",IFERROR(INDEX(Lookup!$D$5:$D$808,MATCH(Planner!$F37&amp;"|"&amp;Planner!$AI37,Lookup!$A$5:$A$808,0)),"UNK23"))))</f>
        <v/>
      </c>
      <c r="AZ37" s="15"/>
      <c r="BA37" s="15">
        <f t="shared" ref="BA37:BA68" si="72">IF($AB37="",0,SUMPRODUCT(($AB37:$AY37=$AB37)*$C37:$Z37))</f>
        <v>30</v>
      </c>
      <c r="BB37" s="15">
        <f t="shared" ref="BB37:BB68" si="73">IF($AC37="",0,SUMPRODUCT(($AB37:$AY37=$AC37)*$C37:$Z37))</f>
        <v>0</v>
      </c>
      <c r="BC37" s="15">
        <f t="shared" ref="BC37:BC68" si="74">IF($AD37="",0,SUMPRODUCT(($AB37:$AY37=$AD37)*$C37:$Z37))</f>
        <v>0</v>
      </c>
      <c r="BD37" s="15">
        <f t="shared" ref="BD37:BD68" si="75">IF($AE37="",0,SUMPRODUCT(($AB37:$AY37=$AE37)*$C37:$Z37))</f>
        <v>0</v>
      </c>
      <c r="BE37" s="15">
        <f t="shared" ref="BE37:BE68" si="76">IF($AF37="",0,SUMPRODUCT(($AB37:$AY37=$AF37)*$C37:$Z37))</f>
        <v>0</v>
      </c>
      <c r="BF37" s="15">
        <f t="shared" ref="BF37:BF68" si="77">IF($AG37="",0,SUMPRODUCT(($AB37:$AY37=$AG37)*$C37:$Z37))</f>
        <v>0</v>
      </c>
      <c r="BG37" s="15">
        <f t="shared" ref="BG37:BG68" si="78">IF($AH37="",0,SUMPRODUCT(($AB37:$AY37=$AH37)*$C37:$Z37))</f>
        <v>0</v>
      </c>
      <c r="BH37" s="15">
        <f t="shared" ref="BH37:BH68" si="79">IF($AI37="",0,SUMPRODUCT(($AB37:$AY37=$AI37)*$C37:$Z37))</f>
        <v>0</v>
      </c>
      <c r="BI37" s="15">
        <f t="shared" ref="BI37:BI68" si="80">IF($AJ37="",0,SUMPRODUCT(($AB37:$AY37=$AJ37)*$C37:$Z37))</f>
        <v>0</v>
      </c>
      <c r="BJ37" s="15">
        <f t="shared" ref="BJ37:BJ68" si="81">IF($AK37="",0,SUMPRODUCT(($AB37:$AY37=$AK37)*$C37:$Z37))</f>
        <v>0</v>
      </c>
      <c r="BK37" s="15">
        <f t="shared" ref="BK37:BK68" si="82">IF($AL37="",0,SUMPRODUCT(($AB37:$AY37=$AL37)*$C37:$Z37))</f>
        <v>0</v>
      </c>
      <c r="BL37" s="15">
        <f t="shared" ref="BL37:BL68" si="83">IF($AM37="",0,SUMPRODUCT(($AB37:$AY37=$AM37)*$C37:$Z37))</f>
        <v>0</v>
      </c>
      <c r="BM37" s="15">
        <f t="shared" ref="BM37:BM68" si="84">IF($AN37="",0,SUMPRODUCT(($AB37:$AY37=$AN37)*$C37:$Z37))</f>
        <v>0</v>
      </c>
      <c r="BN37" s="15">
        <f t="shared" ref="BN37:BN68" si="85">IF($AO37="",0,SUMPRODUCT(($AB37:$AY37=$AO37)*$C37:$Z37))</f>
        <v>0</v>
      </c>
      <c r="BO37" s="15">
        <f t="shared" ref="BO37:BO68" si="86">IF($AP37="",0,SUMPRODUCT(($AB37:$AY37=$AP37)*$C37:$Z37))</f>
        <v>0</v>
      </c>
      <c r="BP37" s="15">
        <f t="shared" ref="BP37:BP68" si="87">IF($AQ37="",0,SUMPRODUCT(($AB37:$AY37=$AQ37)*$C37:$Z37))</f>
        <v>0</v>
      </c>
      <c r="BQ37" s="15">
        <f t="shared" ref="BQ37:BQ68" si="88">IF($AR37="",0,SUMPRODUCT(($AB37:$AY37=$AR37)*$C37:$Z37))</f>
        <v>0</v>
      </c>
      <c r="BR37" s="15">
        <f t="shared" ref="BR37:BR68" si="89">IF($AS37="",0,SUMPRODUCT(($AB37:$AY37=$AS37)*$C37:$Z37))</f>
        <v>0</v>
      </c>
      <c r="BS37" s="15">
        <f t="shared" ref="BS37:BS68" si="90">IF($AT37="",0,SUMPRODUCT(($AB37:$AY37=$AT37)*$C37:$Z37))</f>
        <v>0</v>
      </c>
      <c r="BT37" s="15">
        <f t="shared" ref="BT37:BT68" si="91">IF($AU37="",0,SUMPRODUCT(($AB37:$AY37=$AU37)*$C37:$Z37))</f>
        <v>0</v>
      </c>
      <c r="BU37" s="15">
        <f t="shared" ref="BU37:BU68" si="92">IF($AV37="",0,SUMPRODUCT(($AB37:$AY37=$AV37)*$C37:$Z37))</f>
        <v>0</v>
      </c>
      <c r="BV37" s="15">
        <f t="shared" ref="BV37:BV68" si="93">IF($AW37="",0,SUMPRODUCT(($AB37:$AY37=$AW37)*$C37:$Z37))</f>
        <v>0</v>
      </c>
      <c r="BW37" s="15">
        <f t="shared" ref="BW37:BW68" si="94">IF($AX37="",0,SUMPRODUCT(($AB37:$AY37=$AX37)*$C37:$Z37))</f>
        <v>0</v>
      </c>
      <c r="BX37" s="15">
        <f t="shared" ref="BX37:BX68" si="95">IF($AY37="",0,SUMPRODUCT(($AB37:$AY37=$AY37)*$C37:$Z37))</f>
        <v>0</v>
      </c>
      <c r="BY37" s="15"/>
      <c r="BZ37" s="15">
        <f>IF($C37=0,0,Planner!$H37/$C37)</f>
        <v>10</v>
      </c>
      <c r="CA37" s="15">
        <f>IF($D37=0,0,Planner!$H37/$D37)</f>
        <v>0</v>
      </c>
      <c r="CB37" s="15">
        <f>IF($E37=0,0,Planner!$H37/$E37)</f>
        <v>0</v>
      </c>
      <c r="CC37" s="15">
        <f>IF($F37=0,0,Planner!$H37/$F37)</f>
        <v>0</v>
      </c>
      <c r="CD37" s="15">
        <f>IF($G37=0,0,Planner!$H37/$G37)</f>
        <v>0</v>
      </c>
      <c r="CE37" s="15">
        <f>IF($H37=0,0,Planner!$H37/$H37)</f>
        <v>0</v>
      </c>
      <c r="CF37" s="15">
        <f>IF($I37=0,0,Planner!$H37/$I37)</f>
        <v>0</v>
      </c>
      <c r="CG37" s="15">
        <f>IF($J37=0,0,Planner!$H37/$J37)</f>
        <v>0</v>
      </c>
      <c r="CH37" s="15">
        <f>IF($K37=0,0,Planner!$H37/$K37)</f>
        <v>0</v>
      </c>
      <c r="CI37" s="15">
        <f>IF($L37=0,0,Planner!$H37/$L37)</f>
        <v>0</v>
      </c>
      <c r="CJ37" s="15">
        <f>IF($M37=0,0,Planner!$H37/$M37)</f>
        <v>0</v>
      </c>
      <c r="CK37" s="15">
        <f>IF($N37=0,0,Planner!$H37/$N37)</f>
        <v>0</v>
      </c>
      <c r="CL37" s="15">
        <f>IF($O37=0,0,Planner!$H37/$O37)</f>
        <v>0</v>
      </c>
      <c r="CM37" s="15">
        <f>IF($P37=0,0,Planner!$H37/$P37)</f>
        <v>0</v>
      </c>
      <c r="CN37" s="15">
        <f>IF($Q37=0,0,Planner!$H37/$Q37)</f>
        <v>0</v>
      </c>
      <c r="CO37" s="15">
        <f>IF($R37=0,0,Planner!$H37/$R37)</f>
        <v>0</v>
      </c>
      <c r="CP37" s="15">
        <f>IF($S37=0,0,Planner!$H37/$S37)</f>
        <v>0</v>
      </c>
      <c r="CQ37" s="15">
        <f>IF($T37=0,0,Planner!$H37/$T37)</f>
        <v>0</v>
      </c>
      <c r="CR37" s="15">
        <f>IF($U37=0,0,Planner!$H37/$U37)</f>
        <v>0</v>
      </c>
      <c r="CS37" s="15">
        <f>IF($V37=0,0,Planner!$H37/$V37)</f>
        <v>0</v>
      </c>
      <c r="CT37" s="15">
        <f>IF($W37=0,0,Planner!$H37/$W37)</f>
        <v>0</v>
      </c>
      <c r="CU37" s="15">
        <f>IF($X37=0,0,Planner!$H37/$X37)</f>
        <v>0</v>
      </c>
      <c r="CV37" s="15">
        <f>IF($Y37=0,0,Planner!$H37/$Y37)</f>
        <v>0</v>
      </c>
      <c r="CW37" s="15">
        <f>IF($Z37=0,0,Planner!$H37/$Z37)</f>
        <v>0</v>
      </c>
      <c r="CX37" s="15"/>
      <c r="CY37" s="15">
        <f t="shared" ref="CY37:CY68" si="96">IF($BZ37=0,0,1+SUMPRODUCT(($AB37:$AY37=$AB37)*($BZ37:$CW37&gt;$BZ37))+SUMPRODUCT(($AB37:$AY37=$AB37)*($BZ37:$CW37=$BZ37)*(COLUMN($BZ37:$CW37)&lt;COLUMN($BZ37))))</f>
        <v>1</v>
      </c>
      <c r="CZ37" s="15">
        <f t="shared" ref="CZ37:CZ68" si="97">IF($CA37=0,0,1+SUMPRODUCT(($AB37:$AY37=$AC37)*($BZ37:$CW37&gt;$CA37))+SUMPRODUCT(($AB37:$AY37=$AC37)*($BZ37:$CW37=$CA37)*(COLUMN($BZ37:$CW37)&lt;COLUMN($CA37))))</f>
        <v>0</v>
      </c>
      <c r="DA37" s="15">
        <f t="shared" ref="DA37:DA68" si="98">IF($CB37=0,0,1+SUMPRODUCT(($AB37:$AY37=$AD37)*($BZ37:$CW37&gt;$CB37))+SUMPRODUCT(($AB37:$AY37=$AD37)*($BZ37:$CW37=$CB37)*(COLUMN($BZ37:$CW37)&lt;COLUMN($CB37))))</f>
        <v>0</v>
      </c>
      <c r="DB37" s="15">
        <f t="shared" ref="DB37:DB68" si="99">IF($CC37=0,0,1+SUMPRODUCT(($AB37:$AY37=$AE37)*($BZ37:$CW37&gt;$CC37))+SUMPRODUCT(($AB37:$AY37=$AE37)*($BZ37:$CW37=$CC37)*(COLUMN($BZ37:$CW37)&lt;COLUMN($CC37))))</f>
        <v>0</v>
      </c>
      <c r="DC37" s="15">
        <f t="shared" ref="DC37:DC68" si="100">IF($CD37=0,0,1+SUMPRODUCT(($AB37:$AY37=$AF37)*($BZ37:$CW37&gt;$CD37))+SUMPRODUCT(($AB37:$AY37=$AF37)*($BZ37:$CW37=$CD37)*(COLUMN($BZ37:$CW37)&lt;COLUMN($CD37))))</f>
        <v>0</v>
      </c>
      <c r="DD37" s="15">
        <f t="shared" ref="DD37:DD68" si="101">IF($CE37=0,0,1+SUMPRODUCT(($AB37:$AY37=$AG37)*($BZ37:$CW37&gt;$CE37))+SUMPRODUCT(($AB37:$AY37=$AG37)*($BZ37:$CW37=$CE37)*(COLUMN($BZ37:$CW37)&lt;COLUMN($CE37))))</f>
        <v>0</v>
      </c>
      <c r="DE37" s="15">
        <f t="shared" ref="DE37:DE68" si="102">IF($CF37=0,0,1+SUMPRODUCT(($AB37:$AY37=$AH37)*($BZ37:$CW37&gt;$CF37))+SUMPRODUCT(($AB37:$AY37=$AH37)*($BZ37:$CW37=$CF37)*(COLUMN($BZ37:$CW37)&lt;COLUMN($CF37))))</f>
        <v>0</v>
      </c>
      <c r="DF37" s="15">
        <f t="shared" ref="DF37:DF68" si="103">IF($CG37=0,0,1+SUMPRODUCT(($AB37:$AY37=$AI37)*($BZ37:$CW37&gt;$CG37))+SUMPRODUCT(($AB37:$AY37=$AI37)*($BZ37:$CW37=$CG37)*(COLUMN($BZ37:$CW37)&lt;COLUMN($CG37))))</f>
        <v>0</v>
      </c>
      <c r="DG37" s="15">
        <f t="shared" ref="DG37:DG68" si="104">IF($CH37=0,0,1+SUMPRODUCT(($AB37:$AY37=$AJ37)*($BZ37:$CW37&gt;$CH37))+SUMPRODUCT(($AB37:$AY37=$AJ37)*($BZ37:$CW37=$CH37)*(COLUMN($BZ37:$CW37)&lt;COLUMN($CH37))))</f>
        <v>0</v>
      </c>
      <c r="DH37" s="15">
        <f t="shared" ref="DH37:DH68" si="105">IF($CI37=0,0,1+SUMPRODUCT(($AB37:$AY37=$AK37)*($BZ37:$CW37&gt;$CI37))+SUMPRODUCT(($AB37:$AY37=$AK37)*($BZ37:$CW37=$CI37)*(COLUMN($BZ37:$CW37)&lt;COLUMN($CI37))))</f>
        <v>0</v>
      </c>
      <c r="DI37" s="15">
        <f t="shared" ref="DI37:DI68" si="106">IF($CJ37=0,0,1+SUMPRODUCT(($AB37:$AY37=$AL37)*($BZ37:$CW37&gt;$CJ37))+SUMPRODUCT(($AB37:$AY37=$AL37)*($BZ37:$CW37=$CJ37)*(COLUMN($BZ37:$CW37)&lt;COLUMN($CJ37))))</f>
        <v>0</v>
      </c>
      <c r="DJ37" s="15">
        <f t="shared" ref="DJ37:DJ68" si="107">IF($CK37=0,0,1+SUMPRODUCT(($AB37:$AY37=$AM37)*($BZ37:$CW37&gt;$CK37))+SUMPRODUCT(($AB37:$AY37=$AM37)*($BZ37:$CW37=$CK37)*(COLUMN($BZ37:$CW37)&lt;COLUMN($CK37))))</f>
        <v>0</v>
      </c>
      <c r="DK37" s="15">
        <f t="shared" ref="DK37:DK68" si="108">IF($CL37=0,0,1+SUMPRODUCT(($AB37:$AY37=$AN37)*($BZ37:$CW37&gt;$CL37))+SUMPRODUCT(($AB37:$AY37=$AN37)*($BZ37:$CW37=$CL37)*(COLUMN($BZ37:$CW37)&lt;COLUMN($CL37))))</f>
        <v>0</v>
      </c>
      <c r="DL37" s="15">
        <f t="shared" ref="DL37:DL68" si="109">IF($CM37=0,0,1+SUMPRODUCT(($AB37:$AY37=$AO37)*($BZ37:$CW37&gt;$CM37))+SUMPRODUCT(($AB37:$AY37=$AO37)*($BZ37:$CW37=$CM37)*(COLUMN($BZ37:$CW37)&lt;COLUMN($CM37))))</f>
        <v>0</v>
      </c>
      <c r="DM37" s="15">
        <f t="shared" ref="DM37:DM68" si="110">IF($CN37=0,0,1+SUMPRODUCT(($AB37:$AY37=$AP37)*($BZ37:$CW37&gt;$CN37))+SUMPRODUCT(($AB37:$AY37=$AP37)*($BZ37:$CW37=$CN37)*(COLUMN($BZ37:$CW37)&lt;COLUMN($CN37))))</f>
        <v>0</v>
      </c>
      <c r="DN37" s="15">
        <f t="shared" ref="DN37:DN68" si="111">IF($CO37=0,0,1+SUMPRODUCT(($AB37:$AY37=$AQ37)*($BZ37:$CW37&gt;$CO37))+SUMPRODUCT(($AB37:$AY37=$AQ37)*($BZ37:$CW37=$CO37)*(COLUMN($BZ37:$CW37)&lt;COLUMN($CO37))))</f>
        <v>0</v>
      </c>
      <c r="DO37" s="15">
        <f t="shared" ref="DO37:DO68" si="112">IF($CP37=0,0,1+SUMPRODUCT(($AB37:$AY37=$AR37)*($BZ37:$CW37&gt;$CP37))+SUMPRODUCT(($AB37:$AY37=$AR37)*($BZ37:$CW37=$CP37)*(COLUMN($BZ37:$CW37)&lt;COLUMN($CP37))))</f>
        <v>0</v>
      </c>
      <c r="DP37" s="15">
        <f t="shared" ref="DP37:DP68" si="113">IF($CQ37=0,0,1+SUMPRODUCT(($AB37:$AY37=$AS37)*($BZ37:$CW37&gt;$CQ37))+SUMPRODUCT(($AB37:$AY37=$AS37)*($BZ37:$CW37=$CQ37)*(COLUMN($BZ37:$CW37)&lt;COLUMN($CQ37))))</f>
        <v>0</v>
      </c>
      <c r="DQ37" s="15">
        <f t="shared" ref="DQ37:DQ68" si="114">IF($CR37=0,0,1+SUMPRODUCT(($AB37:$AY37=$AT37)*($BZ37:$CW37&gt;$CR37))+SUMPRODUCT(($AB37:$AY37=$AT37)*($BZ37:$CW37=$CR37)*(COLUMN($BZ37:$CW37)&lt;COLUMN($CR37))))</f>
        <v>0</v>
      </c>
      <c r="DR37" s="15">
        <f t="shared" ref="DR37:DR68" si="115">IF($CS37=0,0,1+SUMPRODUCT(($AB37:$AY37=$AU37)*($BZ37:$CW37&gt;$CS37))+SUMPRODUCT(($AB37:$AY37=$AU37)*($BZ37:$CW37=$CS37)*(COLUMN($BZ37:$CW37)&lt;COLUMN($CS37))))</f>
        <v>0</v>
      </c>
      <c r="DS37" s="15">
        <f t="shared" ref="DS37:DS68" si="116">IF($CT37=0,0,1+SUMPRODUCT(($AB37:$AY37=$AV37)*($BZ37:$CW37&gt;$CT37))+SUMPRODUCT(($AB37:$AY37=$AV37)*($BZ37:$CW37=$CT37)*(COLUMN($BZ37:$CW37)&lt;COLUMN($CT37))))</f>
        <v>0</v>
      </c>
      <c r="DT37" s="15">
        <f t="shared" ref="DT37:DT68" si="117">IF($CU37=0,0,1+SUMPRODUCT(($AB37:$AY37=$AW37)*($BZ37:$CW37&gt;$CU37))+SUMPRODUCT(($AB37:$AY37=$AW37)*($BZ37:$CW37=$CU37)*(COLUMN($BZ37:$CW37)&lt;COLUMN($CU37))))</f>
        <v>0</v>
      </c>
      <c r="DU37" s="15">
        <f t="shared" ref="DU37:DU68" si="118">IF($CV37=0,0,1+SUMPRODUCT(($AB37:$AY37=$AX37)*($BZ37:$CW37&gt;$CV37))+SUMPRODUCT(($AB37:$AY37=$AX37)*($BZ37:$CW37=$CV37)*(COLUMN($BZ37:$CW37)&lt;COLUMN($CV37))))</f>
        <v>0</v>
      </c>
      <c r="DV37" s="15">
        <f t="shared" ref="DV37:DV68" si="119">IF($CW37=0,0,1+SUMPRODUCT(($AB37:$AY37=$AY37)*($BZ37:$CW37&gt;$CW37))+SUMPRODUCT(($AB37:$AY37=$AY37)*($BZ37:$CW37=$CW37)*(COLUMN($BZ37:$CW37)&lt;COLUMN($CW37))))</f>
        <v>0</v>
      </c>
      <c r="DW37" s="15"/>
      <c r="DX37" s="15">
        <f t="shared" ref="DX37:DX68" si="120">IF($CY37=0,0,$BZ37/$CY37)</f>
        <v>10</v>
      </c>
      <c r="DY37" s="15">
        <f t="shared" ref="DY37:DY68" si="121">IF($CZ37=0,0,$CA37/$CZ37)</f>
        <v>0</v>
      </c>
      <c r="DZ37" s="15">
        <f t="shared" ref="DZ37:DZ68" si="122">IF($DA37=0,0,$CB37/$DA37)</f>
        <v>0</v>
      </c>
      <c r="EA37" s="15">
        <f t="shared" ref="EA37:EA68" si="123">IF($DB37=0,0,$CC37/$DB37)</f>
        <v>0</v>
      </c>
      <c r="EB37" s="15">
        <f t="shared" ref="EB37:EB68" si="124">IF($DC37=0,0,$CD37/$DC37)</f>
        <v>0</v>
      </c>
      <c r="EC37" s="15">
        <f t="shared" ref="EC37:EC68" si="125">IF($DD37=0,0,$CE37/$DD37)</f>
        <v>0</v>
      </c>
      <c r="ED37" s="15">
        <f t="shared" ref="ED37:ED68" si="126">IF($DE37=0,0,$CF37/$DE37)</f>
        <v>0</v>
      </c>
      <c r="EE37" s="15">
        <f t="shared" ref="EE37:EE68" si="127">IF($DF37=0,0,$CG37/$DF37)</f>
        <v>0</v>
      </c>
      <c r="EF37" s="15">
        <f t="shared" ref="EF37:EF68" si="128">IF($DG37=0,0,$CH37/$DG37)</f>
        <v>0</v>
      </c>
      <c r="EG37" s="15">
        <f t="shared" ref="EG37:EG68" si="129">IF($DH37=0,0,$CI37/$DH37)</f>
        <v>0</v>
      </c>
      <c r="EH37" s="15">
        <f t="shared" ref="EH37:EH68" si="130">IF($DI37=0,0,$CJ37/$DI37)</f>
        <v>0</v>
      </c>
      <c r="EI37" s="15">
        <f t="shared" ref="EI37:EI68" si="131">IF($DJ37=0,0,$CK37/$DJ37)</f>
        <v>0</v>
      </c>
      <c r="EJ37" s="15">
        <f t="shared" ref="EJ37:EJ68" si="132">IF($DK37=0,0,$CL37/$DK37)</f>
        <v>0</v>
      </c>
      <c r="EK37" s="15">
        <f t="shared" ref="EK37:EK68" si="133">IF($DL37=0,0,$CM37/$DL37)</f>
        <v>0</v>
      </c>
      <c r="EL37" s="15">
        <f t="shared" ref="EL37:EL68" si="134">IF($DM37=0,0,$CN37/$DM37)</f>
        <v>0</v>
      </c>
      <c r="EM37" s="15">
        <f t="shared" ref="EM37:EM68" si="135">IF($DN37=0,0,$CO37/$DN37)</f>
        <v>0</v>
      </c>
      <c r="EN37" s="15">
        <f t="shared" ref="EN37:EN68" si="136">IF($DO37=0,0,$CP37/$DO37)</f>
        <v>0</v>
      </c>
      <c r="EO37" s="15">
        <f t="shared" ref="EO37:EO68" si="137">IF($DP37=0,0,$CQ37/$DP37)</f>
        <v>0</v>
      </c>
      <c r="EP37" s="15">
        <f t="shared" ref="EP37:EP68" si="138">IF($DQ37=0,0,$CR37/$DQ37)</f>
        <v>0</v>
      </c>
      <c r="EQ37" s="15">
        <f t="shared" ref="EQ37:EQ68" si="139">IF($DR37=0,0,$CS37/$DR37)</f>
        <v>0</v>
      </c>
      <c r="ER37" s="15">
        <f t="shared" ref="ER37:ER68" si="140">IF($DS37=0,0,$CT37/$DS37)</f>
        <v>0</v>
      </c>
      <c r="ES37" s="15">
        <f t="shared" ref="ES37:ES68" si="141">IF($DT37=0,0,$CU37/$DT37)</f>
        <v>0</v>
      </c>
      <c r="ET37" s="15">
        <f t="shared" ref="ET37:ET68" si="142">IF($DU37=0,0,$CV37/$DU37)</f>
        <v>0</v>
      </c>
      <c r="EU37" s="15">
        <f t="shared" ref="EU37:EU68" si="143">IF($DV37=0,0,$CW37/$DV37)</f>
        <v>0</v>
      </c>
      <c r="EV37" s="15"/>
      <c r="EW37" s="15" t="str">
        <f>IF(Planner!$L37="","",CHAR(34)&amp;Planner!$L37&amp;CHAR(34))</f>
        <v>"Penguin"</v>
      </c>
      <c r="EX37" s="15" t="str">
        <f>IF(Planner!$M37="","",CHAR(34)&amp;Planner!$M37&amp;CHAR(34))</f>
        <v/>
      </c>
      <c r="EY37" s="15" t="str">
        <f>IF(Planner!$N37="","",CHAR(34)&amp;Planner!$N37&amp;CHAR(34))</f>
        <v/>
      </c>
      <c r="EZ37" s="15" t="str">
        <f>IF(Planner!$O37="","",CHAR(34)&amp;Planner!$O37&amp;CHAR(34))</f>
        <v/>
      </c>
      <c r="FA37" s="15" t="str">
        <f>IF(Planner!$P37="","",CHAR(34)&amp;Planner!$P37&amp;CHAR(34))</f>
        <v/>
      </c>
      <c r="FB37" s="15" t="str">
        <f>IF(Planner!$Q37="","",CHAR(34)&amp;Planner!$Q37&amp;CHAR(34))</f>
        <v/>
      </c>
      <c r="FC37" s="15" t="str">
        <f>IF(Planner!$R37="","",CHAR(34)&amp;Planner!$R37&amp;CHAR(34))</f>
        <v/>
      </c>
      <c r="FD37" s="15" t="str">
        <f>IF(Planner!$S37="","",CHAR(34)&amp;Planner!$S37&amp;CHAR(34))</f>
        <v/>
      </c>
      <c r="FE37" s="15" t="str">
        <f>IF(Planner!$T37="","",CHAR(34)&amp;Planner!$T37&amp;CHAR(34))</f>
        <v/>
      </c>
      <c r="FF37" s="15" t="str">
        <f>IF(Planner!$U37="","",CHAR(34)&amp;Planner!$U37&amp;CHAR(34))</f>
        <v/>
      </c>
      <c r="FG37" s="15" t="str">
        <f>IF(Planner!$V37="","",CHAR(34)&amp;Planner!$V37&amp;CHAR(34))</f>
        <v/>
      </c>
      <c r="FH37" s="15" t="str">
        <f>IF(Planner!$W37="","",CHAR(34)&amp;Planner!$W37&amp;CHAR(34))</f>
        <v/>
      </c>
      <c r="FI37" s="15" t="str">
        <f>IF(Planner!$X37="","",CHAR(34)&amp;Planner!$X37&amp;CHAR(34))</f>
        <v/>
      </c>
      <c r="FJ37" s="15" t="str">
        <f>IF(Planner!$Y37="","",CHAR(34)&amp;Planner!$Y37&amp;CHAR(34))</f>
        <v/>
      </c>
      <c r="FK37" s="15" t="str">
        <f>IF(Planner!$Z37="","",CHAR(34)&amp;Planner!$Z37&amp;CHAR(34))</f>
        <v/>
      </c>
      <c r="FL37" s="15" t="str">
        <f>IF(Planner!$AA37="","",CHAR(34)&amp;Planner!$AA37&amp;CHAR(34))</f>
        <v/>
      </c>
      <c r="FM37" s="15" t="str">
        <f>IF(Planner!$AB37="","",CHAR(34)&amp;Planner!$AB37&amp;CHAR(34))</f>
        <v/>
      </c>
      <c r="FN37" s="15" t="str">
        <f>IF(Planner!$AC37="","",CHAR(34)&amp;Planner!$AC37&amp;CHAR(34))</f>
        <v/>
      </c>
      <c r="FO37" s="15" t="str">
        <f>IF(Planner!$AD37="","",CHAR(34)&amp;Planner!$AD37&amp;CHAR(34))</f>
        <v/>
      </c>
      <c r="FP37" s="15" t="str">
        <f>IF(Planner!$AE37="","",CHAR(34)&amp;Planner!$AE37&amp;CHAR(34))</f>
        <v/>
      </c>
      <c r="FQ37" s="15" t="str">
        <f>IF(Planner!$AF37="","",CHAR(34)&amp;Planner!$AF37&amp;CHAR(34))</f>
        <v/>
      </c>
      <c r="FR37" s="15" t="str">
        <f>IF(Planner!$AG37="","",CHAR(34)&amp;Planner!$AG37&amp;CHAR(34))</f>
        <v/>
      </c>
      <c r="FS37" s="15" t="str">
        <f>IF(Planner!$AH37="","",CHAR(34)&amp;Planner!$AH37&amp;CHAR(34))</f>
        <v/>
      </c>
      <c r="FT37" s="15" t="str">
        <f>IF(Planner!$AI37="","",CHAR(34)&amp;Planner!$AI37&amp;CHAR(34))</f>
        <v/>
      </c>
    </row>
    <row r="38" spans="1:176" x14ac:dyDescent="0.25">
      <c r="A38" s="15">
        <f>Planner!$A38</f>
        <v>29</v>
      </c>
      <c r="B38" s="15"/>
      <c r="C38" s="15">
        <f>IF(Planner!$L38="",0,IFERROR(INDEX(Lookup!$H$5:$H$808,MATCH(Planner!$F38&amp;"|"&amp;Planner!$L38,Lookup!$A$5:$A$808,0)),0))</f>
        <v>40</v>
      </c>
      <c r="D38" s="15">
        <f>IF(Planner!$M38="",0,IFERROR(INDEX(Lookup!$H$5:$H$808,MATCH(Planner!$F38&amp;"|"&amp;Planner!$M38,Lookup!$A$5:$A$808,0)),0))</f>
        <v>0</v>
      </c>
      <c r="E38" s="15">
        <f>IF(Planner!$N38="",0,IFERROR(INDEX(Lookup!$H$5:$H$808,MATCH(Planner!$F38&amp;"|"&amp;Planner!$N38,Lookup!$A$5:$A$808,0)),0))</f>
        <v>0</v>
      </c>
      <c r="F38" s="15">
        <f>IF(Planner!$O38="",0,IFERROR(INDEX(Lookup!$H$5:$H$808,MATCH(Planner!$F38&amp;"|"&amp;Planner!$O38,Lookup!$A$5:$A$808,0)),0))</f>
        <v>0</v>
      </c>
      <c r="G38" s="15">
        <f>IF(Planner!$P38="",0,IFERROR(INDEX(Lookup!$H$5:$H$808,MATCH(Planner!$F38&amp;"|"&amp;Planner!$P38,Lookup!$A$5:$A$808,0)),0))</f>
        <v>0</v>
      </c>
      <c r="H38" s="15">
        <f>IF(Planner!$Q38="",0,IFERROR(INDEX(Lookup!$H$5:$H$808,MATCH(Planner!$F38&amp;"|"&amp;Planner!$Q38,Lookup!$A$5:$A$808,0)),0))</f>
        <v>0</v>
      </c>
      <c r="I38" s="15">
        <f>IF(Planner!$R38="",0,IFERROR(INDEX(Lookup!$H$5:$H$808,MATCH(Planner!$F38&amp;"|"&amp;Planner!$R38,Lookup!$A$5:$A$808,0)),0))</f>
        <v>0</v>
      </c>
      <c r="J38" s="15">
        <f>IF(Planner!$S38="",0,IFERROR(INDEX(Lookup!$H$5:$H$808,MATCH(Planner!$F38&amp;"|"&amp;Planner!$S38,Lookup!$A$5:$A$808,0)),0))</f>
        <v>0</v>
      </c>
      <c r="K38" s="15">
        <f>IF(Planner!$T38="",0,IFERROR(INDEX(Lookup!$H$5:$H$808,MATCH(Planner!$F38&amp;"|"&amp;Planner!$T38,Lookup!$A$5:$A$808,0)),0))</f>
        <v>0</v>
      </c>
      <c r="L38" s="15">
        <f>IF(Planner!$U38="",0,IFERROR(INDEX(Lookup!$H$5:$H$808,MATCH(Planner!$F38&amp;"|"&amp;Planner!$U38,Lookup!$A$5:$A$808,0)),0))</f>
        <v>0</v>
      </c>
      <c r="M38" s="15">
        <f>IF(Planner!$V38="",0,IFERROR(INDEX(Lookup!$H$5:$H$808,MATCH(Planner!$F38&amp;"|"&amp;Planner!$V38,Lookup!$A$5:$A$808,0)),0))</f>
        <v>0</v>
      </c>
      <c r="N38" s="15">
        <f>IF(Planner!$W38="",0,IFERROR(INDEX(Lookup!$H$5:$H$808,MATCH(Planner!$F38&amp;"|"&amp;Planner!$W38,Lookup!$A$5:$A$808,0)),0))</f>
        <v>0</v>
      </c>
      <c r="O38" s="15">
        <f>IF(Planner!$X38="",0,IFERROR(INDEX(Lookup!$H$5:$H$808,MATCH(Planner!$F38&amp;"|"&amp;Planner!$X38,Lookup!$A$5:$A$808,0)),0))</f>
        <v>0</v>
      </c>
      <c r="P38" s="15">
        <f>IF(Planner!$Y38="",0,IFERROR(INDEX(Lookup!$H$5:$H$808,MATCH(Planner!$F38&amp;"|"&amp;Planner!$Y38,Lookup!$A$5:$A$808,0)),0))</f>
        <v>0</v>
      </c>
      <c r="Q38" s="15">
        <f>IF(Planner!$Z38="",0,IFERROR(INDEX(Lookup!$H$5:$H$808,MATCH(Planner!$F38&amp;"|"&amp;Planner!$Z38,Lookup!$A$5:$A$808,0)),0))</f>
        <v>0</v>
      </c>
      <c r="R38" s="15">
        <f>IF(Planner!$AA38="",0,IFERROR(INDEX(Lookup!$H$5:$H$808,MATCH(Planner!$F38&amp;"|"&amp;Planner!$AA38,Lookup!$A$5:$A$808,0)),0))</f>
        <v>0</v>
      </c>
      <c r="S38" s="15">
        <f>IF(Planner!$AB38="",0,IFERROR(INDEX(Lookup!$H$5:$H$808,MATCH(Planner!$F38&amp;"|"&amp;Planner!$AB38,Lookup!$A$5:$A$808,0)),0))</f>
        <v>0</v>
      </c>
      <c r="T38" s="15">
        <f>IF(Planner!$AC38="",0,IFERROR(INDEX(Lookup!$H$5:$H$808,MATCH(Planner!$F38&amp;"|"&amp;Planner!$AC38,Lookup!$A$5:$A$808,0)),0))</f>
        <v>0</v>
      </c>
      <c r="U38" s="15">
        <f>IF(Planner!$AD38="",0,IFERROR(INDEX(Lookup!$H$5:$H$808,MATCH(Planner!$F38&amp;"|"&amp;Planner!$AD38,Lookup!$A$5:$A$808,0)),0))</f>
        <v>0</v>
      </c>
      <c r="V38" s="15">
        <f>IF(Planner!$AE38="",0,IFERROR(INDEX(Lookup!$H$5:$H$808,MATCH(Planner!$F38&amp;"|"&amp;Planner!$AE38,Lookup!$A$5:$A$808,0)),0))</f>
        <v>0</v>
      </c>
      <c r="W38" s="15">
        <f>IF(Planner!$AF38="",0,IFERROR(INDEX(Lookup!$H$5:$H$808,MATCH(Planner!$F38&amp;"|"&amp;Planner!$AF38,Lookup!$A$5:$A$808,0)),0))</f>
        <v>0</v>
      </c>
      <c r="X38" s="15">
        <f>IF(Planner!$AG38="",0,IFERROR(INDEX(Lookup!$H$5:$H$808,MATCH(Planner!$F38&amp;"|"&amp;Planner!$AG38,Lookup!$A$5:$A$808,0)),0))</f>
        <v>0</v>
      </c>
      <c r="Y38" s="15">
        <f>IF(Planner!$AH38="",0,IFERROR(INDEX(Lookup!$H$5:$H$808,MATCH(Planner!$F38&amp;"|"&amp;Planner!$AH38,Lookup!$A$5:$A$808,0)),0))</f>
        <v>0</v>
      </c>
      <c r="Z38" s="15">
        <f>IF(Planner!$AI38="",0,IFERROR(INDEX(Lookup!$H$5:$H$808,MATCH(Planner!$F38&amp;"|"&amp;Planner!$AI38,Lookup!$A$5:$A$808,0)),0))</f>
        <v>0</v>
      </c>
      <c r="AA38" s="15"/>
      <c r="AB38" s="15" t="str">
        <f>IF(Planner!$L38="","",IF(Planner!$I38="Yes","ALL",IF(Planner!$I38="No","IDX0",IFERROR(INDEX(Lookup!$D$5:$D$808,MATCH(Planner!$F38&amp;"|"&amp;Planner!$L38,Lookup!$A$5:$A$808,0)),"UNK0"))))</f>
        <v>npc_kill~Mad Angel</v>
      </c>
      <c r="AC38" s="15" t="str">
        <f>IF(Planner!$M38="","",IF(Planner!$I38="Yes","ALL",IF(Planner!$I38="No","IDX1",IFERROR(INDEX(Lookup!$D$5:$D$808,MATCH(Planner!$F38&amp;"|"&amp;Planner!$M38,Lookup!$A$5:$A$808,0)),"UNK1"))))</f>
        <v/>
      </c>
      <c r="AD38" s="15" t="str">
        <f>IF(Planner!$N38="","",IF(Planner!$I38="Yes","ALL",IF(Planner!$I38="No","IDX2",IFERROR(INDEX(Lookup!$D$5:$D$808,MATCH(Planner!$F38&amp;"|"&amp;Planner!$N38,Lookup!$A$5:$A$808,0)),"UNK2"))))</f>
        <v/>
      </c>
      <c r="AE38" s="15" t="str">
        <f>IF(Planner!$O38="","",IF(Planner!$I38="Yes","ALL",IF(Planner!$I38="No","IDX3",IFERROR(INDEX(Lookup!$D$5:$D$808,MATCH(Planner!$F38&amp;"|"&amp;Planner!$O38,Lookup!$A$5:$A$808,0)),"UNK3"))))</f>
        <v/>
      </c>
      <c r="AF38" s="15" t="str">
        <f>IF(Planner!$P38="","",IF(Planner!$I38="Yes","ALL",IF(Planner!$I38="No","IDX4",IFERROR(INDEX(Lookup!$D$5:$D$808,MATCH(Planner!$F38&amp;"|"&amp;Planner!$P38,Lookup!$A$5:$A$808,0)),"UNK4"))))</f>
        <v/>
      </c>
      <c r="AG38" s="15" t="str">
        <f>IF(Planner!$Q38="","",IF(Planner!$I38="Yes","ALL",IF(Planner!$I38="No","IDX5",IFERROR(INDEX(Lookup!$D$5:$D$808,MATCH(Planner!$F38&amp;"|"&amp;Planner!$Q38,Lookup!$A$5:$A$808,0)),"UNK5"))))</f>
        <v/>
      </c>
      <c r="AH38" s="15" t="str">
        <f>IF(Planner!$R38="","",IF(Planner!$I38="Yes","ALL",IF(Planner!$I38="No","IDX6",IFERROR(INDEX(Lookup!$D$5:$D$808,MATCH(Planner!$F38&amp;"|"&amp;Planner!$R38,Lookup!$A$5:$A$808,0)),"UNK6"))))</f>
        <v/>
      </c>
      <c r="AI38" s="15" t="str">
        <f>IF(Planner!$S38="","",IF(Planner!$I38="Yes","ALL",IF(Planner!$I38="No","IDX7",IFERROR(INDEX(Lookup!$D$5:$D$808,MATCH(Planner!$F38&amp;"|"&amp;Planner!$S38,Lookup!$A$5:$A$808,0)),"UNK7"))))</f>
        <v/>
      </c>
      <c r="AJ38" s="15" t="str">
        <f>IF(Planner!$T38="","",IF(Planner!$I38="Yes","ALL",IF(Planner!$I38="No","IDX8",IFERROR(INDEX(Lookup!$D$5:$D$808,MATCH(Planner!$F38&amp;"|"&amp;Planner!$T38,Lookup!$A$5:$A$808,0)),"UNK8"))))</f>
        <v/>
      </c>
      <c r="AK38" s="15" t="str">
        <f>IF(Planner!$U38="","",IF(Planner!$I38="Yes","ALL",IF(Planner!$I38="No","IDX9",IFERROR(INDEX(Lookup!$D$5:$D$808,MATCH(Planner!$F38&amp;"|"&amp;Planner!$U38,Lookup!$A$5:$A$808,0)),"UNK9"))))</f>
        <v/>
      </c>
      <c r="AL38" s="15" t="str">
        <f>IF(Planner!$V38="","",IF(Planner!$I38="Yes","ALL",IF(Planner!$I38="No","IDX10",IFERROR(INDEX(Lookup!$D$5:$D$808,MATCH(Planner!$F38&amp;"|"&amp;Planner!$V38,Lookup!$A$5:$A$808,0)),"UNK10"))))</f>
        <v/>
      </c>
      <c r="AM38" s="15" t="str">
        <f>IF(Planner!$W38="","",IF(Planner!$I38="Yes","ALL",IF(Planner!$I38="No","IDX11",IFERROR(INDEX(Lookup!$D$5:$D$808,MATCH(Planner!$F38&amp;"|"&amp;Planner!$W38,Lookup!$A$5:$A$808,0)),"UNK11"))))</f>
        <v/>
      </c>
      <c r="AN38" s="15" t="str">
        <f>IF(Planner!$X38="","",IF(Planner!$I38="Yes","ALL",IF(Planner!$I38="No","IDX12",IFERROR(INDEX(Lookup!$D$5:$D$808,MATCH(Planner!$F38&amp;"|"&amp;Planner!$X38,Lookup!$A$5:$A$808,0)),"UNK12"))))</f>
        <v/>
      </c>
      <c r="AO38" s="15" t="str">
        <f>IF(Planner!$Y38="","",IF(Planner!$I38="Yes","ALL",IF(Planner!$I38="No","IDX13",IFERROR(INDEX(Lookup!$D$5:$D$808,MATCH(Planner!$F38&amp;"|"&amp;Planner!$Y38,Lookup!$A$5:$A$808,0)),"UNK13"))))</f>
        <v/>
      </c>
      <c r="AP38" s="15" t="str">
        <f>IF(Planner!$Z38="","",IF(Planner!$I38="Yes","ALL",IF(Planner!$I38="No","IDX14",IFERROR(INDEX(Lookup!$D$5:$D$808,MATCH(Planner!$F38&amp;"|"&amp;Planner!$Z38,Lookup!$A$5:$A$808,0)),"UNK14"))))</f>
        <v/>
      </c>
      <c r="AQ38" s="15" t="str">
        <f>IF(Planner!$AA38="","",IF(Planner!$I38="Yes","ALL",IF(Planner!$I38="No","IDX15",IFERROR(INDEX(Lookup!$D$5:$D$808,MATCH(Planner!$F38&amp;"|"&amp;Planner!$AA38,Lookup!$A$5:$A$808,0)),"UNK15"))))</f>
        <v/>
      </c>
      <c r="AR38" s="15" t="str">
        <f>IF(Planner!$AB38="","",IF(Planner!$I38="Yes","ALL",IF(Planner!$I38="No","IDX16",IFERROR(INDEX(Lookup!$D$5:$D$808,MATCH(Planner!$F38&amp;"|"&amp;Planner!$AB38,Lookup!$A$5:$A$808,0)),"UNK16"))))</f>
        <v/>
      </c>
      <c r="AS38" s="15" t="str">
        <f>IF(Planner!$AC38="","",IF(Planner!$I38="Yes","ALL",IF(Planner!$I38="No","IDX17",IFERROR(INDEX(Lookup!$D$5:$D$808,MATCH(Planner!$F38&amp;"|"&amp;Planner!$AC38,Lookup!$A$5:$A$808,0)),"UNK17"))))</f>
        <v/>
      </c>
      <c r="AT38" s="15" t="str">
        <f>IF(Planner!$AD38="","",IF(Planner!$I38="Yes","ALL",IF(Planner!$I38="No","IDX18",IFERROR(INDEX(Lookup!$D$5:$D$808,MATCH(Planner!$F38&amp;"|"&amp;Planner!$AD38,Lookup!$A$5:$A$808,0)),"UNK18"))))</f>
        <v/>
      </c>
      <c r="AU38" s="15" t="str">
        <f>IF(Planner!$AE38="","",IF(Planner!$I38="Yes","ALL",IF(Planner!$I38="No","IDX19",IFERROR(INDEX(Lookup!$D$5:$D$808,MATCH(Planner!$F38&amp;"|"&amp;Planner!$AE38,Lookup!$A$5:$A$808,0)),"UNK19"))))</f>
        <v/>
      </c>
      <c r="AV38" s="15" t="str">
        <f>IF(Planner!$AF38="","",IF(Planner!$I38="Yes","ALL",IF(Planner!$I38="No","IDX20",IFERROR(INDEX(Lookup!$D$5:$D$808,MATCH(Planner!$F38&amp;"|"&amp;Planner!$AF38,Lookup!$A$5:$A$808,0)),"UNK20"))))</f>
        <v/>
      </c>
      <c r="AW38" s="15" t="str">
        <f>IF(Planner!$AG38="","",IF(Planner!$I38="Yes","ALL",IF(Planner!$I38="No","IDX21",IFERROR(INDEX(Lookup!$D$5:$D$808,MATCH(Planner!$F38&amp;"|"&amp;Planner!$AG38,Lookup!$A$5:$A$808,0)),"UNK21"))))</f>
        <v/>
      </c>
      <c r="AX38" s="15" t="str">
        <f>IF(Planner!$AH38="","",IF(Planner!$I38="Yes","ALL",IF(Planner!$I38="No","IDX22",IFERROR(INDEX(Lookup!$D$5:$D$808,MATCH(Planner!$F38&amp;"|"&amp;Planner!$AH38,Lookup!$A$5:$A$808,0)),"UNK22"))))</f>
        <v/>
      </c>
      <c r="AY38" s="15" t="str">
        <f>IF(Planner!$AI38="","",IF(Planner!$I38="Yes","ALL",IF(Planner!$I38="No","IDX23",IFERROR(INDEX(Lookup!$D$5:$D$808,MATCH(Planner!$F38&amp;"|"&amp;Planner!$AI38,Lookup!$A$5:$A$808,0)),"UNK23"))))</f>
        <v/>
      </c>
      <c r="AZ38" s="15"/>
      <c r="BA38" s="15">
        <f t="shared" si="72"/>
        <v>40</v>
      </c>
      <c r="BB38" s="15">
        <f t="shared" si="73"/>
        <v>0</v>
      </c>
      <c r="BC38" s="15">
        <f t="shared" si="74"/>
        <v>0</v>
      </c>
      <c r="BD38" s="15">
        <f t="shared" si="75"/>
        <v>0</v>
      </c>
      <c r="BE38" s="15">
        <f t="shared" si="76"/>
        <v>0</v>
      </c>
      <c r="BF38" s="15">
        <f t="shared" si="77"/>
        <v>0</v>
      </c>
      <c r="BG38" s="15">
        <f t="shared" si="78"/>
        <v>0</v>
      </c>
      <c r="BH38" s="15">
        <f t="shared" si="79"/>
        <v>0</v>
      </c>
      <c r="BI38" s="15">
        <f t="shared" si="80"/>
        <v>0</v>
      </c>
      <c r="BJ38" s="15">
        <f t="shared" si="81"/>
        <v>0</v>
      </c>
      <c r="BK38" s="15">
        <f t="shared" si="82"/>
        <v>0</v>
      </c>
      <c r="BL38" s="15">
        <f t="shared" si="83"/>
        <v>0</v>
      </c>
      <c r="BM38" s="15">
        <f t="shared" si="84"/>
        <v>0</v>
      </c>
      <c r="BN38" s="15">
        <f t="shared" si="85"/>
        <v>0</v>
      </c>
      <c r="BO38" s="15">
        <f t="shared" si="86"/>
        <v>0</v>
      </c>
      <c r="BP38" s="15">
        <f t="shared" si="87"/>
        <v>0</v>
      </c>
      <c r="BQ38" s="15">
        <f t="shared" si="88"/>
        <v>0</v>
      </c>
      <c r="BR38" s="15">
        <f t="shared" si="89"/>
        <v>0</v>
      </c>
      <c r="BS38" s="15">
        <f t="shared" si="90"/>
        <v>0</v>
      </c>
      <c r="BT38" s="15">
        <f t="shared" si="91"/>
        <v>0</v>
      </c>
      <c r="BU38" s="15">
        <f t="shared" si="92"/>
        <v>0</v>
      </c>
      <c r="BV38" s="15">
        <f t="shared" si="93"/>
        <v>0</v>
      </c>
      <c r="BW38" s="15">
        <f t="shared" si="94"/>
        <v>0</v>
      </c>
      <c r="BX38" s="15">
        <f t="shared" si="95"/>
        <v>0</v>
      </c>
      <c r="BY38" s="15"/>
      <c r="BZ38" s="15">
        <f>IF($C38=0,0,Planner!$H38/$C38)</f>
        <v>6.25</v>
      </c>
      <c r="CA38" s="15">
        <f>IF($D38=0,0,Planner!$H38/$D38)</f>
        <v>0</v>
      </c>
      <c r="CB38" s="15">
        <f>IF($E38=0,0,Planner!$H38/$E38)</f>
        <v>0</v>
      </c>
      <c r="CC38" s="15">
        <f>IF($F38=0,0,Planner!$H38/$F38)</f>
        <v>0</v>
      </c>
      <c r="CD38" s="15">
        <f>IF($G38=0,0,Planner!$H38/$G38)</f>
        <v>0</v>
      </c>
      <c r="CE38" s="15">
        <f>IF($H38=0,0,Planner!$H38/$H38)</f>
        <v>0</v>
      </c>
      <c r="CF38" s="15">
        <f>IF($I38=0,0,Planner!$H38/$I38)</f>
        <v>0</v>
      </c>
      <c r="CG38" s="15">
        <f>IF($J38=0,0,Planner!$H38/$J38)</f>
        <v>0</v>
      </c>
      <c r="CH38" s="15">
        <f>IF($K38=0,0,Planner!$H38/$K38)</f>
        <v>0</v>
      </c>
      <c r="CI38" s="15">
        <f>IF($L38=0,0,Planner!$H38/$L38)</f>
        <v>0</v>
      </c>
      <c r="CJ38" s="15">
        <f>IF($M38=0,0,Planner!$H38/$M38)</f>
        <v>0</v>
      </c>
      <c r="CK38" s="15">
        <f>IF($N38=0,0,Planner!$H38/$N38)</f>
        <v>0</v>
      </c>
      <c r="CL38" s="15">
        <f>IF($O38=0,0,Planner!$H38/$O38)</f>
        <v>0</v>
      </c>
      <c r="CM38" s="15">
        <f>IF($P38=0,0,Planner!$H38/$P38)</f>
        <v>0</v>
      </c>
      <c r="CN38" s="15">
        <f>IF($Q38=0,0,Planner!$H38/$Q38)</f>
        <v>0</v>
      </c>
      <c r="CO38" s="15">
        <f>IF($R38=0,0,Planner!$H38/$R38)</f>
        <v>0</v>
      </c>
      <c r="CP38" s="15">
        <f>IF($S38=0,0,Planner!$H38/$S38)</f>
        <v>0</v>
      </c>
      <c r="CQ38" s="15">
        <f>IF($T38=0,0,Planner!$H38/$T38)</f>
        <v>0</v>
      </c>
      <c r="CR38" s="15">
        <f>IF($U38=0,0,Planner!$H38/$U38)</f>
        <v>0</v>
      </c>
      <c r="CS38" s="15">
        <f>IF($V38=0,0,Planner!$H38/$V38)</f>
        <v>0</v>
      </c>
      <c r="CT38" s="15">
        <f>IF($W38=0,0,Planner!$H38/$W38)</f>
        <v>0</v>
      </c>
      <c r="CU38" s="15">
        <f>IF($X38=0,0,Planner!$H38/$X38)</f>
        <v>0</v>
      </c>
      <c r="CV38" s="15">
        <f>IF($Y38=0,0,Planner!$H38/$Y38)</f>
        <v>0</v>
      </c>
      <c r="CW38" s="15">
        <f>IF($Z38=0,0,Planner!$H38/$Z38)</f>
        <v>0</v>
      </c>
      <c r="CX38" s="15"/>
      <c r="CY38" s="15">
        <f t="shared" si="96"/>
        <v>1</v>
      </c>
      <c r="CZ38" s="15">
        <f t="shared" si="97"/>
        <v>0</v>
      </c>
      <c r="DA38" s="15">
        <f t="shared" si="98"/>
        <v>0</v>
      </c>
      <c r="DB38" s="15">
        <f t="shared" si="99"/>
        <v>0</v>
      </c>
      <c r="DC38" s="15">
        <f t="shared" si="100"/>
        <v>0</v>
      </c>
      <c r="DD38" s="15">
        <f t="shared" si="101"/>
        <v>0</v>
      </c>
      <c r="DE38" s="15">
        <f t="shared" si="102"/>
        <v>0</v>
      </c>
      <c r="DF38" s="15">
        <f t="shared" si="103"/>
        <v>0</v>
      </c>
      <c r="DG38" s="15">
        <f t="shared" si="104"/>
        <v>0</v>
      </c>
      <c r="DH38" s="15">
        <f t="shared" si="105"/>
        <v>0</v>
      </c>
      <c r="DI38" s="15">
        <f t="shared" si="106"/>
        <v>0</v>
      </c>
      <c r="DJ38" s="15">
        <f t="shared" si="107"/>
        <v>0</v>
      </c>
      <c r="DK38" s="15">
        <f t="shared" si="108"/>
        <v>0</v>
      </c>
      <c r="DL38" s="15">
        <f t="shared" si="109"/>
        <v>0</v>
      </c>
      <c r="DM38" s="15">
        <f t="shared" si="110"/>
        <v>0</v>
      </c>
      <c r="DN38" s="15">
        <f t="shared" si="111"/>
        <v>0</v>
      </c>
      <c r="DO38" s="15">
        <f t="shared" si="112"/>
        <v>0</v>
      </c>
      <c r="DP38" s="15">
        <f t="shared" si="113"/>
        <v>0</v>
      </c>
      <c r="DQ38" s="15">
        <f t="shared" si="114"/>
        <v>0</v>
      </c>
      <c r="DR38" s="15">
        <f t="shared" si="115"/>
        <v>0</v>
      </c>
      <c r="DS38" s="15">
        <f t="shared" si="116"/>
        <v>0</v>
      </c>
      <c r="DT38" s="15">
        <f t="shared" si="117"/>
        <v>0</v>
      </c>
      <c r="DU38" s="15">
        <f t="shared" si="118"/>
        <v>0</v>
      </c>
      <c r="DV38" s="15">
        <f t="shared" si="119"/>
        <v>0</v>
      </c>
      <c r="DW38" s="15"/>
      <c r="DX38" s="15">
        <f t="shared" si="120"/>
        <v>6.25</v>
      </c>
      <c r="DY38" s="15">
        <f t="shared" si="121"/>
        <v>0</v>
      </c>
      <c r="DZ38" s="15">
        <f t="shared" si="122"/>
        <v>0</v>
      </c>
      <c r="EA38" s="15">
        <f t="shared" si="123"/>
        <v>0</v>
      </c>
      <c r="EB38" s="15">
        <f t="shared" si="124"/>
        <v>0</v>
      </c>
      <c r="EC38" s="15">
        <f t="shared" si="125"/>
        <v>0</v>
      </c>
      <c r="ED38" s="15">
        <f t="shared" si="126"/>
        <v>0</v>
      </c>
      <c r="EE38" s="15">
        <f t="shared" si="127"/>
        <v>0</v>
      </c>
      <c r="EF38" s="15">
        <f t="shared" si="128"/>
        <v>0</v>
      </c>
      <c r="EG38" s="15">
        <f t="shared" si="129"/>
        <v>0</v>
      </c>
      <c r="EH38" s="15">
        <f t="shared" si="130"/>
        <v>0</v>
      </c>
      <c r="EI38" s="15">
        <f t="shared" si="131"/>
        <v>0</v>
      </c>
      <c r="EJ38" s="15">
        <f t="shared" si="132"/>
        <v>0</v>
      </c>
      <c r="EK38" s="15">
        <f t="shared" si="133"/>
        <v>0</v>
      </c>
      <c r="EL38" s="15">
        <f t="shared" si="134"/>
        <v>0</v>
      </c>
      <c r="EM38" s="15">
        <f t="shared" si="135"/>
        <v>0</v>
      </c>
      <c r="EN38" s="15">
        <f t="shared" si="136"/>
        <v>0</v>
      </c>
      <c r="EO38" s="15">
        <f t="shared" si="137"/>
        <v>0</v>
      </c>
      <c r="EP38" s="15">
        <f t="shared" si="138"/>
        <v>0</v>
      </c>
      <c r="EQ38" s="15">
        <f t="shared" si="139"/>
        <v>0</v>
      </c>
      <c r="ER38" s="15">
        <f t="shared" si="140"/>
        <v>0</v>
      </c>
      <c r="ES38" s="15">
        <f t="shared" si="141"/>
        <v>0</v>
      </c>
      <c r="ET38" s="15">
        <f t="shared" si="142"/>
        <v>0</v>
      </c>
      <c r="EU38" s="15">
        <f t="shared" si="143"/>
        <v>0</v>
      </c>
      <c r="EV38" s="15"/>
      <c r="EW38" s="15" t="str">
        <f>IF(Planner!$L38="","",CHAR(34)&amp;Planner!$L38&amp;CHAR(34))</f>
        <v>"Mad Angel"</v>
      </c>
      <c r="EX38" s="15" t="str">
        <f>IF(Planner!$M38="","",CHAR(34)&amp;Planner!$M38&amp;CHAR(34))</f>
        <v/>
      </c>
      <c r="EY38" s="15" t="str">
        <f>IF(Planner!$N38="","",CHAR(34)&amp;Planner!$N38&amp;CHAR(34))</f>
        <v/>
      </c>
      <c r="EZ38" s="15" t="str">
        <f>IF(Planner!$O38="","",CHAR(34)&amp;Planner!$O38&amp;CHAR(34))</f>
        <v/>
      </c>
      <c r="FA38" s="15" t="str">
        <f>IF(Planner!$P38="","",CHAR(34)&amp;Planner!$P38&amp;CHAR(34))</f>
        <v/>
      </c>
      <c r="FB38" s="15" t="str">
        <f>IF(Planner!$Q38="","",CHAR(34)&amp;Planner!$Q38&amp;CHAR(34))</f>
        <v/>
      </c>
      <c r="FC38" s="15" t="str">
        <f>IF(Planner!$R38="","",CHAR(34)&amp;Planner!$R38&amp;CHAR(34))</f>
        <v/>
      </c>
      <c r="FD38" s="15" t="str">
        <f>IF(Planner!$S38="","",CHAR(34)&amp;Planner!$S38&amp;CHAR(34))</f>
        <v/>
      </c>
      <c r="FE38" s="15" t="str">
        <f>IF(Planner!$T38="","",CHAR(34)&amp;Planner!$T38&amp;CHAR(34))</f>
        <v/>
      </c>
      <c r="FF38" s="15" t="str">
        <f>IF(Planner!$U38="","",CHAR(34)&amp;Planner!$U38&amp;CHAR(34))</f>
        <v/>
      </c>
      <c r="FG38" s="15" t="str">
        <f>IF(Planner!$V38="","",CHAR(34)&amp;Planner!$V38&amp;CHAR(34))</f>
        <v/>
      </c>
      <c r="FH38" s="15" t="str">
        <f>IF(Planner!$W38="","",CHAR(34)&amp;Planner!$W38&amp;CHAR(34))</f>
        <v/>
      </c>
      <c r="FI38" s="15" t="str">
        <f>IF(Planner!$X38="","",CHAR(34)&amp;Planner!$X38&amp;CHAR(34))</f>
        <v/>
      </c>
      <c r="FJ38" s="15" t="str">
        <f>IF(Planner!$Y38="","",CHAR(34)&amp;Planner!$Y38&amp;CHAR(34))</f>
        <v/>
      </c>
      <c r="FK38" s="15" t="str">
        <f>IF(Planner!$Z38="","",CHAR(34)&amp;Planner!$Z38&amp;CHAR(34))</f>
        <v/>
      </c>
      <c r="FL38" s="15" t="str">
        <f>IF(Planner!$AA38="","",CHAR(34)&amp;Planner!$AA38&amp;CHAR(34))</f>
        <v/>
      </c>
      <c r="FM38" s="15" t="str">
        <f>IF(Planner!$AB38="","",CHAR(34)&amp;Planner!$AB38&amp;CHAR(34))</f>
        <v/>
      </c>
      <c r="FN38" s="15" t="str">
        <f>IF(Planner!$AC38="","",CHAR(34)&amp;Planner!$AC38&amp;CHAR(34))</f>
        <v/>
      </c>
      <c r="FO38" s="15" t="str">
        <f>IF(Planner!$AD38="","",CHAR(34)&amp;Planner!$AD38&amp;CHAR(34))</f>
        <v/>
      </c>
      <c r="FP38" s="15" t="str">
        <f>IF(Planner!$AE38="","",CHAR(34)&amp;Planner!$AE38&amp;CHAR(34))</f>
        <v/>
      </c>
      <c r="FQ38" s="15" t="str">
        <f>IF(Planner!$AF38="","",CHAR(34)&amp;Planner!$AF38&amp;CHAR(34))</f>
        <v/>
      </c>
      <c r="FR38" s="15" t="str">
        <f>IF(Planner!$AG38="","",CHAR(34)&amp;Planner!$AG38&amp;CHAR(34))</f>
        <v/>
      </c>
      <c r="FS38" s="15" t="str">
        <f>IF(Planner!$AH38="","",CHAR(34)&amp;Planner!$AH38&amp;CHAR(34))</f>
        <v/>
      </c>
      <c r="FT38" s="15" t="str">
        <f>IF(Planner!$AI38="","",CHAR(34)&amp;Planner!$AI38&amp;CHAR(34))</f>
        <v/>
      </c>
    </row>
    <row r="39" spans="1:176" x14ac:dyDescent="0.25">
      <c r="A39" s="15">
        <f>Planner!$A39</f>
        <v>20</v>
      </c>
      <c r="B39" s="15"/>
      <c r="C39" s="15">
        <f>IF(Planner!$L39="",0,IFERROR(INDEX(Lookup!$H$5:$H$808,MATCH(Planner!$F39&amp;"|"&amp;Planner!$L39,Lookup!$A$5:$A$808,0)),0))</f>
        <v>4.8000000000000001E-2</v>
      </c>
      <c r="D39" s="15">
        <f>IF(Planner!$M39="",0,IFERROR(INDEX(Lookup!$H$5:$H$808,MATCH(Planner!$F39&amp;"|"&amp;Planner!$M39,Lookup!$A$5:$A$808,0)),0))</f>
        <v>4.8000000000000001E-2</v>
      </c>
      <c r="E39" s="15">
        <f>IF(Planner!$N39="",0,IFERROR(INDEX(Lookup!$H$5:$H$808,MATCH(Planner!$F39&amp;"|"&amp;Planner!$N39,Lookup!$A$5:$A$808,0)),0))</f>
        <v>3.2000000000000001E-2</v>
      </c>
      <c r="F39" s="15">
        <f>IF(Planner!$O39="",0,IFERROR(INDEX(Lookup!$H$5:$H$808,MATCH(Planner!$F39&amp;"|"&amp;Planner!$O39,Lookup!$A$5:$A$808,0)),0))</f>
        <v>2.4E-2</v>
      </c>
      <c r="G39" s="15">
        <f>IF(Planner!$P39="",0,IFERROR(INDEX(Lookup!$H$5:$H$808,MATCH(Planner!$F39&amp;"|"&amp;Planner!$P39,Lookup!$A$5:$A$808,0)),0))</f>
        <v>0</v>
      </c>
      <c r="H39" s="15">
        <f>IF(Planner!$Q39="",0,IFERROR(INDEX(Lookup!$H$5:$H$808,MATCH(Planner!$F39&amp;"|"&amp;Planner!$Q39,Lookup!$A$5:$A$808,0)),0))</f>
        <v>0</v>
      </c>
      <c r="I39" s="15">
        <f>IF(Planner!$R39="",0,IFERROR(INDEX(Lookup!$H$5:$H$808,MATCH(Planner!$F39&amp;"|"&amp;Planner!$R39,Lookup!$A$5:$A$808,0)),0))</f>
        <v>0</v>
      </c>
      <c r="J39" s="15">
        <f>IF(Planner!$S39="",0,IFERROR(INDEX(Lookup!$H$5:$H$808,MATCH(Planner!$F39&amp;"|"&amp;Planner!$S39,Lookup!$A$5:$A$808,0)),0))</f>
        <v>0</v>
      </c>
      <c r="K39" s="15">
        <f>IF(Planner!$T39="",0,IFERROR(INDEX(Lookup!$H$5:$H$808,MATCH(Planner!$F39&amp;"|"&amp;Planner!$T39,Lookup!$A$5:$A$808,0)),0))</f>
        <v>0</v>
      </c>
      <c r="L39" s="15">
        <f>IF(Planner!$U39="",0,IFERROR(INDEX(Lookup!$H$5:$H$808,MATCH(Planner!$F39&amp;"|"&amp;Planner!$U39,Lookup!$A$5:$A$808,0)),0))</f>
        <v>0</v>
      </c>
      <c r="M39" s="15">
        <f>IF(Planner!$V39="",0,IFERROR(INDEX(Lookup!$H$5:$H$808,MATCH(Planner!$F39&amp;"|"&amp;Planner!$V39,Lookup!$A$5:$A$808,0)),0))</f>
        <v>0</v>
      </c>
      <c r="N39" s="15">
        <f>IF(Planner!$W39="",0,IFERROR(INDEX(Lookup!$H$5:$H$808,MATCH(Planner!$F39&amp;"|"&amp;Planner!$W39,Lookup!$A$5:$A$808,0)),0))</f>
        <v>0</v>
      </c>
      <c r="O39" s="15">
        <f>IF(Planner!$X39="",0,IFERROR(INDEX(Lookup!$H$5:$H$808,MATCH(Planner!$F39&amp;"|"&amp;Planner!$X39,Lookup!$A$5:$A$808,0)),0))</f>
        <v>0</v>
      </c>
      <c r="P39" s="15">
        <f>IF(Planner!$Y39="",0,IFERROR(INDEX(Lookup!$H$5:$H$808,MATCH(Planner!$F39&amp;"|"&amp;Planner!$Y39,Lookup!$A$5:$A$808,0)),0))</f>
        <v>0</v>
      </c>
      <c r="Q39" s="15">
        <f>IF(Planner!$Z39="",0,IFERROR(INDEX(Lookup!$H$5:$H$808,MATCH(Planner!$F39&amp;"|"&amp;Planner!$Z39,Lookup!$A$5:$A$808,0)),0))</f>
        <v>0</v>
      </c>
      <c r="R39" s="15">
        <f>IF(Planner!$AA39="",0,IFERROR(INDEX(Lookup!$H$5:$H$808,MATCH(Planner!$F39&amp;"|"&amp;Planner!$AA39,Lookup!$A$5:$A$808,0)),0))</f>
        <v>0</v>
      </c>
      <c r="S39" s="15">
        <f>IF(Planner!$AB39="",0,IFERROR(INDEX(Lookup!$H$5:$H$808,MATCH(Planner!$F39&amp;"|"&amp;Planner!$AB39,Lookup!$A$5:$A$808,0)),0))</f>
        <v>0</v>
      </c>
      <c r="T39" s="15">
        <f>IF(Planner!$AC39="",0,IFERROR(INDEX(Lookup!$H$5:$H$808,MATCH(Planner!$F39&amp;"|"&amp;Planner!$AC39,Lookup!$A$5:$A$808,0)),0))</f>
        <v>0</v>
      </c>
      <c r="U39" s="15">
        <f>IF(Planner!$AD39="",0,IFERROR(INDEX(Lookup!$H$5:$H$808,MATCH(Planner!$F39&amp;"|"&amp;Planner!$AD39,Lookup!$A$5:$A$808,0)),0))</f>
        <v>0</v>
      </c>
      <c r="V39" s="15">
        <f>IF(Planner!$AE39="",0,IFERROR(INDEX(Lookup!$H$5:$H$808,MATCH(Planner!$F39&amp;"|"&amp;Planner!$AE39,Lookup!$A$5:$A$808,0)),0))</f>
        <v>0</v>
      </c>
      <c r="W39" s="15">
        <f>IF(Planner!$AF39="",0,IFERROR(INDEX(Lookup!$H$5:$H$808,MATCH(Planner!$F39&amp;"|"&amp;Planner!$AF39,Lookup!$A$5:$A$808,0)),0))</f>
        <v>0</v>
      </c>
      <c r="X39" s="15">
        <f>IF(Planner!$AG39="",0,IFERROR(INDEX(Lookup!$H$5:$H$808,MATCH(Planner!$F39&amp;"|"&amp;Planner!$AG39,Lookup!$A$5:$A$808,0)),0))</f>
        <v>0</v>
      </c>
      <c r="Y39" s="15">
        <f>IF(Planner!$AH39="",0,IFERROR(INDEX(Lookup!$H$5:$H$808,MATCH(Planner!$F39&amp;"|"&amp;Planner!$AH39,Lookup!$A$5:$A$808,0)),0))</f>
        <v>0</v>
      </c>
      <c r="Z39" s="15">
        <f>IF(Planner!$AI39="",0,IFERROR(INDEX(Lookup!$H$5:$H$808,MATCH(Planner!$F39&amp;"|"&amp;Planner!$AI39,Lookup!$A$5:$A$808,0)),0))</f>
        <v>0</v>
      </c>
      <c r="AA39" s="15"/>
      <c r="AB39" s="15" t="str">
        <f>IF(Planner!$L39="","",IF(Planner!$I39="Yes","ALL",IF(Planner!$I39="No","IDX0",IFERROR(INDEX(Lookup!$D$5:$D$808,MATCH(Planner!$F39&amp;"|"&amp;Planner!$L39,Lookup!$A$5:$A$808,0)),"UNK0"))))</f>
        <v>Dusk</v>
      </c>
      <c r="AC39" s="15" t="str">
        <f>IF(Planner!$M39="","",IF(Planner!$I39="Yes","ALL",IF(Planner!$I39="No","IDX1",IFERROR(INDEX(Lookup!$D$5:$D$808,MATCH(Planner!$F39&amp;"|"&amp;Planner!$M39,Lookup!$A$5:$A$808,0)),"UNK1"))))</f>
        <v>Dusk</v>
      </c>
      <c r="AD39" s="15" t="str">
        <f>IF(Planner!$N39="","",IF(Planner!$I39="Yes","ALL",IF(Planner!$I39="No","IDX2",IFERROR(INDEX(Lookup!$D$5:$D$808,MATCH(Planner!$F39&amp;"|"&amp;Planner!$N39,Lookup!$A$5:$A$808,0)),"UNK2"))))</f>
        <v>Dusk</v>
      </c>
      <c r="AE39" s="15" t="str">
        <f>IF(Planner!$O39="","",IF(Planner!$I39="Yes","ALL",IF(Planner!$I39="No","IDX3",IFERROR(INDEX(Lookup!$D$5:$D$808,MATCH(Planner!$F39&amp;"|"&amp;Planner!$O39,Lookup!$A$5:$A$808,0)),"UNK3"))))</f>
        <v>Dusk</v>
      </c>
      <c r="AF39" s="15" t="str">
        <f>IF(Planner!$P39="","",IF(Planner!$I39="Yes","ALL",IF(Planner!$I39="No","IDX4",IFERROR(INDEX(Lookup!$D$5:$D$808,MATCH(Planner!$F39&amp;"|"&amp;Planner!$P39,Lookup!$A$5:$A$808,0)),"UNK4"))))</f>
        <v/>
      </c>
      <c r="AG39" s="15" t="str">
        <f>IF(Planner!$Q39="","",IF(Planner!$I39="Yes","ALL",IF(Planner!$I39="No","IDX5",IFERROR(INDEX(Lookup!$D$5:$D$808,MATCH(Planner!$F39&amp;"|"&amp;Planner!$Q39,Lookup!$A$5:$A$808,0)),"UNK5"))))</f>
        <v/>
      </c>
      <c r="AH39" s="15" t="str">
        <f>IF(Planner!$R39="","",IF(Planner!$I39="Yes","ALL",IF(Planner!$I39="No","IDX6",IFERROR(INDEX(Lookup!$D$5:$D$808,MATCH(Planner!$F39&amp;"|"&amp;Planner!$R39,Lookup!$A$5:$A$808,0)),"UNK6"))))</f>
        <v/>
      </c>
      <c r="AI39" s="15" t="str">
        <f>IF(Planner!$S39="","",IF(Planner!$I39="Yes","ALL",IF(Planner!$I39="No","IDX7",IFERROR(INDEX(Lookup!$D$5:$D$808,MATCH(Planner!$F39&amp;"|"&amp;Planner!$S39,Lookup!$A$5:$A$808,0)),"UNK7"))))</f>
        <v/>
      </c>
      <c r="AJ39" s="15" t="str">
        <f>IF(Planner!$T39="","",IF(Planner!$I39="Yes","ALL",IF(Planner!$I39="No","IDX8",IFERROR(INDEX(Lookup!$D$5:$D$808,MATCH(Planner!$F39&amp;"|"&amp;Planner!$T39,Lookup!$A$5:$A$808,0)),"UNK8"))))</f>
        <v/>
      </c>
      <c r="AK39" s="15" t="str">
        <f>IF(Planner!$U39="","",IF(Planner!$I39="Yes","ALL",IF(Planner!$I39="No","IDX9",IFERROR(INDEX(Lookup!$D$5:$D$808,MATCH(Planner!$F39&amp;"|"&amp;Planner!$U39,Lookup!$A$5:$A$808,0)),"UNK9"))))</f>
        <v/>
      </c>
      <c r="AL39" s="15" t="str">
        <f>IF(Planner!$V39="","",IF(Planner!$I39="Yes","ALL",IF(Planner!$I39="No","IDX10",IFERROR(INDEX(Lookup!$D$5:$D$808,MATCH(Planner!$F39&amp;"|"&amp;Planner!$V39,Lookup!$A$5:$A$808,0)),"UNK10"))))</f>
        <v/>
      </c>
      <c r="AM39" s="15" t="str">
        <f>IF(Planner!$W39="","",IF(Planner!$I39="Yes","ALL",IF(Planner!$I39="No","IDX11",IFERROR(INDEX(Lookup!$D$5:$D$808,MATCH(Planner!$F39&amp;"|"&amp;Planner!$W39,Lookup!$A$5:$A$808,0)),"UNK11"))))</f>
        <v/>
      </c>
      <c r="AN39" s="15" t="str">
        <f>IF(Planner!$X39="","",IF(Planner!$I39="Yes","ALL",IF(Planner!$I39="No","IDX12",IFERROR(INDEX(Lookup!$D$5:$D$808,MATCH(Planner!$F39&amp;"|"&amp;Planner!$X39,Lookup!$A$5:$A$808,0)),"UNK12"))))</f>
        <v/>
      </c>
      <c r="AO39" s="15" t="str">
        <f>IF(Planner!$Y39="","",IF(Planner!$I39="Yes","ALL",IF(Planner!$I39="No","IDX13",IFERROR(INDEX(Lookup!$D$5:$D$808,MATCH(Planner!$F39&amp;"|"&amp;Planner!$Y39,Lookup!$A$5:$A$808,0)),"UNK13"))))</f>
        <v/>
      </c>
      <c r="AP39" s="15" t="str">
        <f>IF(Planner!$Z39="","",IF(Planner!$I39="Yes","ALL",IF(Planner!$I39="No","IDX14",IFERROR(INDEX(Lookup!$D$5:$D$808,MATCH(Planner!$F39&amp;"|"&amp;Planner!$Z39,Lookup!$A$5:$A$808,0)),"UNK14"))))</f>
        <v/>
      </c>
      <c r="AQ39" s="15" t="str">
        <f>IF(Planner!$AA39="","",IF(Planner!$I39="Yes","ALL",IF(Planner!$I39="No","IDX15",IFERROR(INDEX(Lookup!$D$5:$D$808,MATCH(Planner!$F39&amp;"|"&amp;Planner!$AA39,Lookup!$A$5:$A$808,0)),"UNK15"))))</f>
        <v/>
      </c>
      <c r="AR39" s="15" t="str">
        <f>IF(Planner!$AB39="","",IF(Planner!$I39="Yes","ALL",IF(Planner!$I39="No","IDX16",IFERROR(INDEX(Lookup!$D$5:$D$808,MATCH(Planner!$F39&amp;"|"&amp;Planner!$AB39,Lookup!$A$5:$A$808,0)),"UNK16"))))</f>
        <v/>
      </c>
      <c r="AS39" s="15" t="str">
        <f>IF(Planner!$AC39="","",IF(Planner!$I39="Yes","ALL",IF(Planner!$I39="No","IDX17",IFERROR(INDEX(Lookup!$D$5:$D$808,MATCH(Planner!$F39&amp;"|"&amp;Planner!$AC39,Lookup!$A$5:$A$808,0)),"UNK17"))))</f>
        <v/>
      </c>
      <c r="AT39" s="15" t="str">
        <f>IF(Planner!$AD39="","",IF(Planner!$I39="Yes","ALL",IF(Planner!$I39="No","IDX18",IFERROR(INDEX(Lookup!$D$5:$D$808,MATCH(Planner!$F39&amp;"|"&amp;Planner!$AD39,Lookup!$A$5:$A$808,0)),"UNK18"))))</f>
        <v/>
      </c>
      <c r="AU39" s="15" t="str">
        <f>IF(Planner!$AE39="","",IF(Planner!$I39="Yes","ALL",IF(Planner!$I39="No","IDX19",IFERROR(INDEX(Lookup!$D$5:$D$808,MATCH(Planner!$F39&amp;"|"&amp;Planner!$AE39,Lookup!$A$5:$A$808,0)),"UNK19"))))</f>
        <v/>
      </c>
      <c r="AV39" s="15" t="str">
        <f>IF(Planner!$AF39="","",IF(Planner!$I39="Yes","ALL",IF(Planner!$I39="No","IDX20",IFERROR(INDEX(Lookup!$D$5:$D$808,MATCH(Planner!$F39&amp;"|"&amp;Planner!$AF39,Lookup!$A$5:$A$808,0)),"UNK20"))))</f>
        <v/>
      </c>
      <c r="AW39" s="15" t="str">
        <f>IF(Planner!$AG39="","",IF(Planner!$I39="Yes","ALL",IF(Planner!$I39="No","IDX21",IFERROR(INDEX(Lookup!$D$5:$D$808,MATCH(Planner!$F39&amp;"|"&amp;Planner!$AG39,Lookup!$A$5:$A$808,0)),"UNK21"))))</f>
        <v/>
      </c>
      <c r="AX39" s="15" t="str">
        <f>IF(Planner!$AH39="","",IF(Planner!$I39="Yes","ALL",IF(Planner!$I39="No","IDX22",IFERROR(INDEX(Lookup!$D$5:$D$808,MATCH(Planner!$F39&amp;"|"&amp;Planner!$AH39,Lookup!$A$5:$A$808,0)),"UNK22"))))</f>
        <v/>
      </c>
      <c r="AY39" s="15" t="str">
        <f>IF(Planner!$AI39="","",IF(Planner!$I39="Yes","ALL",IF(Planner!$I39="No","IDX23",IFERROR(INDEX(Lookup!$D$5:$D$808,MATCH(Planner!$F39&amp;"|"&amp;Planner!$AI39,Lookup!$A$5:$A$808,0)),"UNK23"))))</f>
        <v/>
      </c>
      <c r="AZ39" s="15"/>
      <c r="BA39" s="15">
        <f t="shared" si="72"/>
        <v>0.152</v>
      </c>
      <c r="BB39" s="15">
        <f t="shared" si="73"/>
        <v>0.152</v>
      </c>
      <c r="BC39" s="15">
        <f t="shared" si="74"/>
        <v>0.152</v>
      </c>
      <c r="BD39" s="15">
        <f t="shared" si="75"/>
        <v>0.152</v>
      </c>
      <c r="BE39" s="15">
        <f t="shared" si="76"/>
        <v>0</v>
      </c>
      <c r="BF39" s="15">
        <f t="shared" si="77"/>
        <v>0</v>
      </c>
      <c r="BG39" s="15">
        <f t="shared" si="78"/>
        <v>0</v>
      </c>
      <c r="BH39" s="15">
        <f t="shared" si="79"/>
        <v>0</v>
      </c>
      <c r="BI39" s="15">
        <f t="shared" si="80"/>
        <v>0</v>
      </c>
      <c r="BJ39" s="15">
        <f t="shared" si="81"/>
        <v>0</v>
      </c>
      <c r="BK39" s="15">
        <f t="shared" si="82"/>
        <v>0</v>
      </c>
      <c r="BL39" s="15">
        <f t="shared" si="83"/>
        <v>0</v>
      </c>
      <c r="BM39" s="15">
        <f t="shared" si="84"/>
        <v>0</v>
      </c>
      <c r="BN39" s="15">
        <f t="shared" si="85"/>
        <v>0</v>
      </c>
      <c r="BO39" s="15">
        <f t="shared" si="86"/>
        <v>0</v>
      </c>
      <c r="BP39" s="15">
        <f t="shared" si="87"/>
        <v>0</v>
      </c>
      <c r="BQ39" s="15">
        <f t="shared" si="88"/>
        <v>0</v>
      </c>
      <c r="BR39" s="15">
        <f t="shared" si="89"/>
        <v>0</v>
      </c>
      <c r="BS39" s="15">
        <f t="shared" si="90"/>
        <v>0</v>
      </c>
      <c r="BT39" s="15">
        <f t="shared" si="91"/>
        <v>0</v>
      </c>
      <c r="BU39" s="15">
        <f t="shared" si="92"/>
        <v>0</v>
      </c>
      <c r="BV39" s="15">
        <f t="shared" si="93"/>
        <v>0</v>
      </c>
      <c r="BW39" s="15">
        <f t="shared" si="94"/>
        <v>0</v>
      </c>
      <c r="BX39" s="15">
        <f t="shared" si="95"/>
        <v>0</v>
      </c>
      <c r="BY39" s="15"/>
      <c r="BZ39" s="15">
        <f>IF($C39=0,0,Planner!$H39/$C39)</f>
        <v>20.833333333333332</v>
      </c>
      <c r="CA39" s="15">
        <f>IF($D39=0,0,Planner!$H39/$D39)</f>
        <v>20.833333333333332</v>
      </c>
      <c r="CB39" s="15">
        <f>IF($E39=0,0,Planner!$H39/$E39)</f>
        <v>31.25</v>
      </c>
      <c r="CC39" s="15">
        <f>IF($F39=0,0,Planner!$H39/$F39)</f>
        <v>41.666666666666664</v>
      </c>
      <c r="CD39" s="15">
        <f>IF($G39=0,0,Planner!$H39/$G39)</f>
        <v>0</v>
      </c>
      <c r="CE39" s="15">
        <f>IF($H39=0,0,Planner!$H39/$H39)</f>
        <v>0</v>
      </c>
      <c r="CF39" s="15">
        <f>IF($I39=0,0,Planner!$H39/$I39)</f>
        <v>0</v>
      </c>
      <c r="CG39" s="15">
        <f>IF($J39=0,0,Planner!$H39/$J39)</f>
        <v>0</v>
      </c>
      <c r="CH39" s="15">
        <f>IF($K39=0,0,Planner!$H39/$K39)</f>
        <v>0</v>
      </c>
      <c r="CI39" s="15">
        <f>IF($L39=0,0,Planner!$H39/$L39)</f>
        <v>0</v>
      </c>
      <c r="CJ39" s="15">
        <f>IF($M39=0,0,Planner!$H39/$M39)</f>
        <v>0</v>
      </c>
      <c r="CK39" s="15">
        <f>IF($N39=0,0,Planner!$H39/$N39)</f>
        <v>0</v>
      </c>
      <c r="CL39" s="15">
        <f>IF($O39=0,0,Planner!$H39/$O39)</f>
        <v>0</v>
      </c>
      <c r="CM39" s="15">
        <f>IF($P39=0,0,Planner!$H39/$P39)</f>
        <v>0</v>
      </c>
      <c r="CN39" s="15">
        <f>IF($Q39=0,0,Planner!$H39/$Q39)</f>
        <v>0</v>
      </c>
      <c r="CO39" s="15">
        <f>IF($R39=0,0,Planner!$H39/$R39)</f>
        <v>0</v>
      </c>
      <c r="CP39" s="15">
        <f>IF($S39=0,0,Planner!$H39/$S39)</f>
        <v>0</v>
      </c>
      <c r="CQ39" s="15">
        <f>IF($T39=0,0,Planner!$H39/$T39)</f>
        <v>0</v>
      </c>
      <c r="CR39" s="15">
        <f>IF($U39=0,0,Planner!$H39/$U39)</f>
        <v>0</v>
      </c>
      <c r="CS39" s="15">
        <f>IF($V39=0,0,Planner!$H39/$V39)</f>
        <v>0</v>
      </c>
      <c r="CT39" s="15">
        <f>IF($W39=0,0,Planner!$H39/$W39)</f>
        <v>0</v>
      </c>
      <c r="CU39" s="15">
        <f>IF($X39=0,0,Planner!$H39/$X39)</f>
        <v>0</v>
      </c>
      <c r="CV39" s="15">
        <f>IF($Y39=0,0,Planner!$H39/$Y39)</f>
        <v>0</v>
      </c>
      <c r="CW39" s="15">
        <f>IF($Z39=0,0,Planner!$H39/$Z39)</f>
        <v>0</v>
      </c>
      <c r="CX39" s="15"/>
      <c r="CY39" s="15">
        <f t="shared" si="96"/>
        <v>3</v>
      </c>
      <c r="CZ39" s="15">
        <f t="shared" si="97"/>
        <v>4</v>
      </c>
      <c r="DA39" s="15">
        <f t="shared" si="98"/>
        <v>2</v>
      </c>
      <c r="DB39" s="15">
        <f t="shared" si="99"/>
        <v>1</v>
      </c>
      <c r="DC39" s="15">
        <f t="shared" si="100"/>
        <v>0</v>
      </c>
      <c r="DD39" s="15">
        <f t="shared" si="101"/>
        <v>0</v>
      </c>
      <c r="DE39" s="15">
        <f t="shared" si="102"/>
        <v>0</v>
      </c>
      <c r="DF39" s="15">
        <f t="shared" si="103"/>
        <v>0</v>
      </c>
      <c r="DG39" s="15">
        <f t="shared" si="104"/>
        <v>0</v>
      </c>
      <c r="DH39" s="15">
        <f t="shared" si="105"/>
        <v>0</v>
      </c>
      <c r="DI39" s="15">
        <f t="shared" si="106"/>
        <v>0</v>
      </c>
      <c r="DJ39" s="15">
        <f t="shared" si="107"/>
        <v>0</v>
      </c>
      <c r="DK39" s="15">
        <f t="shared" si="108"/>
        <v>0</v>
      </c>
      <c r="DL39" s="15">
        <f t="shared" si="109"/>
        <v>0</v>
      </c>
      <c r="DM39" s="15">
        <f t="shared" si="110"/>
        <v>0</v>
      </c>
      <c r="DN39" s="15">
        <f t="shared" si="111"/>
        <v>0</v>
      </c>
      <c r="DO39" s="15">
        <f t="shared" si="112"/>
        <v>0</v>
      </c>
      <c r="DP39" s="15">
        <f t="shared" si="113"/>
        <v>0</v>
      </c>
      <c r="DQ39" s="15">
        <f t="shared" si="114"/>
        <v>0</v>
      </c>
      <c r="DR39" s="15">
        <f t="shared" si="115"/>
        <v>0</v>
      </c>
      <c r="DS39" s="15">
        <f t="shared" si="116"/>
        <v>0</v>
      </c>
      <c r="DT39" s="15">
        <f t="shared" si="117"/>
        <v>0</v>
      </c>
      <c r="DU39" s="15">
        <f t="shared" si="118"/>
        <v>0</v>
      </c>
      <c r="DV39" s="15">
        <f t="shared" si="119"/>
        <v>0</v>
      </c>
      <c r="DW39" s="15"/>
      <c r="DX39" s="15">
        <f t="shared" si="120"/>
        <v>6.9444444444444438</v>
      </c>
      <c r="DY39" s="15">
        <f t="shared" si="121"/>
        <v>5.208333333333333</v>
      </c>
      <c r="DZ39" s="15">
        <f t="shared" si="122"/>
        <v>15.625</v>
      </c>
      <c r="EA39" s="15">
        <f t="shared" si="123"/>
        <v>41.666666666666664</v>
      </c>
      <c r="EB39" s="15">
        <f t="shared" si="124"/>
        <v>0</v>
      </c>
      <c r="EC39" s="15">
        <f t="shared" si="125"/>
        <v>0</v>
      </c>
      <c r="ED39" s="15">
        <f t="shared" si="126"/>
        <v>0</v>
      </c>
      <c r="EE39" s="15">
        <f t="shared" si="127"/>
        <v>0</v>
      </c>
      <c r="EF39" s="15">
        <f t="shared" si="128"/>
        <v>0</v>
      </c>
      <c r="EG39" s="15">
        <f t="shared" si="129"/>
        <v>0</v>
      </c>
      <c r="EH39" s="15">
        <f t="shared" si="130"/>
        <v>0</v>
      </c>
      <c r="EI39" s="15">
        <f t="shared" si="131"/>
        <v>0</v>
      </c>
      <c r="EJ39" s="15">
        <f t="shared" si="132"/>
        <v>0</v>
      </c>
      <c r="EK39" s="15">
        <f t="shared" si="133"/>
        <v>0</v>
      </c>
      <c r="EL39" s="15">
        <f t="shared" si="134"/>
        <v>0</v>
      </c>
      <c r="EM39" s="15">
        <f t="shared" si="135"/>
        <v>0</v>
      </c>
      <c r="EN39" s="15">
        <f t="shared" si="136"/>
        <v>0</v>
      </c>
      <c r="EO39" s="15">
        <f t="shared" si="137"/>
        <v>0</v>
      </c>
      <c r="EP39" s="15">
        <f t="shared" si="138"/>
        <v>0</v>
      </c>
      <c r="EQ39" s="15">
        <f t="shared" si="139"/>
        <v>0</v>
      </c>
      <c r="ER39" s="15">
        <f t="shared" si="140"/>
        <v>0</v>
      </c>
      <c r="ES39" s="15">
        <f t="shared" si="141"/>
        <v>0</v>
      </c>
      <c r="ET39" s="15">
        <f t="shared" si="142"/>
        <v>0</v>
      </c>
      <c r="EU39" s="15">
        <f t="shared" si="143"/>
        <v>0</v>
      </c>
      <c r="EV39" s="15"/>
      <c r="EW39" s="15" t="str">
        <f>IF(Planner!$L39="","",CHAR(34)&amp;Planner!$L39&amp;CHAR(34))</f>
        <v>"Granite gloves"</v>
      </c>
      <c r="EX39" s="15" t="str">
        <f>IF(Planner!$M39="","",CHAR(34)&amp;Planner!$M39&amp;CHAR(34))</f>
        <v>"Granite ring"</v>
      </c>
      <c r="EY39" s="15" t="str">
        <f>IF(Planner!$N39="","",CHAR(34)&amp;Planner!$N39&amp;CHAR(34))</f>
        <v>"Granite hammer"</v>
      </c>
      <c r="EZ39" s="15" t="str">
        <f>IF(Planner!$O39="","",CHAR(34)&amp;Planner!$O39&amp;CHAR(34))</f>
        <v>"Black tourmaline core"</v>
      </c>
      <c r="FA39" s="15" t="str">
        <f>IF(Planner!$P39="","",CHAR(34)&amp;Planner!$P39&amp;CHAR(34))</f>
        <v/>
      </c>
      <c r="FB39" s="15" t="str">
        <f>IF(Planner!$Q39="","",CHAR(34)&amp;Planner!$Q39&amp;CHAR(34))</f>
        <v/>
      </c>
      <c r="FC39" s="15" t="str">
        <f>IF(Planner!$R39="","",CHAR(34)&amp;Planner!$R39&amp;CHAR(34))</f>
        <v/>
      </c>
      <c r="FD39" s="15" t="str">
        <f>IF(Planner!$S39="","",CHAR(34)&amp;Planner!$S39&amp;CHAR(34))</f>
        <v/>
      </c>
      <c r="FE39" s="15" t="str">
        <f>IF(Planner!$T39="","",CHAR(34)&amp;Planner!$T39&amp;CHAR(34))</f>
        <v/>
      </c>
      <c r="FF39" s="15" t="str">
        <f>IF(Planner!$U39="","",CHAR(34)&amp;Planner!$U39&amp;CHAR(34))</f>
        <v/>
      </c>
      <c r="FG39" s="15" t="str">
        <f>IF(Planner!$V39="","",CHAR(34)&amp;Planner!$V39&amp;CHAR(34))</f>
        <v/>
      </c>
      <c r="FH39" s="15" t="str">
        <f>IF(Planner!$W39="","",CHAR(34)&amp;Planner!$W39&amp;CHAR(34))</f>
        <v/>
      </c>
      <c r="FI39" s="15" t="str">
        <f>IF(Planner!$X39="","",CHAR(34)&amp;Planner!$X39&amp;CHAR(34))</f>
        <v/>
      </c>
      <c r="FJ39" s="15" t="str">
        <f>IF(Planner!$Y39="","",CHAR(34)&amp;Planner!$Y39&amp;CHAR(34))</f>
        <v/>
      </c>
      <c r="FK39" s="15" t="str">
        <f>IF(Planner!$Z39="","",CHAR(34)&amp;Planner!$Z39&amp;CHAR(34))</f>
        <v/>
      </c>
      <c r="FL39" s="15" t="str">
        <f>IF(Planner!$AA39="","",CHAR(34)&amp;Planner!$AA39&amp;CHAR(34))</f>
        <v/>
      </c>
      <c r="FM39" s="15" t="str">
        <f>IF(Planner!$AB39="","",CHAR(34)&amp;Planner!$AB39&amp;CHAR(34))</f>
        <v/>
      </c>
      <c r="FN39" s="15" t="str">
        <f>IF(Planner!$AC39="","",CHAR(34)&amp;Planner!$AC39&amp;CHAR(34))</f>
        <v/>
      </c>
      <c r="FO39" s="15" t="str">
        <f>IF(Planner!$AD39="","",CHAR(34)&amp;Planner!$AD39&amp;CHAR(34))</f>
        <v/>
      </c>
      <c r="FP39" s="15" t="str">
        <f>IF(Planner!$AE39="","",CHAR(34)&amp;Planner!$AE39&amp;CHAR(34))</f>
        <v/>
      </c>
      <c r="FQ39" s="15" t="str">
        <f>IF(Planner!$AF39="","",CHAR(34)&amp;Planner!$AF39&amp;CHAR(34))</f>
        <v/>
      </c>
      <c r="FR39" s="15" t="str">
        <f>IF(Planner!$AG39="","",CHAR(34)&amp;Planner!$AG39&amp;CHAR(34))</f>
        <v/>
      </c>
      <c r="FS39" s="15" t="str">
        <f>IF(Planner!$AH39="","",CHAR(34)&amp;Planner!$AH39&amp;CHAR(34))</f>
        <v/>
      </c>
      <c r="FT39" s="15" t="str">
        <f>IF(Planner!$AI39="","",CHAR(34)&amp;Planner!$AI39&amp;CHAR(34))</f>
        <v/>
      </c>
    </row>
    <row r="40" spans="1:176" x14ac:dyDescent="0.25">
      <c r="A40" s="15">
        <f>Planner!$A40</f>
        <v>21</v>
      </c>
      <c r="B40" s="15"/>
      <c r="C40" s="15">
        <f>IF(Planner!$L40="",0,IFERROR(INDEX(Lookup!$H$5:$H$808,MATCH(Planner!$F40&amp;"|"&amp;Planner!$L40,Lookup!$A$5:$A$808,0)),0))</f>
        <v>27</v>
      </c>
      <c r="D40" s="15">
        <f>IF(Planner!$M40="",0,IFERROR(INDEX(Lookup!$H$5:$H$808,MATCH(Planner!$F40&amp;"|"&amp;Planner!$M40,Lookup!$A$5:$A$808,0)),0))</f>
        <v>26</v>
      </c>
      <c r="E40" s="15">
        <f>IF(Planner!$N40="",0,IFERROR(INDEX(Lookup!$H$5:$H$808,MATCH(Planner!$F40&amp;"|"&amp;Planner!$N40,Lookup!$A$5:$A$808,0)),0))</f>
        <v>24</v>
      </c>
      <c r="F40" s="15">
        <f>IF(Planner!$O40="",0,IFERROR(INDEX(Lookup!$H$5:$H$808,MATCH(Planner!$F40&amp;"|"&amp;Planner!$O40,Lookup!$A$5:$A$808,0)),0))</f>
        <v>27</v>
      </c>
      <c r="G40" s="15">
        <f>IF(Planner!$P40="",0,IFERROR(INDEX(Lookup!$H$5:$H$808,MATCH(Planner!$F40&amp;"|"&amp;Planner!$P40,Lookup!$A$5:$A$808,0)),0))</f>
        <v>0</v>
      </c>
      <c r="H40" s="15">
        <f>IF(Planner!$Q40="",0,IFERROR(INDEX(Lookup!$H$5:$H$808,MATCH(Planner!$F40&amp;"|"&amp;Planner!$Q40,Lookup!$A$5:$A$808,0)),0))</f>
        <v>0</v>
      </c>
      <c r="I40" s="15">
        <f>IF(Planner!$R40="",0,IFERROR(INDEX(Lookup!$H$5:$H$808,MATCH(Planner!$F40&amp;"|"&amp;Planner!$R40,Lookup!$A$5:$A$808,0)),0))</f>
        <v>0</v>
      </c>
      <c r="J40" s="15">
        <f>IF(Planner!$S40="",0,IFERROR(INDEX(Lookup!$H$5:$H$808,MATCH(Planner!$F40&amp;"|"&amp;Planner!$S40,Lookup!$A$5:$A$808,0)),0))</f>
        <v>0</v>
      </c>
      <c r="K40" s="15">
        <f>IF(Planner!$T40="",0,IFERROR(INDEX(Lookup!$H$5:$H$808,MATCH(Planner!$F40&amp;"|"&amp;Planner!$T40,Lookup!$A$5:$A$808,0)),0))</f>
        <v>0</v>
      </c>
      <c r="L40" s="15">
        <f>IF(Planner!$U40="",0,IFERROR(INDEX(Lookup!$H$5:$H$808,MATCH(Planner!$F40&amp;"|"&amp;Planner!$U40,Lookup!$A$5:$A$808,0)),0))</f>
        <v>0</v>
      </c>
      <c r="M40" s="15">
        <f>IF(Planner!$V40="",0,IFERROR(INDEX(Lookup!$H$5:$H$808,MATCH(Planner!$F40&amp;"|"&amp;Planner!$V40,Lookup!$A$5:$A$808,0)),0))</f>
        <v>0</v>
      </c>
      <c r="N40" s="15">
        <f>IF(Planner!$W40="",0,IFERROR(INDEX(Lookup!$H$5:$H$808,MATCH(Planner!$F40&amp;"|"&amp;Planner!$W40,Lookup!$A$5:$A$808,0)),0))</f>
        <v>0</v>
      </c>
      <c r="O40" s="15">
        <f>IF(Planner!$X40="",0,IFERROR(INDEX(Lookup!$H$5:$H$808,MATCH(Planner!$F40&amp;"|"&amp;Planner!$X40,Lookup!$A$5:$A$808,0)),0))</f>
        <v>0</v>
      </c>
      <c r="P40" s="15">
        <f>IF(Planner!$Y40="",0,IFERROR(INDEX(Lookup!$H$5:$H$808,MATCH(Planner!$F40&amp;"|"&amp;Planner!$Y40,Lookup!$A$5:$A$808,0)),0))</f>
        <v>0</v>
      </c>
      <c r="Q40" s="15">
        <f>IF(Planner!$Z40="",0,IFERROR(INDEX(Lookup!$H$5:$H$808,MATCH(Planner!$F40&amp;"|"&amp;Planner!$Z40,Lookup!$A$5:$A$808,0)),0))</f>
        <v>0</v>
      </c>
      <c r="R40" s="15">
        <f>IF(Planner!$AA40="",0,IFERROR(INDEX(Lookup!$H$5:$H$808,MATCH(Planner!$F40&amp;"|"&amp;Planner!$AA40,Lookup!$A$5:$A$808,0)),0))</f>
        <v>0</v>
      </c>
      <c r="S40" s="15">
        <f>IF(Planner!$AB40="",0,IFERROR(INDEX(Lookup!$H$5:$H$808,MATCH(Planner!$F40&amp;"|"&amp;Planner!$AB40,Lookup!$A$5:$A$808,0)),0))</f>
        <v>0</v>
      </c>
      <c r="T40" s="15">
        <f>IF(Planner!$AC40="",0,IFERROR(INDEX(Lookup!$H$5:$H$808,MATCH(Planner!$F40&amp;"|"&amp;Planner!$AC40,Lookup!$A$5:$A$808,0)),0))</f>
        <v>0</v>
      </c>
      <c r="U40" s="15">
        <f>IF(Planner!$AD40="",0,IFERROR(INDEX(Lookup!$H$5:$H$808,MATCH(Planner!$F40&amp;"|"&amp;Planner!$AD40,Lookup!$A$5:$A$808,0)),0))</f>
        <v>0</v>
      </c>
      <c r="V40" s="15">
        <f>IF(Planner!$AE40="",0,IFERROR(INDEX(Lookup!$H$5:$H$808,MATCH(Planner!$F40&amp;"|"&amp;Planner!$AE40,Lookup!$A$5:$A$808,0)),0))</f>
        <v>0</v>
      </c>
      <c r="W40" s="15">
        <f>IF(Planner!$AF40="",0,IFERROR(INDEX(Lookup!$H$5:$H$808,MATCH(Planner!$F40&amp;"|"&amp;Planner!$AF40,Lookup!$A$5:$A$808,0)),0))</f>
        <v>0</v>
      </c>
      <c r="X40" s="15">
        <f>IF(Planner!$AG40="",0,IFERROR(INDEX(Lookup!$H$5:$H$808,MATCH(Planner!$F40&amp;"|"&amp;Planner!$AG40,Lookup!$A$5:$A$808,0)),0))</f>
        <v>0</v>
      </c>
      <c r="Y40" s="15">
        <f>IF(Planner!$AH40="",0,IFERROR(INDEX(Lookup!$H$5:$H$808,MATCH(Planner!$F40&amp;"|"&amp;Planner!$AH40,Lookup!$A$5:$A$808,0)),0))</f>
        <v>0</v>
      </c>
      <c r="Z40" s="15">
        <f>IF(Planner!$AI40="",0,IFERROR(INDEX(Lookup!$H$5:$H$808,MATCH(Planner!$F40&amp;"|"&amp;Planner!$AI40,Lookup!$A$5:$A$808,0)),0))</f>
        <v>0</v>
      </c>
      <c r="AA40" s="15"/>
      <c r="AB40" s="15" t="str">
        <f>IF(Planner!$L40="","",IF(Planner!$I40="Yes","ALL",IF(Planner!$I40="No","IDX0",IFERROR(INDEX(Lookup!$D$5:$D$808,MATCH(Planner!$F40&amp;"|"&amp;Planner!$L40,Lookup!$A$5:$A$808,0)),"UNK0"))))</f>
        <v>npc_kill~General Graardor</v>
      </c>
      <c r="AC40" s="15" t="str">
        <f>IF(Planner!$M40="","",IF(Planner!$I40="Yes","ALL",IF(Planner!$I40="No","IDX1",IFERROR(INDEX(Lookup!$D$5:$D$808,MATCH(Planner!$F40&amp;"|"&amp;Planner!$M40,Lookup!$A$5:$A$808,0)),"UNK1"))))</f>
        <v>npc_kill~K'ril Tsutsaroth</v>
      </c>
      <c r="AD40" s="15" t="str">
        <f>IF(Planner!$N40="","",IF(Planner!$I40="Yes","ALL",IF(Planner!$I40="No","IDX2",IFERROR(INDEX(Lookup!$D$5:$D$808,MATCH(Planner!$F40&amp;"|"&amp;Planner!$N40,Lookup!$A$5:$A$808,0)),"UNK2"))))</f>
        <v>npc_kill~Kree'arra</v>
      </c>
      <c r="AE40" s="15" t="str">
        <f>IF(Planner!$O40="","",IF(Planner!$I40="Yes","ALL",IF(Planner!$I40="No","IDX3",IFERROR(INDEX(Lookup!$D$5:$D$808,MATCH(Planner!$F40&amp;"|"&amp;Planner!$O40,Lookup!$A$5:$A$808,0)),"UNK3"))))</f>
        <v>npc_kill~Commander Zilyana</v>
      </c>
      <c r="AF40" s="15" t="str">
        <f>IF(Planner!$P40="","",IF(Planner!$I40="Yes","ALL",IF(Planner!$I40="No","IDX4",IFERROR(INDEX(Lookup!$D$5:$D$808,MATCH(Planner!$F40&amp;"|"&amp;Planner!$P40,Lookup!$A$5:$A$808,0)),"UNK4"))))</f>
        <v/>
      </c>
      <c r="AG40" s="15" t="str">
        <f>IF(Planner!$Q40="","",IF(Planner!$I40="Yes","ALL",IF(Planner!$I40="No","IDX5",IFERROR(INDEX(Lookup!$D$5:$D$808,MATCH(Planner!$F40&amp;"|"&amp;Planner!$Q40,Lookup!$A$5:$A$808,0)),"UNK5"))))</f>
        <v/>
      </c>
      <c r="AH40" s="15" t="str">
        <f>IF(Planner!$R40="","",IF(Planner!$I40="Yes","ALL",IF(Planner!$I40="No","IDX6",IFERROR(INDEX(Lookup!$D$5:$D$808,MATCH(Planner!$F40&amp;"|"&amp;Planner!$R40,Lookup!$A$5:$A$808,0)),"UNK6"))))</f>
        <v/>
      </c>
      <c r="AI40" s="15" t="str">
        <f>IF(Planner!$S40="","",IF(Planner!$I40="Yes","ALL",IF(Planner!$I40="No","IDX7",IFERROR(INDEX(Lookup!$D$5:$D$808,MATCH(Planner!$F40&amp;"|"&amp;Planner!$S40,Lookup!$A$5:$A$808,0)),"UNK7"))))</f>
        <v/>
      </c>
      <c r="AJ40" s="15" t="str">
        <f>IF(Planner!$T40="","",IF(Planner!$I40="Yes","ALL",IF(Planner!$I40="No","IDX8",IFERROR(INDEX(Lookup!$D$5:$D$808,MATCH(Planner!$F40&amp;"|"&amp;Planner!$T40,Lookup!$A$5:$A$808,0)),"UNK8"))))</f>
        <v/>
      </c>
      <c r="AK40" s="15" t="str">
        <f>IF(Planner!$U40="","",IF(Planner!$I40="Yes","ALL",IF(Planner!$I40="No","IDX9",IFERROR(INDEX(Lookup!$D$5:$D$808,MATCH(Planner!$F40&amp;"|"&amp;Planner!$U40,Lookup!$A$5:$A$808,0)),"UNK9"))))</f>
        <v/>
      </c>
      <c r="AL40" s="15" t="str">
        <f>IF(Planner!$V40="","",IF(Planner!$I40="Yes","ALL",IF(Planner!$I40="No","IDX10",IFERROR(INDEX(Lookup!$D$5:$D$808,MATCH(Planner!$F40&amp;"|"&amp;Planner!$V40,Lookup!$A$5:$A$808,0)),"UNK10"))))</f>
        <v/>
      </c>
      <c r="AM40" s="15" t="str">
        <f>IF(Planner!$W40="","",IF(Planner!$I40="Yes","ALL",IF(Planner!$I40="No","IDX11",IFERROR(INDEX(Lookup!$D$5:$D$808,MATCH(Planner!$F40&amp;"|"&amp;Planner!$W40,Lookup!$A$5:$A$808,0)),"UNK11"))))</f>
        <v/>
      </c>
      <c r="AN40" s="15" t="str">
        <f>IF(Planner!$X40="","",IF(Planner!$I40="Yes","ALL",IF(Planner!$I40="No","IDX12",IFERROR(INDEX(Lookup!$D$5:$D$808,MATCH(Planner!$F40&amp;"|"&amp;Planner!$X40,Lookup!$A$5:$A$808,0)),"UNK12"))))</f>
        <v/>
      </c>
      <c r="AO40" s="15" t="str">
        <f>IF(Planner!$Y40="","",IF(Planner!$I40="Yes","ALL",IF(Planner!$I40="No","IDX13",IFERROR(INDEX(Lookup!$D$5:$D$808,MATCH(Planner!$F40&amp;"|"&amp;Planner!$Y40,Lookup!$A$5:$A$808,0)),"UNK13"))))</f>
        <v/>
      </c>
      <c r="AP40" s="15" t="str">
        <f>IF(Planner!$Z40="","",IF(Planner!$I40="Yes","ALL",IF(Planner!$I40="No","IDX14",IFERROR(INDEX(Lookup!$D$5:$D$808,MATCH(Planner!$F40&amp;"|"&amp;Planner!$Z40,Lookup!$A$5:$A$808,0)),"UNK14"))))</f>
        <v/>
      </c>
      <c r="AQ40" s="15" t="str">
        <f>IF(Planner!$AA40="","",IF(Planner!$I40="Yes","ALL",IF(Planner!$I40="No","IDX15",IFERROR(INDEX(Lookup!$D$5:$D$808,MATCH(Planner!$F40&amp;"|"&amp;Planner!$AA40,Lookup!$A$5:$A$808,0)),"UNK15"))))</f>
        <v/>
      </c>
      <c r="AR40" s="15" t="str">
        <f>IF(Planner!$AB40="","",IF(Planner!$I40="Yes","ALL",IF(Planner!$I40="No","IDX16",IFERROR(INDEX(Lookup!$D$5:$D$808,MATCH(Planner!$F40&amp;"|"&amp;Planner!$AB40,Lookup!$A$5:$A$808,0)),"UNK16"))))</f>
        <v/>
      </c>
      <c r="AS40" s="15" t="str">
        <f>IF(Planner!$AC40="","",IF(Planner!$I40="Yes","ALL",IF(Planner!$I40="No","IDX17",IFERROR(INDEX(Lookup!$D$5:$D$808,MATCH(Planner!$F40&amp;"|"&amp;Planner!$AC40,Lookup!$A$5:$A$808,0)),"UNK17"))))</f>
        <v/>
      </c>
      <c r="AT40" s="15" t="str">
        <f>IF(Planner!$AD40="","",IF(Planner!$I40="Yes","ALL",IF(Planner!$I40="No","IDX18",IFERROR(INDEX(Lookup!$D$5:$D$808,MATCH(Planner!$F40&amp;"|"&amp;Planner!$AD40,Lookup!$A$5:$A$808,0)),"UNK18"))))</f>
        <v/>
      </c>
      <c r="AU40" s="15" t="str">
        <f>IF(Planner!$AE40="","",IF(Planner!$I40="Yes","ALL",IF(Planner!$I40="No","IDX19",IFERROR(INDEX(Lookup!$D$5:$D$808,MATCH(Planner!$F40&amp;"|"&amp;Planner!$AE40,Lookup!$A$5:$A$808,0)),"UNK19"))))</f>
        <v/>
      </c>
      <c r="AV40" s="15" t="str">
        <f>IF(Planner!$AF40="","",IF(Planner!$I40="Yes","ALL",IF(Planner!$I40="No","IDX20",IFERROR(INDEX(Lookup!$D$5:$D$808,MATCH(Planner!$F40&amp;"|"&amp;Planner!$AF40,Lookup!$A$5:$A$808,0)),"UNK20"))))</f>
        <v/>
      </c>
      <c r="AW40" s="15" t="str">
        <f>IF(Planner!$AG40="","",IF(Planner!$I40="Yes","ALL",IF(Planner!$I40="No","IDX21",IFERROR(INDEX(Lookup!$D$5:$D$808,MATCH(Planner!$F40&amp;"|"&amp;Planner!$AG40,Lookup!$A$5:$A$808,0)),"UNK21"))))</f>
        <v/>
      </c>
      <c r="AX40" s="15" t="str">
        <f>IF(Planner!$AH40="","",IF(Planner!$I40="Yes","ALL",IF(Planner!$I40="No","IDX22",IFERROR(INDEX(Lookup!$D$5:$D$808,MATCH(Planner!$F40&amp;"|"&amp;Planner!$AH40,Lookup!$A$5:$A$808,0)),"UNK22"))))</f>
        <v/>
      </c>
      <c r="AY40" s="15" t="str">
        <f>IF(Planner!$AI40="","",IF(Planner!$I40="Yes","ALL",IF(Planner!$I40="No","IDX23",IFERROR(INDEX(Lookup!$D$5:$D$808,MATCH(Planner!$F40&amp;"|"&amp;Planner!$AI40,Lookup!$A$5:$A$808,0)),"UNK23"))))</f>
        <v/>
      </c>
      <c r="AZ40" s="15"/>
      <c r="BA40" s="15">
        <f t="shared" si="72"/>
        <v>27</v>
      </c>
      <c r="BB40" s="15">
        <f t="shared" si="73"/>
        <v>26</v>
      </c>
      <c r="BC40" s="15">
        <f t="shared" si="74"/>
        <v>24</v>
      </c>
      <c r="BD40" s="15">
        <f t="shared" si="75"/>
        <v>27</v>
      </c>
      <c r="BE40" s="15">
        <f t="shared" si="76"/>
        <v>0</v>
      </c>
      <c r="BF40" s="15">
        <f t="shared" si="77"/>
        <v>0</v>
      </c>
      <c r="BG40" s="15">
        <f t="shared" si="78"/>
        <v>0</v>
      </c>
      <c r="BH40" s="15">
        <f t="shared" si="79"/>
        <v>0</v>
      </c>
      <c r="BI40" s="15">
        <f t="shared" si="80"/>
        <v>0</v>
      </c>
      <c r="BJ40" s="15">
        <f t="shared" si="81"/>
        <v>0</v>
      </c>
      <c r="BK40" s="15">
        <f t="shared" si="82"/>
        <v>0</v>
      </c>
      <c r="BL40" s="15">
        <f t="shared" si="83"/>
        <v>0</v>
      </c>
      <c r="BM40" s="15">
        <f t="shared" si="84"/>
        <v>0</v>
      </c>
      <c r="BN40" s="15">
        <f t="shared" si="85"/>
        <v>0</v>
      </c>
      <c r="BO40" s="15">
        <f t="shared" si="86"/>
        <v>0</v>
      </c>
      <c r="BP40" s="15">
        <f t="shared" si="87"/>
        <v>0</v>
      </c>
      <c r="BQ40" s="15">
        <f t="shared" si="88"/>
        <v>0</v>
      </c>
      <c r="BR40" s="15">
        <f t="shared" si="89"/>
        <v>0</v>
      </c>
      <c r="BS40" s="15">
        <f t="shared" si="90"/>
        <v>0</v>
      </c>
      <c r="BT40" s="15">
        <f t="shared" si="91"/>
        <v>0</v>
      </c>
      <c r="BU40" s="15">
        <f t="shared" si="92"/>
        <v>0</v>
      </c>
      <c r="BV40" s="15">
        <f t="shared" si="93"/>
        <v>0</v>
      </c>
      <c r="BW40" s="15">
        <f t="shared" si="94"/>
        <v>0</v>
      </c>
      <c r="BX40" s="15">
        <f t="shared" si="95"/>
        <v>0</v>
      </c>
      <c r="BY40" s="15"/>
      <c r="BZ40" s="15">
        <f>IF($C40=0,0,Planner!$H40/$C40)</f>
        <v>1.8518518518518519</v>
      </c>
      <c r="CA40" s="15">
        <f>IF($D40=0,0,Planner!$H40/$D40)</f>
        <v>1.9230769230769231</v>
      </c>
      <c r="CB40" s="15">
        <f>IF($E40=0,0,Planner!$H40/$E40)</f>
        <v>2.0833333333333335</v>
      </c>
      <c r="CC40" s="15">
        <f>IF($F40=0,0,Planner!$H40/$F40)</f>
        <v>1.8518518518518519</v>
      </c>
      <c r="CD40" s="15">
        <f>IF($G40=0,0,Planner!$H40/$G40)</f>
        <v>0</v>
      </c>
      <c r="CE40" s="15">
        <f>IF($H40=0,0,Planner!$H40/$H40)</f>
        <v>0</v>
      </c>
      <c r="CF40" s="15">
        <f>IF($I40=0,0,Planner!$H40/$I40)</f>
        <v>0</v>
      </c>
      <c r="CG40" s="15">
        <f>IF($J40=0,0,Planner!$H40/$J40)</f>
        <v>0</v>
      </c>
      <c r="CH40" s="15">
        <f>IF($K40=0,0,Planner!$H40/$K40)</f>
        <v>0</v>
      </c>
      <c r="CI40" s="15">
        <f>IF($L40=0,0,Planner!$H40/$L40)</f>
        <v>0</v>
      </c>
      <c r="CJ40" s="15">
        <f>IF($M40=0,0,Planner!$H40/$M40)</f>
        <v>0</v>
      </c>
      <c r="CK40" s="15">
        <f>IF($N40=0,0,Planner!$H40/$N40)</f>
        <v>0</v>
      </c>
      <c r="CL40" s="15">
        <f>IF($O40=0,0,Planner!$H40/$O40)</f>
        <v>0</v>
      </c>
      <c r="CM40" s="15">
        <f>IF($P40=0,0,Planner!$H40/$P40)</f>
        <v>0</v>
      </c>
      <c r="CN40" s="15">
        <f>IF($Q40=0,0,Planner!$H40/$Q40)</f>
        <v>0</v>
      </c>
      <c r="CO40" s="15">
        <f>IF($R40=0,0,Planner!$H40/$R40)</f>
        <v>0</v>
      </c>
      <c r="CP40" s="15">
        <f>IF($S40=0,0,Planner!$H40/$S40)</f>
        <v>0</v>
      </c>
      <c r="CQ40" s="15">
        <f>IF($T40=0,0,Planner!$H40/$T40)</f>
        <v>0</v>
      </c>
      <c r="CR40" s="15">
        <f>IF($U40=0,0,Planner!$H40/$U40)</f>
        <v>0</v>
      </c>
      <c r="CS40" s="15">
        <f>IF($V40=0,0,Planner!$H40/$V40)</f>
        <v>0</v>
      </c>
      <c r="CT40" s="15">
        <f>IF($W40=0,0,Planner!$H40/$W40)</f>
        <v>0</v>
      </c>
      <c r="CU40" s="15">
        <f>IF($X40=0,0,Planner!$H40/$X40)</f>
        <v>0</v>
      </c>
      <c r="CV40" s="15">
        <f>IF($Y40=0,0,Planner!$H40/$Y40)</f>
        <v>0</v>
      </c>
      <c r="CW40" s="15">
        <f>IF($Z40=0,0,Planner!$H40/$Z40)</f>
        <v>0</v>
      </c>
      <c r="CX40" s="15"/>
      <c r="CY40" s="15">
        <f t="shared" si="96"/>
        <v>1</v>
      </c>
      <c r="CZ40" s="15">
        <f t="shared" si="97"/>
        <v>1</v>
      </c>
      <c r="DA40" s="15">
        <f t="shared" si="98"/>
        <v>1</v>
      </c>
      <c r="DB40" s="15">
        <f t="shared" si="99"/>
        <v>1</v>
      </c>
      <c r="DC40" s="15">
        <f t="shared" si="100"/>
        <v>0</v>
      </c>
      <c r="DD40" s="15">
        <f t="shared" si="101"/>
        <v>0</v>
      </c>
      <c r="DE40" s="15">
        <f t="shared" si="102"/>
        <v>0</v>
      </c>
      <c r="DF40" s="15">
        <f t="shared" si="103"/>
        <v>0</v>
      </c>
      <c r="DG40" s="15">
        <f t="shared" si="104"/>
        <v>0</v>
      </c>
      <c r="DH40" s="15">
        <f t="shared" si="105"/>
        <v>0</v>
      </c>
      <c r="DI40" s="15">
        <f t="shared" si="106"/>
        <v>0</v>
      </c>
      <c r="DJ40" s="15">
        <f t="shared" si="107"/>
        <v>0</v>
      </c>
      <c r="DK40" s="15">
        <f t="shared" si="108"/>
        <v>0</v>
      </c>
      <c r="DL40" s="15">
        <f t="shared" si="109"/>
        <v>0</v>
      </c>
      <c r="DM40" s="15">
        <f t="shared" si="110"/>
        <v>0</v>
      </c>
      <c r="DN40" s="15">
        <f t="shared" si="111"/>
        <v>0</v>
      </c>
      <c r="DO40" s="15">
        <f t="shared" si="112"/>
        <v>0</v>
      </c>
      <c r="DP40" s="15">
        <f t="shared" si="113"/>
        <v>0</v>
      </c>
      <c r="DQ40" s="15">
        <f t="shared" si="114"/>
        <v>0</v>
      </c>
      <c r="DR40" s="15">
        <f t="shared" si="115"/>
        <v>0</v>
      </c>
      <c r="DS40" s="15">
        <f t="shared" si="116"/>
        <v>0</v>
      </c>
      <c r="DT40" s="15">
        <f t="shared" si="117"/>
        <v>0</v>
      </c>
      <c r="DU40" s="15">
        <f t="shared" si="118"/>
        <v>0</v>
      </c>
      <c r="DV40" s="15">
        <f t="shared" si="119"/>
        <v>0</v>
      </c>
      <c r="DW40" s="15"/>
      <c r="DX40" s="15">
        <f t="shared" si="120"/>
        <v>1.8518518518518519</v>
      </c>
      <c r="DY40" s="15">
        <f t="shared" si="121"/>
        <v>1.9230769230769231</v>
      </c>
      <c r="DZ40" s="15">
        <f t="shared" si="122"/>
        <v>2.0833333333333335</v>
      </c>
      <c r="EA40" s="15">
        <f t="shared" si="123"/>
        <v>1.8518518518518519</v>
      </c>
      <c r="EB40" s="15">
        <f t="shared" si="124"/>
        <v>0</v>
      </c>
      <c r="EC40" s="15">
        <f t="shared" si="125"/>
        <v>0</v>
      </c>
      <c r="ED40" s="15">
        <f t="shared" si="126"/>
        <v>0</v>
      </c>
      <c r="EE40" s="15">
        <f t="shared" si="127"/>
        <v>0</v>
      </c>
      <c r="EF40" s="15">
        <f t="shared" si="128"/>
        <v>0</v>
      </c>
      <c r="EG40" s="15">
        <f t="shared" si="129"/>
        <v>0</v>
      </c>
      <c r="EH40" s="15">
        <f t="shared" si="130"/>
        <v>0</v>
      </c>
      <c r="EI40" s="15">
        <f t="shared" si="131"/>
        <v>0</v>
      </c>
      <c r="EJ40" s="15">
        <f t="shared" si="132"/>
        <v>0</v>
      </c>
      <c r="EK40" s="15">
        <f t="shared" si="133"/>
        <v>0</v>
      </c>
      <c r="EL40" s="15">
        <f t="shared" si="134"/>
        <v>0</v>
      </c>
      <c r="EM40" s="15">
        <f t="shared" si="135"/>
        <v>0</v>
      </c>
      <c r="EN40" s="15">
        <f t="shared" si="136"/>
        <v>0</v>
      </c>
      <c r="EO40" s="15">
        <f t="shared" si="137"/>
        <v>0</v>
      </c>
      <c r="EP40" s="15">
        <f t="shared" si="138"/>
        <v>0</v>
      </c>
      <c r="EQ40" s="15">
        <f t="shared" si="139"/>
        <v>0</v>
      </c>
      <c r="ER40" s="15">
        <f t="shared" si="140"/>
        <v>0</v>
      </c>
      <c r="ES40" s="15">
        <f t="shared" si="141"/>
        <v>0</v>
      </c>
      <c r="ET40" s="15">
        <f t="shared" si="142"/>
        <v>0</v>
      </c>
      <c r="EU40" s="15">
        <f t="shared" si="143"/>
        <v>0</v>
      </c>
      <c r="EV40" s="15"/>
      <c r="EW40" s="15" t="str">
        <f>IF(Planner!$L40="","",CHAR(34)&amp;Planner!$L40&amp;CHAR(34))</f>
        <v>"General Graardor"</v>
      </c>
      <c r="EX40" s="15" t="str">
        <f>IF(Planner!$M40="","",CHAR(34)&amp;Planner!$M40&amp;CHAR(34))</f>
        <v>"K'ril Tsutsaroth"</v>
      </c>
      <c r="EY40" s="15" t="str">
        <f>IF(Planner!$N40="","",CHAR(34)&amp;Planner!$N40&amp;CHAR(34))</f>
        <v>"Kree'arra"</v>
      </c>
      <c r="EZ40" s="15" t="str">
        <f>IF(Planner!$O40="","",CHAR(34)&amp;Planner!$O40&amp;CHAR(34))</f>
        <v>"Commander Zilyana"</v>
      </c>
      <c r="FA40" s="15" t="str">
        <f>IF(Planner!$P40="","",CHAR(34)&amp;Planner!$P40&amp;CHAR(34))</f>
        <v/>
      </c>
      <c r="FB40" s="15" t="str">
        <f>IF(Planner!$Q40="","",CHAR(34)&amp;Planner!$Q40&amp;CHAR(34))</f>
        <v/>
      </c>
      <c r="FC40" s="15" t="str">
        <f>IF(Planner!$R40="","",CHAR(34)&amp;Planner!$R40&amp;CHAR(34))</f>
        <v/>
      </c>
      <c r="FD40" s="15" t="str">
        <f>IF(Planner!$S40="","",CHAR(34)&amp;Planner!$S40&amp;CHAR(34))</f>
        <v/>
      </c>
      <c r="FE40" s="15" t="str">
        <f>IF(Planner!$T40="","",CHAR(34)&amp;Planner!$T40&amp;CHAR(34))</f>
        <v/>
      </c>
      <c r="FF40" s="15" t="str">
        <f>IF(Planner!$U40="","",CHAR(34)&amp;Planner!$U40&amp;CHAR(34))</f>
        <v/>
      </c>
      <c r="FG40" s="15" t="str">
        <f>IF(Planner!$V40="","",CHAR(34)&amp;Planner!$V40&amp;CHAR(34))</f>
        <v/>
      </c>
      <c r="FH40" s="15" t="str">
        <f>IF(Planner!$W40="","",CHAR(34)&amp;Planner!$W40&amp;CHAR(34))</f>
        <v/>
      </c>
      <c r="FI40" s="15" t="str">
        <f>IF(Planner!$X40="","",CHAR(34)&amp;Planner!$X40&amp;CHAR(34))</f>
        <v/>
      </c>
      <c r="FJ40" s="15" t="str">
        <f>IF(Planner!$Y40="","",CHAR(34)&amp;Planner!$Y40&amp;CHAR(34))</f>
        <v/>
      </c>
      <c r="FK40" s="15" t="str">
        <f>IF(Planner!$Z40="","",CHAR(34)&amp;Planner!$Z40&amp;CHAR(34))</f>
        <v/>
      </c>
      <c r="FL40" s="15" t="str">
        <f>IF(Planner!$AA40="","",CHAR(34)&amp;Planner!$AA40&amp;CHAR(34))</f>
        <v/>
      </c>
      <c r="FM40" s="15" t="str">
        <f>IF(Planner!$AB40="","",CHAR(34)&amp;Planner!$AB40&amp;CHAR(34))</f>
        <v/>
      </c>
      <c r="FN40" s="15" t="str">
        <f>IF(Planner!$AC40="","",CHAR(34)&amp;Planner!$AC40&amp;CHAR(34))</f>
        <v/>
      </c>
      <c r="FO40" s="15" t="str">
        <f>IF(Planner!$AD40="","",CHAR(34)&amp;Planner!$AD40&amp;CHAR(34))</f>
        <v/>
      </c>
      <c r="FP40" s="15" t="str">
        <f>IF(Planner!$AE40="","",CHAR(34)&amp;Planner!$AE40&amp;CHAR(34))</f>
        <v/>
      </c>
      <c r="FQ40" s="15" t="str">
        <f>IF(Planner!$AF40="","",CHAR(34)&amp;Planner!$AF40&amp;CHAR(34))</f>
        <v/>
      </c>
      <c r="FR40" s="15" t="str">
        <f>IF(Planner!$AG40="","",CHAR(34)&amp;Planner!$AG40&amp;CHAR(34))</f>
        <v/>
      </c>
      <c r="FS40" s="15" t="str">
        <f>IF(Planner!$AH40="","",CHAR(34)&amp;Planner!$AH40&amp;CHAR(34))</f>
        <v/>
      </c>
      <c r="FT40" s="15" t="str">
        <f>IF(Planner!$AI40="","",CHAR(34)&amp;Planner!$AI40&amp;CHAR(34))</f>
        <v/>
      </c>
    </row>
    <row r="41" spans="1:176" x14ac:dyDescent="0.25">
      <c r="A41" s="15">
        <f>Planner!$A41</f>
        <v>22</v>
      </c>
      <c r="B41" s="15"/>
      <c r="C41" s="15">
        <f>IF(Planner!$L41="",0,IFERROR(INDEX(Lookup!$H$5:$H$808,MATCH(Planner!$F41&amp;"|"&amp;Planner!$L41,Lookup!$A$5:$A$808,0)),0))</f>
        <v>0.26666666666666666</v>
      </c>
      <c r="D41" s="15">
        <f>IF(Planner!$M41="",0,IFERROR(INDEX(Lookup!$H$5:$H$808,MATCH(Planner!$F41&amp;"|"&amp;Planner!$M41,Lookup!$A$5:$A$808,0)),0))</f>
        <v>0</v>
      </c>
      <c r="E41" s="15">
        <f>IF(Planner!$N41="",0,IFERROR(INDEX(Lookup!$H$5:$H$808,MATCH(Planner!$F41&amp;"|"&amp;Planner!$N41,Lookup!$A$5:$A$808,0)),0))</f>
        <v>0</v>
      </c>
      <c r="F41" s="15">
        <f>IF(Planner!$O41="",0,IFERROR(INDEX(Lookup!$H$5:$H$808,MATCH(Planner!$F41&amp;"|"&amp;Planner!$O41,Lookup!$A$5:$A$808,0)),0))</f>
        <v>0</v>
      </c>
      <c r="G41" s="15">
        <f>IF(Planner!$P41="",0,IFERROR(INDEX(Lookup!$H$5:$H$808,MATCH(Planner!$F41&amp;"|"&amp;Planner!$P41,Lookup!$A$5:$A$808,0)),0))</f>
        <v>0</v>
      </c>
      <c r="H41" s="15">
        <f>IF(Planner!$Q41="",0,IFERROR(INDEX(Lookup!$H$5:$H$808,MATCH(Planner!$F41&amp;"|"&amp;Planner!$Q41,Lookup!$A$5:$A$808,0)),0))</f>
        <v>0</v>
      </c>
      <c r="I41" s="15">
        <f>IF(Planner!$R41="",0,IFERROR(INDEX(Lookup!$H$5:$H$808,MATCH(Planner!$F41&amp;"|"&amp;Planner!$R41,Lookup!$A$5:$A$808,0)),0))</f>
        <v>0</v>
      </c>
      <c r="J41" s="15">
        <f>IF(Planner!$S41="",0,IFERROR(INDEX(Lookup!$H$5:$H$808,MATCH(Planner!$F41&amp;"|"&amp;Planner!$S41,Lookup!$A$5:$A$808,0)),0))</f>
        <v>0</v>
      </c>
      <c r="K41" s="15">
        <f>IF(Planner!$T41="",0,IFERROR(INDEX(Lookup!$H$5:$H$808,MATCH(Planner!$F41&amp;"|"&amp;Planner!$T41,Lookup!$A$5:$A$808,0)),0))</f>
        <v>0</v>
      </c>
      <c r="L41" s="15">
        <f>IF(Planner!$U41="",0,IFERROR(INDEX(Lookup!$H$5:$H$808,MATCH(Planner!$F41&amp;"|"&amp;Planner!$U41,Lookup!$A$5:$A$808,0)),0))</f>
        <v>0</v>
      </c>
      <c r="M41" s="15">
        <f>IF(Planner!$V41="",0,IFERROR(INDEX(Lookup!$H$5:$H$808,MATCH(Planner!$F41&amp;"|"&amp;Planner!$V41,Lookup!$A$5:$A$808,0)),0))</f>
        <v>0</v>
      </c>
      <c r="N41" s="15">
        <f>IF(Planner!$W41="",0,IFERROR(INDEX(Lookup!$H$5:$H$808,MATCH(Planner!$F41&amp;"|"&amp;Planner!$W41,Lookup!$A$5:$A$808,0)),0))</f>
        <v>0</v>
      </c>
      <c r="O41" s="15">
        <f>IF(Planner!$X41="",0,IFERROR(INDEX(Lookup!$H$5:$H$808,MATCH(Planner!$F41&amp;"|"&amp;Planner!$X41,Lookup!$A$5:$A$808,0)),0))</f>
        <v>0</v>
      </c>
      <c r="P41" s="15">
        <f>IF(Planner!$Y41="",0,IFERROR(INDEX(Lookup!$H$5:$H$808,MATCH(Planner!$F41&amp;"|"&amp;Planner!$Y41,Lookup!$A$5:$A$808,0)),0))</f>
        <v>0</v>
      </c>
      <c r="Q41" s="15">
        <f>IF(Planner!$Z41="",0,IFERROR(INDEX(Lookup!$H$5:$H$808,MATCH(Planner!$F41&amp;"|"&amp;Planner!$Z41,Lookup!$A$5:$A$808,0)),0))</f>
        <v>0</v>
      </c>
      <c r="R41" s="15">
        <f>IF(Planner!$AA41="",0,IFERROR(INDEX(Lookup!$H$5:$H$808,MATCH(Planner!$F41&amp;"|"&amp;Planner!$AA41,Lookup!$A$5:$A$808,0)),0))</f>
        <v>0</v>
      </c>
      <c r="S41" s="15">
        <f>IF(Planner!$AB41="",0,IFERROR(INDEX(Lookup!$H$5:$H$808,MATCH(Planner!$F41&amp;"|"&amp;Planner!$AB41,Lookup!$A$5:$A$808,0)),0))</f>
        <v>0</v>
      </c>
      <c r="T41" s="15">
        <f>IF(Planner!$AC41="",0,IFERROR(INDEX(Lookup!$H$5:$H$808,MATCH(Planner!$F41&amp;"|"&amp;Planner!$AC41,Lookup!$A$5:$A$808,0)),0))</f>
        <v>0</v>
      </c>
      <c r="U41" s="15">
        <f>IF(Planner!$AD41="",0,IFERROR(INDEX(Lookup!$H$5:$H$808,MATCH(Planner!$F41&amp;"|"&amp;Planner!$AD41,Lookup!$A$5:$A$808,0)),0))</f>
        <v>0</v>
      </c>
      <c r="V41" s="15">
        <f>IF(Planner!$AE41="",0,IFERROR(INDEX(Lookup!$H$5:$H$808,MATCH(Planner!$F41&amp;"|"&amp;Planner!$AE41,Lookup!$A$5:$A$808,0)),0))</f>
        <v>0</v>
      </c>
      <c r="W41" s="15">
        <f>IF(Planner!$AF41="",0,IFERROR(INDEX(Lookup!$H$5:$H$808,MATCH(Planner!$F41&amp;"|"&amp;Planner!$AF41,Lookup!$A$5:$A$808,0)),0))</f>
        <v>0</v>
      </c>
      <c r="X41" s="15">
        <f>IF(Planner!$AG41="",0,IFERROR(INDEX(Lookup!$H$5:$H$808,MATCH(Planner!$F41&amp;"|"&amp;Planner!$AG41,Lookup!$A$5:$A$808,0)),0))</f>
        <v>0</v>
      </c>
      <c r="Y41" s="15">
        <f>IF(Planner!$AH41="",0,IFERROR(INDEX(Lookup!$H$5:$H$808,MATCH(Planner!$F41&amp;"|"&amp;Planner!$AH41,Lookup!$A$5:$A$808,0)),0))</f>
        <v>0</v>
      </c>
      <c r="Z41" s="15">
        <f>IF(Planner!$AI41="",0,IFERROR(INDEX(Lookup!$H$5:$H$808,MATCH(Planner!$F41&amp;"|"&amp;Planner!$AI41,Lookup!$A$5:$A$808,0)),0))</f>
        <v>0</v>
      </c>
      <c r="AA41" s="15"/>
      <c r="AB41" s="15" t="str">
        <f>IF(Planner!$L41="","",IF(Planner!$I41="Yes","ALL",IF(Planner!$I41="No","IDX0",IFERROR(INDEX(Lookup!$D$5:$D$808,MATCH(Planner!$F41&amp;"|"&amp;Planner!$L41,Lookup!$A$5:$A$808,0)),"UNK0"))))</f>
        <v>Demonic gorilla</v>
      </c>
      <c r="AC41" s="15" t="str">
        <f>IF(Planner!$M41="","",IF(Planner!$I41="Yes","ALL",IF(Planner!$I41="No","IDX1",IFERROR(INDEX(Lookup!$D$5:$D$808,MATCH(Planner!$F41&amp;"|"&amp;Planner!$M41,Lookup!$A$5:$A$808,0)),"UNK1"))))</f>
        <v/>
      </c>
      <c r="AD41" s="15" t="str">
        <f>IF(Planner!$N41="","",IF(Planner!$I41="Yes","ALL",IF(Planner!$I41="No","IDX2",IFERROR(INDEX(Lookup!$D$5:$D$808,MATCH(Planner!$F41&amp;"|"&amp;Planner!$N41,Lookup!$A$5:$A$808,0)),"UNK2"))))</f>
        <v/>
      </c>
      <c r="AE41" s="15" t="str">
        <f>IF(Planner!$O41="","",IF(Planner!$I41="Yes","ALL",IF(Planner!$I41="No","IDX3",IFERROR(INDEX(Lookup!$D$5:$D$808,MATCH(Planner!$F41&amp;"|"&amp;Planner!$O41,Lookup!$A$5:$A$808,0)),"UNK3"))))</f>
        <v/>
      </c>
      <c r="AF41" s="15" t="str">
        <f>IF(Planner!$P41="","",IF(Planner!$I41="Yes","ALL",IF(Planner!$I41="No","IDX4",IFERROR(INDEX(Lookup!$D$5:$D$808,MATCH(Planner!$F41&amp;"|"&amp;Planner!$P41,Lookup!$A$5:$A$808,0)),"UNK4"))))</f>
        <v/>
      </c>
      <c r="AG41" s="15" t="str">
        <f>IF(Planner!$Q41="","",IF(Planner!$I41="Yes","ALL",IF(Planner!$I41="No","IDX5",IFERROR(INDEX(Lookup!$D$5:$D$808,MATCH(Planner!$F41&amp;"|"&amp;Planner!$Q41,Lookup!$A$5:$A$808,0)),"UNK5"))))</f>
        <v/>
      </c>
      <c r="AH41" s="15" t="str">
        <f>IF(Planner!$R41="","",IF(Planner!$I41="Yes","ALL",IF(Planner!$I41="No","IDX6",IFERROR(INDEX(Lookup!$D$5:$D$808,MATCH(Planner!$F41&amp;"|"&amp;Planner!$R41,Lookup!$A$5:$A$808,0)),"UNK6"))))</f>
        <v/>
      </c>
      <c r="AI41" s="15" t="str">
        <f>IF(Planner!$S41="","",IF(Planner!$I41="Yes","ALL",IF(Planner!$I41="No","IDX7",IFERROR(INDEX(Lookup!$D$5:$D$808,MATCH(Planner!$F41&amp;"|"&amp;Planner!$S41,Lookup!$A$5:$A$808,0)),"UNK7"))))</f>
        <v/>
      </c>
      <c r="AJ41" s="15" t="str">
        <f>IF(Planner!$T41="","",IF(Planner!$I41="Yes","ALL",IF(Planner!$I41="No","IDX8",IFERROR(INDEX(Lookup!$D$5:$D$808,MATCH(Planner!$F41&amp;"|"&amp;Planner!$T41,Lookup!$A$5:$A$808,0)),"UNK8"))))</f>
        <v/>
      </c>
      <c r="AK41" s="15" t="str">
        <f>IF(Planner!$U41="","",IF(Planner!$I41="Yes","ALL",IF(Planner!$I41="No","IDX9",IFERROR(INDEX(Lookup!$D$5:$D$808,MATCH(Planner!$F41&amp;"|"&amp;Planner!$U41,Lookup!$A$5:$A$808,0)),"UNK9"))))</f>
        <v/>
      </c>
      <c r="AL41" s="15" t="str">
        <f>IF(Planner!$V41="","",IF(Planner!$I41="Yes","ALL",IF(Planner!$I41="No","IDX10",IFERROR(INDEX(Lookup!$D$5:$D$808,MATCH(Planner!$F41&amp;"|"&amp;Planner!$V41,Lookup!$A$5:$A$808,0)),"UNK10"))))</f>
        <v/>
      </c>
      <c r="AM41" s="15" t="str">
        <f>IF(Planner!$W41="","",IF(Planner!$I41="Yes","ALL",IF(Planner!$I41="No","IDX11",IFERROR(INDEX(Lookup!$D$5:$D$808,MATCH(Planner!$F41&amp;"|"&amp;Planner!$W41,Lookup!$A$5:$A$808,0)),"UNK11"))))</f>
        <v/>
      </c>
      <c r="AN41" s="15" t="str">
        <f>IF(Planner!$X41="","",IF(Planner!$I41="Yes","ALL",IF(Planner!$I41="No","IDX12",IFERROR(INDEX(Lookup!$D$5:$D$808,MATCH(Planner!$F41&amp;"|"&amp;Planner!$X41,Lookup!$A$5:$A$808,0)),"UNK12"))))</f>
        <v/>
      </c>
      <c r="AO41" s="15" t="str">
        <f>IF(Planner!$Y41="","",IF(Planner!$I41="Yes","ALL",IF(Planner!$I41="No","IDX13",IFERROR(INDEX(Lookup!$D$5:$D$808,MATCH(Planner!$F41&amp;"|"&amp;Planner!$Y41,Lookup!$A$5:$A$808,0)),"UNK13"))))</f>
        <v/>
      </c>
      <c r="AP41" s="15" t="str">
        <f>IF(Planner!$Z41="","",IF(Planner!$I41="Yes","ALL",IF(Planner!$I41="No","IDX14",IFERROR(INDEX(Lookup!$D$5:$D$808,MATCH(Planner!$F41&amp;"|"&amp;Planner!$Z41,Lookup!$A$5:$A$808,0)),"UNK14"))))</f>
        <v/>
      </c>
      <c r="AQ41" s="15" t="str">
        <f>IF(Planner!$AA41="","",IF(Planner!$I41="Yes","ALL",IF(Planner!$I41="No","IDX15",IFERROR(INDEX(Lookup!$D$5:$D$808,MATCH(Planner!$F41&amp;"|"&amp;Planner!$AA41,Lookup!$A$5:$A$808,0)),"UNK15"))))</f>
        <v/>
      </c>
      <c r="AR41" s="15" t="str">
        <f>IF(Planner!$AB41="","",IF(Planner!$I41="Yes","ALL",IF(Planner!$I41="No","IDX16",IFERROR(INDEX(Lookup!$D$5:$D$808,MATCH(Planner!$F41&amp;"|"&amp;Planner!$AB41,Lookup!$A$5:$A$808,0)),"UNK16"))))</f>
        <v/>
      </c>
      <c r="AS41" s="15" t="str">
        <f>IF(Planner!$AC41="","",IF(Planner!$I41="Yes","ALL",IF(Planner!$I41="No","IDX17",IFERROR(INDEX(Lookup!$D$5:$D$808,MATCH(Planner!$F41&amp;"|"&amp;Planner!$AC41,Lookup!$A$5:$A$808,0)),"UNK17"))))</f>
        <v/>
      </c>
      <c r="AT41" s="15" t="str">
        <f>IF(Planner!$AD41="","",IF(Planner!$I41="Yes","ALL",IF(Planner!$I41="No","IDX18",IFERROR(INDEX(Lookup!$D$5:$D$808,MATCH(Planner!$F41&amp;"|"&amp;Planner!$AD41,Lookup!$A$5:$A$808,0)),"UNK18"))))</f>
        <v/>
      </c>
      <c r="AU41" s="15" t="str">
        <f>IF(Planner!$AE41="","",IF(Planner!$I41="Yes","ALL",IF(Planner!$I41="No","IDX19",IFERROR(INDEX(Lookup!$D$5:$D$808,MATCH(Planner!$F41&amp;"|"&amp;Planner!$AE41,Lookup!$A$5:$A$808,0)),"UNK19"))))</f>
        <v/>
      </c>
      <c r="AV41" s="15" t="str">
        <f>IF(Planner!$AF41="","",IF(Planner!$I41="Yes","ALL",IF(Planner!$I41="No","IDX20",IFERROR(INDEX(Lookup!$D$5:$D$808,MATCH(Planner!$F41&amp;"|"&amp;Planner!$AF41,Lookup!$A$5:$A$808,0)),"UNK20"))))</f>
        <v/>
      </c>
      <c r="AW41" s="15" t="str">
        <f>IF(Planner!$AG41="","",IF(Planner!$I41="Yes","ALL",IF(Planner!$I41="No","IDX21",IFERROR(INDEX(Lookup!$D$5:$D$808,MATCH(Planner!$F41&amp;"|"&amp;Planner!$AG41,Lookup!$A$5:$A$808,0)),"UNK21"))))</f>
        <v/>
      </c>
      <c r="AX41" s="15" t="str">
        <f>IF(Planner!$AH41="","",IF(Planner!$I41="Yes","ALL",IF(Planner!$I41="No","IDX22",IFERROR(INDEX(Lookup!$D$5:$D$808,MATCH(Planner!$F41&amp;"|"&amp;Planner!$AH41,Lookup!$A$5:$A$808,0)),"UNK22"))))</f>
        <v/>
      </c>
      <c r="AY41" s="15" t="str">
        <f>IF(Planner!$AI41="","",IF(Planner!$I41="Yes","ALL",IF(Planner!$I41="No","IDX23",IFERROR(INDEX(Lookup!$D$5:$D$808,MATCH(Planner!$F41&amp;"|"&amp;Planner!$AI41,Lookup!$A$5:$A$808,0)),"UNK23"))))</f>
        <v/>
      </c>
      <c r="AZ41" s="15"/>
      <c r="BA41" s="15">
        <f t="shared" si="72"/>
        <v>0.26666666666666666</v>
      </c>
      <c r="BB41" s="15">
        <f t="shared" si="73"/>
        <v>0</v>
      </c>
      <c r="BC41" s="15">
        <f t="shared" si="74"/>
        <v>0</v>
      </c>
      <c r="BD41" s="15">
        <f t="shared" si="75"/>
        <v>0</v>
      </c>
      <c r="BE41" s="15">
        <f t="shared" si="76"/>
        <v>0</v>
      </c>
      <c r="BF41" s="15">
        <f t="shared" si="77"/>
        <v>0</v>
      </c>
      <c r="BG41" s="15">
        <f t="shared" si="78"/>
        <v>0</v>
      </c>
      <c r="BH41" s="15">
        <f t="shared" si="79"/>
        <v>0</v>
      </c>
      <c r="BI41" s="15">
        <f t="shared" si="80"/>
        <v>0</v>
      </c>
      <c r="BJ41" s="15">
        <f t="shared" si="81"/>
        <v>0</v>
      </c>
      <c r="BK41" s="15">
        <f t="shared" si="82"/>
        <v>0</v>
      </c>
      <c r="BL41" s="15">
        <f t="shared" si="83"/>
        <v>0</v>
      </c>
      <c r="BM41" s="15">
        <f t="shared" si="84"/>
        <v>0</v>
      </c>
      <c r="BN41" s="15">
        <f t="shared" si="85"/>
        <v>0</v>
      </c>
      <c r="BO41" s="15">
        <f t="shared" si="86"/>
        <v>0</v>
      </c>
      <c r="BP41" s="15">
        <f t="shared" si="87"/>
        <v>0</v>
      </c>
      <c r="BQ41" s="15">
        <f t="shared" si="88"/>
        <v>0</v>
      </c>
      <c r="BR41" s="15">
        <f t="shared" si="89"/>
        <v>0</v>
      </c>
      <c r="BS41" s="15">
        <f t="shared" si="90"/>
        <v>0</v>
      </c>
      <c r="BT41" s="15">
        <f t="shared" si="91"/>
        <v>0</v>
      </c>
      <c r="BU41" s="15">
        <f t="shared" si="92"/>
        <v>0</v>
      </c>
      <c r="BV41" s="15">
        <f t="shared" si="93"/>
        <v>0</v>
      </c>
      <c r="BW41" s="15">
        <f t="shared" si="94"/>
        <v>0</v>
      </c>
      <c r="BX41" s="15">
        <f t="shared" si="95"/>
        <v>0</v>
      </c>
      <c r="BY41" s="15"/>
      <c r="BZ41" s="15">
        <f>IF($C41=0,0,Planner!$H41/$C41)</f>
        <v>3.75</v>
      </c>
      <c r="CA41" s="15">
        <f>IF($D41=0,0,Planner!$H41/$D41)</f>
        <v>0</v>
      </c>
      <c r="CB41" s="15">
        <f>IF($E41=0,0,Planner!$H41/$E41)</f>
        <v>0</v>
      </c>
      <c r="CC41" s="15">
        <f>IF($F41=0,0,Planner!$H41/$F41)</f>
        <v>0</v>
      </c>
      <c r="CD41" s="15">
        <f>IF($G41=0,0,Planner!$H41/$G41)</f>
        <v>0</v>
      </c>
      <c r="CE41" s="15">
        <f>IF($H41=0,0,Planner!$H41/$H41)</f>
        <v>0</v>
      </c>
      <c r="CF41" s="15">
        <f>IF($I41=0,0,Planner!$H41/$I41)</f>
        <v>0</v>
      </c>
      <c r="CG41" s="15">
        <f>IF($J41=0,0,Planner!$H41/$J41)</f>
        <v>0</v>
      </c>
      <c r="CH41" s="15">
        <f>IF($K41=0,0,Planner!$H41/$K41)</f>
        <v>0</v>
      </c>
      <c r="CI41" s="15">
        <f>IF($L41=0,0,Planner!$H41/$L41)</f>
        <v>0</v>
      </c>
      <c r="CJ41" s="15">
        <f>IF($M41=0,0,Planner!$H41/$M41)</f>
        <v>0</v>
      </c>
      <c r="CK41" s="15">
        <f>IF($N41=0,0,Planner!$H41/$N41)</f>
        <v>0</v>
      </c>
      <c r="CL41" s="15">
        <f>IF($O41=0,0,Planner!$H41/$O41)</f>
        <v>0</v>
      </c>
      <c r="CM41" s="15">
        <f>IF($P41=0,0,Planner!$H41/$P41)</f>
        <v>0</v>
      </c>
      <c r="CN41" s="15">
        <f>IF($Q41=0,0,Planner!$H41/$Q41)</f>
        <v>0</v>
      </c>
      <c r="CO41" s="15">
        <f>IF($R41=0,0,Planner!$H41/$R41)</f>
        <v>0</v>
      </c>
      <c r="CP41" s="15">
        <f>IF($S41=0,0,Planner!$H41/$S41)</f>
        <v>0</v>
      </c>
      <c r="CQ41" s="15">
        <f>IF($T41=0,0,Planner!$H41/$T41)</f>
        <v>0</v>
      </c>
      <c r="CR41" s="15">
        <f>IF($U41=0,0,Planner!$H41/$U41)</f>
        <v>0</v>
      </c>
      <c r="CS41" s="15">
        <f>IF($V41=0,0,Planner!$H41/$V41)</f>
        <v>0</v>
      </c>
      <c r="CT41" s="15">
        <f>IF($W41=0,0,Planner!$H41/$W41)</f>
        <v>0</v>
      </c>
      <c r="CU41" s="15">
        <f>IF($X41=0,0,Planner!$H41/$X41)</f>
        <v>0</v>
      </c>
      <c r="CV41" s="15">
        <f>IF($Y41=0,0,Planner!$H41/$Y41)</f>
        <v>0</v>
      </c>
      <c r="CW41" s="15">
        <f>IF($Z41=0,0,Planner!$H41/$Z41)</f>
        <v>0</v>
      </c>
      <c r="CX41" s="15"/>
      <c r="CY41" s="15">
        <f t="shared" si="96"/>
        <v>1</v>
      </c>
      <c r="CZ41" s="15">
        <f t="shared" si="97"/>
        <v>0</v>
      </c>
      <c r="DA41" s="15">
        <f t="shared" si="98"/>
        <v>0</v>
      </c>
      <c r="DB41" s="15">
        <f t="shared" si="99"/>
        <v>0</v>
      </c>
      <c r="DC41" s="15">
        <f t="shared" si="100"/>
        <v>0</v>
      </c>
      <c r="DD41" s="15">
        <f t="shared" si="101"/>
        <v>0</v>
      </c>
      <c r="DE41" s="15">
        <f t="shared" si="102"/>
        <v>0</v>
      </c>
      <c r="DF41" s="15">
        <f t="shared" si="103"/>
        <v>0</v>
      </c>
      <c r="DG41" s="15">
        <f t="shared" si="104"/>
        <v>0</v>
      </c>
      <c r="DH41" s="15">
        <f t="shared" si="105"/>
        <v>0</v>
      </c>
      <c r="DI41" s="15">
        <f t="shared" si="106"/>
        <v>0</v>
      </c>
      <c r="DJ41" s="15">
        <f t="shared" si="107"/>
        <v>0</v>
      </c>
      <c r="DK41" s="15">
        <f t="shared" si="108"/>
        <v>0</v>
      </c>
      <c r="DL41" s="15">
        <f t="shared" si="109"/>
        <v>0</v>
      </c>
      <c r="DM41" s="15">
        <f t="shared" si="110"/>
        <v>0</v>
      </c>
      <c r="DN41" s="15">
        <f t="shared" si="111"/>
        <v>0</v>
      </c>
      <c r="DO41" s="15">
        <f t="shared" si="112"/>
        <v>0</v>
      </c>
      <c r="DP41" s="15">
        <f t="shared" si="113"/>
        <v>0</v>
      </c>
      <c r="DQ41" s="15">
        <f t="shared" si="114"/>
        <v>0</v>
      </c>
      <c r="DR41" s="15">
        <f t="shared" si="115"/>
        <v>0</v>
      </c>
      <c r="DS41" s="15">
        <f t="shared" si="116"/>
        <v>0</v>
      </c>
      <c r="DT41" s="15">
        <f t="shared" si="117"/>
        <v>0</v>
      </c>
      <c r="DU41" s="15">
        <f t="shared" si="118"/>
        <v>0</v>
      </c>
      <c r="DV41" s="15">
        <f t="shared" si="119"/>
        <v>0</v>
      </c>
      <c r="DW41" s="15"/>
      <c r="DX41" s="15">
        <f t="shared" si="120"/>
        <v>3.75</v>
      </c>
      <c r="DY41" s="15">
        <f t="shared" si="121"/>
        <v>0</v>
      </c>
      <c r="DZ41" s="15">
        <f t="shared" si="122"/>
        <v>0</v>
      </c>
      <c r="EA41" s="15">
        <f t="shared" si="123"/>
        <v>0</v>
      </c>
      <c r="EB41" s="15">
        <f t="shared" si="124"/>
        <v>0</v>
      </c>
      <c r="EC41" s="15">
        <f t="shared" si="125"/>
        <v>0</v>
      </c>
      <c r="ED41" s="15">
        <f t="shared" si="126"/>
        <v>0</v>
      </c>
      <c r="EE41" s="15">
        <f t="shared" si="127"/>
        <v>0</v>
      </c>
      <c r="EF41" s="15">
        <f t="shared" si="128"/>
        <v>0</v>
      </c>
      <c r="EG41" s="15">
        <f t="shared" si="129"/>
        <v>0</v>
      </c>
      <c r="EH41" s="15">
        <f t="shared" si="130"/>
        <v>0</v>
      </c>
      <c r="EI41" s="15">
        <f t="shared" si="131"/>
        <v>0</v>
      </c>
      <c r="EJ41" s="15">
        <f t="shared" si="132"/>
        <v>0</v>
      </c>
      <c r="EK41" s="15">
        <f t="shared" si="133"/>
        <v>0</v>
      </c>
      <c r="EL41" s="15">
        <f t="shared" si="134"/>
        <v>0</v>
      </c>
      <c r="EM41" s="15">
        <f t="shared" si="135"/>
        <v>0</v>
      </c>
      <c r="EN41" s="15">
        <f t="shared" si="136"/>
        <v>0</v>
      </c>
      <c r="EO41" s="15">
        <f t="shared" si="137"/>
        <v>0</v>
      </c>
      <c r="EP41" s="15">
        <f t="shared" si="138"/>
        <v>0</v>
      </c>
      <c r="EQ41" s="15">
        <f t="shared" si="139"/>
        <v>0</v>
      </c>
      <c r="ER41" s="15">
        <f t="shared" si="140"/>
        <v>0</v>
      </c>
      <c r="ES41" s="15">
        <f t="shared" si="141"/>
        <v>0</v>
      </c>
      <c r="ET41" s="15">
        <f t="shared" si="142"/>
        <v>0</v>
      </c>
      <c r="EU41" s="15">
        <f t="shared" si="143"/>
        <v>0</v>
      </c>
      <c r="EV41" s="15"/>
      <c r="EW41" s="15" t="str">
        <f>IF(Planner!$L41="","",CHAR(34)&amp;Planner!$L41&amp;CHAR(34))</f>
        <v>"Zenyte shard"</v>
      </c>
      <c r="EX41" s="15" t="str">
        <f>IF(Planner!$M41="","",CHAR(34)&amp;Planner!$M41&amp;CHAR(34))</f>
        <v/>
      </c>
      <c r="EY41" s="15" t="str">
        <f>IF(Planner!$N41="","",CHAR(34)&amp;Planner!$N41&amp;CHAR(34))</f>
        <v/>
      </c>
      <c r="EZ41" s="15" t="str">
        <f>IF(Planner!$O41="","",CHAR(34)&amp;Planner!$O41&amp;CHAR(34))</f>
        <v/>
      </c>
      <c r="FA41" s="15" t="str">
        <f>IF(Planner!$P41="","",CHAR(34)&amp;Planner!$P41&amp;CHAR(34))</f>
        <v/>
      </c>
      <c r="FB41" s="15" t="str">
        <f>IF(Planner!$Q41="","",CHAR(34)&amp;Planner!$Q41&amp;CHAR(34))</f>
        <v/>
      </c>
      <c r="FC41" s="15" t="str">
        <f>IF(Planner!$R41="","",CHAR(34)&amp;Planner!$R41&amp;CHAR(34))</f>
        <v/>
      </c>
      <c r="FD41" s="15" t="str">
        <f>IF(Planner!$S41="","",CHAR(34)&amp;Planner!$S41&amp;CHAR(34))</f>
        <v/>
      </c>
      <c r="FE41" s="15" t="str">
        <f>IF(Planner!$T41="","",CHAR(34)&amp;Planner!$T41&amp;CHAR(34))</f>
        <v/>
      </c>
      <c r="FF41" s="15" t="str">
        <f>IF(Planner!$U41="","",CHAR(34)&amp;Planner!$U41&amp;CHAR(34))</f>
        <v/>
      </c>
      <c r="FG41" s="15" t="str">
        <f>IF(Planner!$V41="","",CHAR(34)&amp;Planner!$V41&amp;CHAR(34))</f>
        <v/>
      </c>
      <c r="FH41" s="15" t="str">
        <f>IF(Planner!$W41="","",CHAR(34)&amp;Planner!$W41&amp;CHAR(34))</f>
        <v/>
      </c>
      <c r="FI41" s="15" t="str">
        <f>IF(Planner!$X41="","",CHAR(34)&amp;Planner!$X41&amp;CHAR(34))</f>
        <v/>
      </c>
      <c r="FJ41" s="15" t="str">
        <f>IF(Planner!$Y41="","",CHAR(34)&amp;Planner!$Y41&amp;CHAR(34))</f>
        <v/>
      </c>
      <c r="FK41" s="15" t="str">
        <f>IF(Planner!$Z41="","",CHAR(34)&amp;Planner!$Z41&amp;CHAR(34))</f>
        <v/>
      </c>
      <c r="FL41" s="15" t="str">
        <f>IF(Planner!$AA41="","",CHAR(34)&amp;Planner!$AA41&amp;CHAR(34))</f>
        <v/>
      </c>
      <c r="FM41" s="15" t="str">
        <f>IF(Planner!$AB41="","",CHAR(34)&amp;Planner!$AB41&amp;CHAR(34))</f>
        <v/>
      </c>
      <c r="FN41" s="15" t="str">
        <f>IF(Planner!$AC41="","",CHAR(34)&amp;Planner!$AC41&amp;CHAR(34))</f>
        <v/>
      </c>
      <c r="FO41" s="15" t="str">
        <f>IF(Planner!$AD41="","",CHAR(34)&amp;Planner!$AD41&amp;CHAR(34))</f>
        <v/>
      </c>
      <c r="FP41" s="15" t="str">
        <f>IF(Planner!$AE41="","",CHAR(34)&amp;Planner!$AE41&amp;CHAR(34))</f>
        <v/>
      </c>
      <c r="FQ41" s="15" t="str">
        <f>IF(Planner!$AF41="","",CHAR(34)&amp;Planner!$AF41&amp;CHAR(34))</f>
        <v/>
      </c>
      <c r="FR41" s="15" t="str">
        <f>IF(Planner!$AG41="","",CHAR(34)&amp;Planner!$AG41&amp;CHAR(34))</f>
        <v/>
      </c>
      <c r="FS41" s="15" t="str">
        <f>IF(Planner!$AH41="","",CHAR(34)&amp;Planner!$AH41&amp;CHAR(34))</f>
        <v/>
      </c>
      <c r="FT41" s="15" t="str">
        <f>IF(Planner!$AI41="","",CHAR(34)&amp;Planner!$AI41&amp;CHAR(34))</f>
        <v/>
      </c>
    </row>
    <row r="42" spans="1:176" x14ac:dyDescent="0.25">
      <c r="A42" s="15">
        <f>Planner!$A42</f>
        <v>23</v>
      </c>
      <c r="B42" s="15"/>
      <c r="C42" s="15">
        <f>IF(Planner!$L42="",0,IFERROR(INDEX(Lookup!$H$5:$H$808,MATCH(Planner!$F42&amp;"|"&amp;Planner!$L42,Lookup!$A$5:$A$808,0)),0))</f>
        <v>45</v>
      </c>
      <c r="D42" s="15">
        <f>IF(Planner!$M42="",0,IFERROR(INDEX(Lookup!$H$5:$H$808,MATCH(Planner!$F42&amp;"|"&amp;Planner!$M42,Lookup!$A$5:$A$808,0)),0))</f>
        <v>0</v>
      </c>
      <c r="E42" s="15">
        <f>IF(Planner!$N42="",0,IFERROR(INDEX(Lookup!$H$5:$H$808,MATCH(Planner!$F42&amp;"|"&amp;Planner!$N42,Lookup!$A$5:$A$808,0)),0))</f>
        <v>0</v>
      </c>
      <c r="F42" s="15">
        <f>IF(Planner!$O42="",0,IFERROR(INDEX(Lookup!$H$5:$H$808,MATCH(Planner!$F42&amp;"|"&amp;Planner!$O42,Lookup!$A$5:$A$808,0)),0))</f>
        <v>0</v>
      </c>
      <c r="G42" s="15">
        <f>IF(Planner!$P42="",0,IFERROR(INDEX(Lookup!$H$5:$H$808,MATCH(Planner!$F42&amp;"|"&amp;Planner!$P42,Lookup!$A$5:$A$808,0)),0))</f>
        <v>0</v>
      </c>
      <c r="H42" s="15">
        <f>IF(Planner!$Q42="",0,IFERROR(INDEX(Lookup!$H$5:$H$808,MATCH(Planner!$F42&amp;"|"&amp;Planner!$Q42,Lookup!$A$5:$A$808,0)),0))</f>
        <v>0</v>
      </c>
      <c r="I42" s="15">
        <f>IF(Planner!$R42="",0,IFERROR(INDEX(Lookup!$H$5:$H$808,MATCH(Planner!$F42&amp;"|"&amp;Planner!$R42,Lookup!$A$5:$A$808,0)),0))</f>
        <v>0</v>
      </c>
      <c r="J42" s="15">
        <f>IF(Planner!$S42="",0,IFERROR(INDEX(Lookup!$H$5:$H$808,MATCH(Planner!$F42&amp;"|"&amp;Planner!$S42,Lookup!$A$5:$A$808,0)),0))</f>
        <v>0</v>
      </c>
      <c r="K42" s="15">
        <f>IF(Planner!$T42="",0,IFERROR(INDEX(Lookup!$H$5:$H$808,MATCH(Planner!$F42&amp;"|"&amp;Planner!$T42,Lookup!$A$5:$A$808,0)),0))</f>
        <v>0</v>
      </c>
      <c r="L42" s="15">
        <f>IF(Planner!$U42="",0,IFERROR(INDEX(Lookup!$H$5:$H$808,MATCH(Planner!$F42&amp;"|"&amp;Planner!$U42,Lookup!$A$5:$A$808,0)),0))</f>
        <v>0</v>
      </c>
      <c r="M42" s="15">
        <f>IF(Planner!$V42="",0,IFERROR(INDEX(Lookup!$H$5:$H$808,MATCH(Planner!$F42&amp;"|"&amp;Planner!$V42,Lookup!$A$5:$A$808,0)),0))</f>
        <v>0</v>
      </c>
      <c r="N42" s="15">
        <f>IF(Planner!$W42="",0,IFERROR(INDEX(Lookup!$H$5:$H$808,MATCH(Planner!$F42&amp;"|"&amp;Planner!$W42,Lookup!$A$5:$A$808,0)),0))</f>
        <v>0</v>
      </c>
      <c r="O42" s="15">
        <f>IF(Planner!$X42="",0,IFERROR(INDEX(Lookup!$H$5:$H$808,MATCH(Planner!$F42&amp;"|"&amp;Planner!$X42,Lookup!$A$5:$A$808,0)),0))</f>
        <v>0</v>
      </c>
      <c r="P42" s="15">
        <f>IF(Planner!$Y42="",0,IFERROR(INDEX(Lookup!$H$5:$H$808,MATCH(Planner!$F42&amp;"|"&amp;Planner!$Y42,Lookup!$A$5:$A$808,0)),0))</f>
        <v>0</v>
      </c>
      <c r="Q42" s="15">
        <f>IF(Planner!$Z42="",0,IFERROR(INDEX(Lookup!$H$5:$H$808,MATCH(Planner!$F42&amp;"|"&amp;Planner!$Z42,Lookup!$A$5:$A$808,0)),0))</f>
        <v>0</v>
      </c>
      <c r="R42" s="15">
        <f>IF(Planner!$AA42="",0,IFERROR(INDEX(Lookup!$H$5:$H$808,MATCH(Planner!$F42&amp;"|"&amp;Planner!$AA42,Lookup!$A$5:$A$808,0)),0))</f>
        <v>0</v>
      </c>
      <c r="S42" s="15">
        <f>IF(Planner!$AB42="",0,IFERROR(INDEX(Lookup!$H$5:$H$808,MATCH(Planner!$F42&amp;"|"&amp;Planner!$AB42,Lookup!$A$5:$A$808,0)),0))</f>
        <v>0</v>
      </c>
      <c r="T42" s="15">
        <f>IF(Planner!$AC42="",0,IFERROR(INDEX(Lookup!$H$5:$H$808,MATCH(Planner!$F42&amp;"|"&amp;Planner!$AC42,Lookup!$A$5:$A$808,0)),0))</f>
        <v>0</v>
      </c>
      <c r="U42" s="15">
        <f>IF(Planner!$AD42="",0,IFERROR(INDEX(Lookup!$H$5:$H$808,MATCH(Planner!$F42&amp;"|"&amp;Planner!$AD42,Lookup!$A$5:$A$808,0)),0))</f>
        <v>0</v>
      </c>
      <c r="V42" s="15">
        <f>IF(Planner!$AE42="",0,IFERROR(INDEX(Lookup!$H$5:$H$808,MATCH(Planner!$F42&amp;"|"&amp;Planner!$AE42,Lookup!$A$5:$A$808,0)),0))</f>
        <v>0</v>
      </c>
      <c r="W42" s="15">
        <f>IF(Planner!$AF42="",0,IFERROR(INDEX(Lookup!$H$5:$H$808,MATCH(Planner!$F42&amp;"|"&amp;Planner!$AF42,Lookup!$A$5:$A$808,0)),0))</f>
        <v>0</v>
      </c>
      <c r="X42" s="15">
        <f>IF(Planner!$AG42="",0,IFERROR(INDEX(Lookup!$H$5:$H$808,MATCH(Planner!$F42&amp;"|"&amp;Planner!$AG42,Lookup!$A$5:$A$808,0)),0))</f>
        <v>0</v>
      </c>
      <c r="Y42" s="15">
        <f>IF(Planner!$AH42="",0,IFERROR(INDEX(Lookup!$H$5:$H$808,MATCH(Planner!$F42&amp;"|"&amp;Planner!$AH42,Lookup!$A$5:$A$808,0)),0))</f>
        <v>0</v>
      </c>
      <c r="Z42" s="15">
        <f>IF(Planner!$AI42="",0,IFERROR(INDEX(Lookup!$H$5:$H$808,MATCH(Planner!$F42&amp;"|"&amp;Planner!$AI42,Lookup!$A$5:$A$808,0)),0))</f>
        <v>0</v>
      </c>
      <c r="AA42" s="15"/>
      <c r="AB42" s="15" t="str">
        <f>IF(Planner!$L42="","",IF(Planner!$I42="Yes","ALL",IF(Planner!$I42="No","IDX0",IFERROR(INDEX(Lookup!$D$5:$D$808,MATCH(Planner!$F42&amp;"|"&amp;Planner!$L42,Lookup!$A$5:$A$808,0)),"UNK0"))))</f>
        <v>Prifddinas rooftop</v>
      </c>
      <c r="AC42" s="15" t="str">
        <f>IF(Planner!$M42="","",IF(Planner!$I42="Yes","ALL",IF(Planner!$I42="No","IDX1",IFERROR(INDEX(Lookup!$D$5:$D$808,MATCH(Planner!$F42&amp;"|"&amp;Planner!$M42,Lookup!$A$5:$A$808,0)),"UNK1"))))</f>
        <v/>
      </c>
      <c r="AD42" s="15" t="str">
        <f>IF(Planner!$N42="","",IF(Planner!$I42="Yes","ALL",IF(Planner!$I42="No","IDX2",IFERROR(INDEX(Lookup!$D$5:$D$808,MATCH(Planner!$F42&amp;"|"&amp;Planner!$N42,Lookup!$A$5:$A$808,0)),"UNK2"))))</f>
        <v/>
      </c>
      <c r="AE42" s="15" t="str">
        <f>IF(Planner!$O42="","",IF(Planner!$I42="Yes","ALL",IF(Planner!$I42="No","IDX3",IFERROR(INDEX(Lookup!$D$5:$D$808,MATCH(Planner!$F42&amp;"|"&amp;Planner!$O42,Lookup!$A$5:$A$808,0)),"UNK3"))))</f>
        <v/>
      </c>
      <c r="AF42" s="15" t="str">
        <f>IF(Planner!$P42="","",IF(Planner!$I42="Yes","ALL",IF(Planner!$I42="No","IDX4",IFERROR(INDEX(Lookup!$D$5:$D$808,MATCH(Planner!$F42&amp;"|"&amp;Planner!$P42,Lookup!$A$5:$A$808,0)),"UNK4"))))</f>
        <v/>
      </c>
      <c r="AG42" s="15" t="str">
        <f>IF(Planner!$Q42="","",IF(Planner!$I42="Yes","ALL",IF(Planner!$I42="No","IDX5",IFERROR(INDEX(Lookup!$D$5:$D$808,MATCH(Planner!$F42&amp;"|"&amp;Planner!$Q42,Lookup!$A$5:$A$808,0)),"UNK5"))))</f>
        <v/>
      </c>
      <c r="AH42" s="15" t="str">
        <f>IF(Planner!$R42="","",IF(Planner!$I42="Yes","ALL",IF(Planner!$I42="No","IDX6",IFERROR(INDEX(Lookup!$D$5:$D$808,MATCH(Planner!$F42&amp;"|"&amp;Planner!$R42,Lookup!$A$5:$A$808,0)),"UNK6"))))</f>
        <v/>
      </c>
      <c r="AI42" s="15" t="str">
        <f>IF(Planner!$S42="","",IF(Planner!$I42="Yes","ALL",IF(Planner!$I42="No","IDX7",IFERROR(INDEX(Lookup!$D$5:$D$808,MATCH(Planner!$F42&amp;"|"&amp;Planner!$S42,Lookup!$A$5:$A$808,0)),"UNK7"))))</f>
        <v/>
      </c>
      <c r="AJ42" s="15" t="str">
        <f>IF(Planner!$T42="","",IF(Planner!$I42="Yes","ALL",IF(Planner!$I42="No","IDX8",IFERROR(INDEX(Lookup!$D$5:$D$808,MATCH(Planner!$F42&amp;"|"&amp;Planner!$T42,Lookup!$A$5:$A$808,0)),"UNK8"))))</f>
        <v/>
      </c>
      <c r="AK42" s="15" t="str">
        <f>IF(Planner!$U42="","",IF(Planner!$I42="Yes","ALL",IF(Planner!$I42="No","IDX9",IFERROR(INDEX(Lookup!$D$5:$D$808,MATCH(Planner!$F42&amp;"|"&amp;Planner!$U42,Lookup!$A$5:$A$808,0)),"UNK9"))))</f>
        <v/>
      </c>
      <c r="AL42" s="15" t="str">
        <f>IF(Planner!$V42="","",IF(Planner!$I42="Yes","ALL",IF(Planner!$I42="No","IDX10",IFERROR(INDEX(Lookup!$D$5:$D$808,MATCH(Planner!$F42&amp;"|"&amp;Planner!$V42,Lookup!$A$5:$A$808,0)),"UNK10"))))</f>
        <v/>
      </c>
      <c r="AM42" s="15" t="str">
        <f>IF(Planner!$W42="","",IF(Planner!$I42="Yes","ALL",IF(Planner!$I42="No","IDX11",IFERROR(INDEX(Lookup!$D$5:$D$808,MATCH(Planner!$F42&amp;"|"&amp;Planner!$W42,Lookup!$A$5:$A$808,0)),"UNK11"))))</f>
        <v/>
      </c>
      <c r="AN42" s="15" t="str">
        <f>IF(Planner!$X42="","",IF(Planner!$I42="Yes","ALL",IF(Planner!$I42="No","IDX12",IFERROR(INDEX(Lookup!$D$5:$D$808,MATCH(Planner!$F42&amp;"|"&amp;Planner!$X42,Lookup!$A$5:$A$808,0)),"UNK12"))))</f>
        <v/>
      </c>
      <c r="AO42" s="15" t="str">
        <f>IF(Planner!$Y42="","",IF(Planner!$I42="Yes","ALL",IF(Planner!$I42="No","IDX13",IFERROR(INDEX(Lookup!$D$5:$D$808,MATCH(Planner!$F42&amp;"|"&amp;Planner!$Y42,Lookup!$A$5:$A$808,0)),"UNK13"))))</f>
        <v/>
      </c>
      <c r="AP42" s="15" t="str">
        <f>IF(Planner!$Z42="","",IF(Planner!$I42="Yes","ALL",IF(Planner!$I42="No","IDX14",IFERROR(INDEX(Lookup!$D$5:$D$808,MATCH(Planner!$F42&amp;"|"&amp;Planner!$Z42,Lookup!$A$5:$A$808,0)),"UNK14"))))</f>
        <v/>
      </c>
      <c r="AQ42" s="15" t="str">
        <f>IF(Planner!$AA42="","",IF(Planner!$I42="Yes","ALL",IF(Planner!$I42="No","IDX15",IFERROR(INDEX(Lookup!$D$5:$D$808,MATCH(Planner!$F42&amp;"|"&amp;Planner!$AA42,Lookup!$A$5:$A$808,0)),"UNK15"))))</f>
        <v/>
      </c>
      <c r="AR42" s="15" t="str">
        <f>IF(Planner!$AB42="","",IF(Planner!$I42="Yes","ALL",IF(Planner!$I42="No","IDX16",IFERROR(INDEX(Lookup!$D$5:$D$808,MATCH(Planner!$F42&amp;"|"&amp;Planner!$AB42,Lookup!$A$5:$A$808,0)),"UNK16"))))</f>
        <v/>
      </c>
      <c r="AS42" s="15" t="str">
        <f>IF(Planner!$AC42="","",IF(Planner!$I42="Yes","ALL",IF(Planner!$I42="No","IDX17",IFERROR(INDEX(Lookup!$D$5:$D$808,MATCH(Planner!$F42&amp;"|"&amp;Planner!$AC42,Lookup!$A$5:$A$808,0)),"UNK17"))))</f>
        <v/>
      </c>
      <c r="AT42" s="15" t="str">
        <f>IF(Planner!$AD42="","",IF(Planner!$I42="Yes","ALL",IF(Planner!$I42="No","IDX18",IFERROR(INDEX(Lookup!$D$5:$D$808,MATCH(Planner!$F42&amp;"|"&amp;Planner!$AD42,Lookup!$A$5:$A$808,0)),"UNK18"))))</f>
        <v/>
      </c>
      <c r="AU42" s="15" t="str">
        <f>IF(Planner!$AE42="","",IF(Planner!$I42="Yes","ALL",IF(Planner!$I42="No","IDX19",IFERROR(INDEX(Lookup!$D$5:$D$808,MATCH(Planner!$F42&amp;"|"&amp;Planner!$AE42,Lookup!$A$5:$A$808,0)),"UNK19"))))</f>
        <v/>
      </c>
      <c r="AV42" s="15" t="str">
        <f>IF(Planner!$AF42="","",IF(Planner!$I42="Yes","ALL",IF(Planner!$I42="No","IDX20",IFERROR(INDEX(Lookup!$D$5:$D$808,MATCH(Planner!$F42&amp;"|"&amp;Planner!$AF42,Lookup!$A$5:$A$808,0)),"UNK20"))))</f>
        <v/>
      </c>
      <c r="AW42" s="15" t="str">
        <f>IF(Planner!$AG42="","",IF(Planner!$I42="Yes","ALL",IF(Planner!$I42="No","IDX21",IFERROR(INDEX(Lookup!$D$5:$D$808,MATCH(Planner!$F42&amp;"|"&amp;Planner!$AG42,Lookup!$A$5:$A$808,0)),"UNK21"))))</f>
        <v/>
      </c>
      <c r="AX42" s="15" t="str">
        <f>IF(Planner!$AH42="","",IF(Planner!$I42="Yes","ALL",IF(Planner!$I42="No","IDX22",IFERROR(INDEX(Lookup!$D$5:$D$808,MATCH(Planner!$F42&amp;"|"&amp;Planner!$AH42,Lookup!$A$5:$A$808,0)),"UNK22"))))</f>
        <v/>
      </c>
      <c r="AY42" s="15" t="str">
        <f>IF(Planner!$AI42="","",IF(Planner!$I42="Yes","ALL",IF(Planner!$I42="No","IDX23",IFERROR(INDEX(Lookup!$D$5:$D$808,MATCH(Planner!$F42&amp;"|"&amp;Planner!$AI42,Lookup!$A$5:$A$808,0)),"UNK23"))))</f>
        <v/>
      </c>
      <c r="AZ42" s="15"/>
      <c r="BA42" s="15">
        <f t="shared" si="72"/>
        <v>45</v>
      </c>
      <c r="BB42" s="15">
        <f t="shared" si="73"/>
        <v>0</v>
      </c>
      <c r="BC42" s="15">
        <f t="shared" si="74"/>
        <v>0</v>
      </c>
      <c r="BD42" s="15">
        <f t="shared" si="75"/>
        <v>0</v>
      </c>
      <c r="BE42" s="15">
        <f t="shared" si="76"/>
        <v>0</v>
      </c>
      <c r="BF42" s="15">
        <f t="shared" si="77"/>
        <v>0</v>
      </c>
      <c r="BG42" s="15">
        <f t="shared" si="78"/>
        <v>0</v>
      </c>
      <c r="BH42" s="15">
        <f t="shared" si="79"/>
        <v>0</v>
      </c>
      <c r="BI42" s="15">
        <f t="shared" si="80"/>
        <v>0</v>
      </c>
      <c r="BJ42" s="15">
        <f t="shared" si="81"/>
        <v>0</v>
      </c>
      <c r="BK42" s="15">
        <f t="shared" si="82"/>
        <v>0</v>
      </c>
      <c r="BL42" s="15">
        <f t="shared" si="83"/>
        <v>0</v>
      </c>
      <c r="BM42" s="15">
        <f t="shared" si="84"/>
        <v>0</v>
      </c>
      <c r="BN42" s="15">
        <f t="shared" si="85"/>
        <v>0</v>
      </c>
      <c r="BO42" s="15">
        <f t="shared" si="86"/>
        <v>0</v>
      </c>
      <c r="BP42" s="15">
        <f t="shared" si="87"/>
        <v>0</v>
      </c>
      <c r="BQ42" s="15">
        <f t="shared" si="88"/>
        <v>0</v>
      </c>
      <c r="BR42" s="15">
        <f t="shared" si="89"/>
        <v>0</v>
      </c>
      <c r="BS42" s="15">
        <f t="shared" si="90"/>
        <v>0</v>
      </c>
      <c r="BT42" s="15">
        <f t="shared" si="91"/>
        <v>0</v>
      </c>
      <c r="BU42" s="15">
        <f t="shared" si="92"/>
        <v>0</v>
      </c>
      <c r="BV42" s="15">
        <f t="shared" si="93"/>
        <v>0</v>
      </c>
      <c r="BW42" s="15">
        <f t="shared" si="94"/>
        <v>0</v>
      </c>
      <c r="BX42" s="15">
        <f t="shared" si="95"/>
        <v>0</v>
      </c>
      <c r="BY42" s="15"/>
      <c r="BZ42" s="15">
        <f>IF($C42=0,0,Planner!$H42/$C42)</f>
        <v>22.222222222222221</v>
      </c>
      <c r="CA42" s="15">
        <f>IF($D42=0,0,Planner!$H42/$D42)</f>
        <v>0</v>
      </c>
      <c r="CB42" s="15">
        <f>IF($E42=0,0,Planner!$H42/$E42)</f>
        <v>0</v>
      </c>
      <c r="CC42" s="15">
        <f>IF($F42=0,0,Planner!$H42/$F42)</f>
        <v>0</v>
      </c>
      <c r="CD42" s="15">
        <f>IF($G42=0,0,Planner!$H42/$G42)</f>
        <v>0</v>
      </c>
      <c r="CE42" s="15">
        <f>IF($H42=0,0,Planner!$H42/$H42)</f>
        <v>0</v>
      </c>
      <c r="CF42" s="15">
        <f>IF($I42=0,0,Planner!$H42/$I42)</f>
        <v>0</v>
      </c>
      <c r="CG42" s="15">
        <f>IF($J42=0,0,Planner!$H42/$J42)</f>
        <v>0</v>
      </c>
      <c r="CH42" s="15">
        <f>IF($K42=0,0,Planner!$H42/$K42)</f>
        <v>0</v>
      </c>
      <c r="CI42" s="15">
        <f>IF($L42=0,0,Planner!$H42/$L42)</f>
        <v>0</v>
      </c>
      <c r="CJ42" s="15">
        <f>IF($M42=0,0,Planner!$H42/$M42)</f>
        <v>0</v>
      </c>
      <c r="CK42" s="15">
        <f>IF($N42=0,0,Planner!$H42/$N42)</f>
        <v>0</v>
      </c>
      <c r="CL42" s="15">
        <f>IF($O42=0,0,Planner!$H42/$O42)</f>
        <v>0</v>
      </c>
      <c r="CM42" s="15">
        <f>IF($P42=0,0,Planner!$H42/$P42)</f>
        <v>0</v>
      </c>
      <c r="CN42" s="15">
        <f>IF($Q42=0,0,Planner!$H42/$Q42)</f>
        <v>0</v>
      </c>
      <c r="CO42" s="15">
        <f>IF($R42=0,0,Planner!$H42/$R42)</f>
        <v>0</v>
      </c>
      <c r="CP42" s="15">
        <f>IF($S42=0,0,Planner!$H42/$S42)</f>
        <v>0</v>
      </c>
      <c r="CQ42" s="15">
        <f>IF($T42=0,0,Planner!$H42/$T42)</f>
        <v>0</v>
      </c>
      <c r="CR42" s="15">
        <f>IF($U42=0,0,Planner!$H42/$U42)</f>
        <v>0</v>
      </c>
      <c r="CS42" s="15">
        <f>IF($V42=0,0,Planner!$H42/$V42)</f>
        <v>0</v>
      </c>
      <c r="CT42" s="15">
        <f>IF($W42=0,0,Planner!$H42/$W42)</f>
        <v>0</v>
      </c>
      <c r="CU42" s="15">
        <f>IF($X42=0,0,Planner!$H42/$X42)</f>
        <v>0</v>
      </c>
      <c r="CV42" s="15">
        <f>IF($Y42=0,0,Planner!$H42/$Y42)</f>
        <v>0</v>
      </c>
      <c r="CW42" s="15">
        <f>IF($Z42=0,0,Planner!$H42/$Z42)</f>
        <v>0</v>
      </c>
      <c r="CX42" s="15"/>
      <c r="CY42" s="15">
        <f t="shared" si="96"/>
        <v>1</v>
      </c>
      <c r="CZ42" s="15">
        <f t="shared" si="97"/>
        <v>0</v>
      </c>
      <c r="DA42" s="15">
        <f t="shared" si="98"/>
        <v>0</v>
      </c>
      <c r="DB42" s="15">
        <f t="shared" si="99"/>
        <v>0</v>
      </c>
      <c r="DC42" s="15">
        <f t="shared" si="100"/>
        <v>0</v>
      </c>
      <c r="DD42" s="15">
        <f t="shared" si="101"/>
        <v>0</v>
      </c>
      <c r="DE42" s="15">
        <f t="shared" si="102"/>
        <v>0</v>
      </c>
      <c r="DF42" s="15">
        <f t="shared" si="103"/>
        <v>0</v>
      </c>
      <c r="DG42" s="15">
        <f t="shared" si="104"/>
        <v>0</v>
      </c>
      <c r="DH42" s="15">
        <f t="shared" si="105"/>
        <v>0</v>
      </c>
      <c r="DI42" s="15">
        <f t="shared" si="106"/>
        <v>0</v>
      </c>
      <c r="DJ42" s="15">
        <f t="shared" si="107"/>
        <v>0</v>
      </c>
      <c r="DK42" s="15">
        <f t="shared" si="108"/>
        <v>0</v>
      </c>
      <c r="DL42" s="15">
        <f t="shared" si="109"/>
        <v>0</v>
      </c>
      <c r="DM42" s="15">
        <f t="shared" si="110"/>
        <v>0</v>
      </c>
      <c r="DN42" s="15">
        <f t="shared" si="111"/>
        <v>0</v>
      </c>
      <c r="DO42" s="15">
        <f t="shared" si="112"/>
        <v>0</v>
      </c>
      <c r="DP42" s="15">
        <f t="shared" si="113"/>
        <v>0</v>
      </c>
      <c r="DQ42" s="15">
        <f t="shared" si="114"/>
        <v>0</v>
      </c>
      <c r="DR42" s="15">
        <f t="shared" si="115"/>
        <v>0</v>
      </c>
      <c r="DS42" s="15">
        <f t="shared" si="116"/>
        <v>0</v>
      </c>
      <c r="DT42" s="15">
        <f t="shared" si="117"/>
        <v>0</v>
      </c>
      <c r="DU42" s="15">
        <f t="shared" si="118"/>
        <v>0</v>
      </c>
      <c r="DV42" s="15">
        <f t="shared" si="119"/>
        <v>0</v>
      </c>
      <c r="DW42" s="15"/>
      <c r="DX42" s="15">
        <f t="shared" si="120"/>
        <v>22.222222222222221</v>
      </c>
      <c r="DY42" s="15">
        <f t="shared" si="121"/>
        <v>0</v>
      </c>
      <c r="DZ42" s="15">
        <f t="shared" si="122"/>
        <v>0</v>
      </c>
      <c r="EA42" s="15">
        <f t="shared" si="123"/>
        <v>0</v>
      </c>
      <c r="EB42" s="15">
        <f t="shared" si="124"/>
        <v>0</v>
      </c>
      <c r="EC42" s="15">
        <f t="shared" si="125"/>
        <v>0</v>
      </c>
      <c r="ED42" s="15">
        <f t="shared" si="126"/>
        <v>0</v>
      </c>
      <c r="EE42" s="15">
        <f t="shared" si="127"/>
        <v>0</v>
      </c>
      <c r="EF42" s="15">
        <f t="shared" si="128"/>
        <v>0</v>
      </c>
      <c r="EG42" s="15">
        <f t="shared" si="129"/>
        <v>0</v>
      </c>
      <c r="EH42" s="15">
        <f t="shared" si="130"/>
        <v>0</v>
      </c>
      <c r="EI42" s="15">
        <f t="shared" si="131"/>
        <v>0</v>
      </c>
      <c r="EJ42" s="15">
        <f t="shared" si="132"/>
        <v>0</v>
      </c>
      <c r="EK42" s="15">
        <f t="shared" si="133"/>
        <v>0</v>
      </c>
      <c r="EL42" s="15">
        <f t="shared" si="134"/>
        <v>0</v>
      </c>
      <c r="EM42" s="15">
        <f t="shared" si="135"/>
        <v>0</v>
      </c>
      <c r="EN42" s="15">
        <f t="shared" si="136"/>
        <v>0</v>
      </c>
      <c r="EO42" s="15">
        <f t="shared" si="137"/>
        <v>0</v>
      </c>
      <c r="EP42" s="15">
        <f t="shared" si="138"/>
        <v>0</v>
      </c>
      <c r="EQ42" s="15">
        <f t="shared" si="139"/>
        <v>0</v>
      </c>
      <c r="ER42" s="15">
        <f t="shared" si="140"/>
        <v>0</v>
      </c>
      <c r="ES42" s="15">
        <f t="shared" si="141"/>
        <v>0</v>
      </c>
      <c r="ET42" s="15">
        <f t="shared" si="142"/>
        <v>0</v>
      </c>
      <c r="EU42" s="15">
        <f t="shared" si="143"/>
        <v>0</v>
      </c>
      <c r="EV42" s="15"/>
      <c r="EW42" s="15" t="str">
        <f>IF(Planner!$L42="","",CHAR(34)&amp;Planner!$L42&amp;CHAR(34))</f>
        <v>"Crystal shard"</v>
      </c>
      <c r="EX42" s="15" t="str">
        <f>IF(Planner!$M42="","",CHAR(34)&amp;Planner!$M42&amp;CHAR(34))</f>
        <v/>
      </c>
      <c r="EY42" s="15" t="str">
        <f>IF(Planner!$N42="","",CHAR(34)&amp;Planner!$N42&amp;CHAR(34))</f>
        <v/>
      </c>
      <c r="EZ42" s="15" t="str">
        <f>IF(Planner!$O42="","",CHAR(34)&amp;Planner!$O42&amp;CHAR(34))</f>
        <v/>
      </c>
      <c r="FA42" s="15" t="str">
        <f>IF(Planner!$P42="","",CHAR(34)&amp;Planner!$P42&amp;CHAR(34))</f>
        <v/>
      </c>
      <c r="FB42" s="15" t="str">
        <f>IF(Planner!$Q42="","",CHAR(34)&amp;Planner!$Q42&amp;CHAR(34))</f>
        <v/>
      </c>
      <c r="FC42" s="15" t="str">
        <f>IF(Planner!$R42="","",CHAR(34)&amp;Planner!$R42&amp;CHAR(34))</f>
        <v/>
      </c>
      <c r="FD42" s="15" t="str">
        <f>IF(Planner!$S42="","",CHAR(34)&amp;Planner!$S42&amp;CHAR(34))</f>
        <v/>
      </c>
      <c r="FE42" s="15" t="str">
        <f>IF(Planner!$T42="","",CHAR(34)&amp;Planner!$T42&amp;CHAR(34))</f>
        <v/>
      </c>
      <c r="FF42" s="15" t="str">
        <f>IF(Planner!$U42="","",CHAR(34)&amp;Planner!$U42&amp;CHAR(34))</f>
        <v/>
      </c>
      <c r="FG42" s="15" t="str">
        <f>IF(Planner!$V42="","",CHAR(34)&amp;Planner!$V42&amp;CHAR(34))</f>
        <v/>
      </c>
      <c r="FH42" s="15" t="str">
        <f>IF(Planner!$W42="","",CHAR(34)&amp;Planner!$W42&amp;CHAR(34))</f>
        <v/>
      </c>
      <c r="FI42" s="15" t="str">
        <f>IF(Planner!$X42="","",CHAR(34)&amp;Planner!$X42&amp;CHAR(34))</f>
        <v/>
      </c>
      <c r="FJ42" s="15" t="str">
        <f>IF(Planner!$Y42="","",CHAR(34)&amp;Planner!$Y42&amp;CHAR(34))</f>
        <v/>
      </c>
      <c r="FK42" s="15" t="str">
        <f>IF(Planner!$Z42="","",CHAR(34)&amp;Planner!$Z42&amp;CHAR(34))</f>
        <v/>
      </c>
      <c r="FL42" s="15" t="str">
        <f>IF(Planner!$AA42="","",CHAR(34)&amp;Planner!$AA42&amp;CHAR(34))</f>
        <v/>
      </c>
      <c r="FM42" s="15" t="str">
        <f>IF(Planner!$AB42="","",CHAR(34)&amp;Planner!$AB42&amp;CHAR(34))</f>
        <v/>
      </c>
      <c r="FN42" s="15" t="str">
        <f>IF(Planner!$AC42="","",CHAR(34)&amp;Planner!$AC42&amp;CHAR(34))</f>
        <v/>
      </c>
      <c r="FO42" s="15" t="str">
        <f>IF(Planner!$AD42="","",CHAR(34)&amp;Planner!$AD42&amp;CHAR(34))</f>
        <v/>
      </c>
      <c r="FP42" s="15" t="str">
        <f>IF(Planner!$AE42="","",CHAR(34)&amp;Planner!$AE42&amp;CHAR(34))</f>
        <v/>
      </c>
      <c r="FQ42" s="15" t="str">
        <f>IF(Planner!$AF42="","",CHAR(34)&amp;Planner!$AF42&amp;CHAR(34))</f>
        <v/>
      </c>
      <c r="FR42" s="15" t="str">
        <f>IF(Planner!$AG42="","",CHAR(34)&amp;Planner!$AG42&amp;CHAR(34))</f>
        <v/>
      </c>
      <c r="FS42" s="15" t="str">
        <f>IF(Planner!$AH42="","",CHAR(34)&amp;Planner!$AH42&amp;CHAR(34))</f>
        <v/>
      </c>
      <c r="FT42" s="15" t="str">
        <f>IF(Planner!$AI42="","",CHAR(34)&amp;Planner!$AI42&amp;CHAR(34))</f>
        <v/>
      </c>
    </row>
    <row r="43" spans="1:176" x14ac:dyDescent="0.25">
      <c r="A43" s="15">
        <f>Planner!$A43</f>
        <v>24</v>
      </c>
      <c r="B43" s="15"/>
      <c r="C43" s="15">
        <f>IF(Planner!$L43="",0,IFERROR(INDEX(Lookup!$H$5:$H$808,MATCH(Planner!$F43&amp;"|"&amp;Planner!$L43,Lookup!$A$5:$A$808,0)),0))</f>
        <v>0.14166666666666666</v>
      </c>
      <c r="D43" s="15">
        <f>IF(Planner!$M43="",0,IFERROR(INDEX(Lookup!$H$5:$H$808,MATCH(Planner!$F43&amp;"|"&amp;Planner!$M43,Lookup!$A$5:$A$808,0)),0))</f>
        <v>0</v>
      </c>
      <c r="E43" s="15">
        <f>IF(Planner!$N43="",0,IFERROR(INDEX(Lookup!$H$5:$H$808,MATCH(Planner!$F43&amp;"|"&amp;Planner!$N43,Lookup!$A$5:$A$808,0)),0))</f>
        <v>0</v>
      </c>
      <c r="F43" s="15">
        <f>IF(Planner!$O43="",0,IFERROR(INDEX(Lookup!$H$5:$H$808,MATCH(Planner!$F43&amp;"|"&amp;Planner!$O43,Lookup!$A$5:$A$808,0)),0))</f>
        <v>0</v>
      </c>
      <c r="G43" s="15">
        <f>IF(Planner!$P43="",0,IFERROR(INDEX(Lookup!$H$5:$H$808,MATCH(Planner!$F43&amp;"|"&amp;Planner!$P43,Lookup!$A$5:$A$808,0)),0))</f>
        <v>0</v>
      </c>
      <c r="H43" s="15">
        <f>IF(Planner!$Q43="",0,IFERROR(INDEX(Lookup!$H$5:$H$808,MATCH(Planner!$F43&amp;"|"&amp;Planner!$Q43,Lookup!$A$5:$A$808,0)),0))</f>
        <v>0</v>
      </c>
      <c r="I43" s="15">
        <f>IF(Planner!$R43="",0,IFERROR(INDEX(Lookup!$H$5:$H$808,MATCH(Planner!$F43&amp;"|"&amp;Planner!$R43,Lookup!$A$5:$A$808,0)),0))</f>
        <v>0</v>
      </c>
      <c r="J43" s="15">
        <f>IF(Planner!$S43="",0,IFERROR(INDEX(Lookup!$H$5:$H$808,MATCH(Planner!$F43&amp;"|"&amp;Planner!$S43,Lookup!$A$5:$A$808,0)),0))</f>
        <v>0</v>
      </c>
      <c r="K43" s="15">
        <f>IF(Planner!$T43="",0,IFERROR(INDEX(Lookup!$H$5:$H$808,MATCH(Planner!$F43&amp;"|"&amp;Planner!$T43,Lookup!$A$5:$A$808,0)),0))</f>
        <v>0</v>
      </c>
      <c r="L43" s="15">
        <f>IF(Planner!$U43="",0,IFERROR(INDEX(Lookup!$H$5:$H$808,MATCH(Planner!$F43&amp;"|"&amp;Planner!$U43,Lookup!$A$5:$A$808,0)),0))</f>
        <v>0</v>
      </c>
      <c r="M43" s="15">
        <f>IF(Planner!$V43="",0,IFERROR(INDEX(Lookup!$H$5:$H$808,MATCH(Planner!$F43&amp;"|"&amp;Planner!$V43,Lookup!$A$5:$A$808,0)),0))</f>
        <v>0</v>
      </c>
      <c r="N43" s="15">
        <f>IF(Planner!$W43="",0,IFERROR(INDEX(Lookup!$H$5:$H$808,MATCH(Planner!$F43&amp;"|"&amp;Planner!$W43,Lookup!$A$5:$A$808,0)),0))</f>
        <v>0</v>
      </c>
      <c r="O43" s="15">
        <f>IF(Planner!$X43="",0,IFERROR(INDEX(Lookup!$H$5:$H$808,MATCH(Planner!$F43&amp;"|"&amp;Planner!$X43,Lookup!$A$5:$A$808,0)),0))</f>
        <v>0</v>
      </c>
      <c r="P43" s="15">
        <f>IF(Planner!$Y43="",0,IFERROR(INDEX(Lookup!$H$5:$H$808,MATCH(Planner!$F43&amp;"|"&amp;Planner!$Y43,Lookup!$A$5:$A$808,0)),0))</f>
        <v>0</v>
      </c>
      <c r="Q43" s="15">
        <f>IF(Planner!$Z43="",0,IFERROR(INDEX(Lookup!$H$5:$H$808,MATCH(Planner!$F43&amp;"|"&amp;Planner!$Z43,Lookup!$A$5:$A$808,0)),0))</f>
        <v>0</v>
      </c>
      <c r="R43" s="15">
        <f>IF(Planner!$AA43="",0,IFERROR(INDEX(Lookup!$H$5:$H$808,MATCH(Planner!$F43&amp;"|"&amp;Planner!$AA43,Lookup!$A$5:$A$808,0)),0))</f>
        <v>0</v>
      </c>
      <c r="S43" s="15">
        <f>IF(Planner!$AB43="",0,IFERROR(INDEX(Lookup!$H$5:$H$808,MATCH(Planner!$F43&amp;"|"&amp;Planner!$AB43,Lookup!$A$5:$A$808,0)),0))</f>
        <v>0</v>
      </c>
      <c r="T43" s="15">
        <f>IF(Planner!$AC43="",0,IFERROR(INDEX(Lookup!$H$5:$H$808,MATCH(Planner!$F43&amp;"|"&amp;Planner!$AC43,Lookup!$A$5:$A$808,0)),0))</f>
        <v>0</v>
      </c>
      <c r="U43" s="15">
        <f>IF(Planner!$AD43="",0,IFERROR(INDEX(Lookup!$H$5:$H$808,MATCH(Planner!$F43&amp;"|"&amp;Planner!$AD43,Lookup!$A$5:$A$808,0)),0))</f>
        <v>0</v>
      </c>
      <c r="V43" s="15">
        <f>IF(Planner!$AE43="",0,IFERROR(INDEX(Lookup!$H$5:$H$808,MATCH(Planner!$F43&amp;"|"&amp;Planner!$AE43,Lookup!$A$5:$A$808,0)),0))</f>
        <v>0</v>
      </c>
      <c r="W43" s="15">
        <f>IF(Planner!$AF43="",0,IFERROR(INDEX(Lookup!$H$5:$H$808,MATCH(Planner!$F43&amp;"|"&amp;Planner!$AF43,Lookup!$A$5:$A$808,0)),0))</f>
        <v>0</v>
      </c>
      <c r="X43" s="15">
        <f>IF(Planner!$AG43="",0,IFERROR(INDEX(Lookup!$H$5:$H$808,MATCH(Planner!$F43&amp;"|"&amp;Planner!$AG43,Lookup!$A$5:$A$808,0)),0))</f>
        <v>0</v>
      </c>
      <c r="Y43" s="15">
        <f>IF(Planner!$AH43="",0,IFERROR(INDEX(Lookup!$H$5:$H$808,MATCH(Planner!$F43&amp;"|"&amp;Planner!$AH43,Lookup!$A$5:$A$808,0)),0))</f>
        <v>0</v>
      </c>
      <c r="Z43" s="15">
        <f>IF(Planner!$AI43="",0,IFERROR(INDEX(Lookup!$H$5:$H$808,MATCH(Planner!$F43&amp;"|"&amp;Planner!$AI43,Lookup!$A$5:$A$808,0)),0))</f>
        <v>0</v>
      </c>
      <c r="AA43" s="15"/>
      <c r="AB43" s="15" t="str">
        <f>IF(Planner!$L43="","",IF(Planner!$I43="Yes","ALL",IF(Planner!$I43="No","IDX0",IFERROR(INDEX(Lookup!$D$5:$D$808,MATCH(Planner!$F43&amp;"|"&amp;Planner!$L43,Lookup!$A$5:$A$808,0)),"UNK0"))))</f>
        <v>Duke Sucellus</v>
      </c>
      <c r="AC43" s="15" t="str">
        <f>IF(Planner!$M43="","",IF(Planner!$I43="Yes","ALL",IF(Planner!$I43="No","IDX1",IFERROR(INDEX(Lookup!$D$5:$D$808,MATCH(Planner!$F43&amp;"|"&amp;Planner!$M43,Lookup!$A$5:$A$808,0)),"UNK1"))))</f>
        <v/>
      </c>
      <c r="AD43" s="15" t="str">
        <f>IF(Planner!$N43="","",IF(Planner!$I43="Yes","ALL",IF(Planner!$I43="No","IDX2",IFERROR(INDEX(Lookup!$D$5:$D$808,MATCH(Planner!$F43&amp;"|"&amp;Planner!$N43,Lookup!$A$5:$A$808,0)),"UNK2"))))</f>
        <v/>
      </c>
      <c r="AE43" s="15" t="str">
        <f>IF(Planner!$O43="","",IF(Planner!$I43="Yes","ALL",IF(Planner!$I43="No","IDX3",IFERROR(INDEX(Lookup!$D$5:$D$808,MATCH(Planner!$F43&amp;"|"&amp;Planner!$O43,Lookup!$A$5:$A$808,0)),"UNK3"))))</f>
        <v/>
      </c>
      <c r="AF43" s="15" t="str">
        <f>IF(Planner!$P43="","",IF(Planner!$I43="Yes","ALL",IF(Planner!$I43="No","IDX4",IFERROR(INDEX(Lookup!$D$5:$D$808,MATCH(Planner!$F43&amp;"|"&amp;Planner!$P43,Lookup!$A$5:$A$808,0)),"UNK4"))))</f>
        <v/>
      </c>
      <c r="AG43" s="15" t="str">
        <f>IF(Planner!$Q43="","",IF(Planner!$I43="Yes","ALL",IF(Planner!$I43="No","IDX5",IFERROR(INDEX(Lookup!$D$5:$D$808,MATCH(Planner!$F43&amp;"|"&amp;Planner!$Q43,Lookup!$A$5:$A$808,0)),"UNK5"))))</f>
        <v/>
      </c>
      <c r="AH43" s="15" t="str">
        <f>IF(Planner!$R43="","",IF(Planner!$I43="Yes","ALL",IF(Planner!$I43="No","IDX6",IFERROR(INDEX(Lookup!$D$5:$D$808,MATCH(Planner!$F43&amp;"|"&amp;Planner!$R43,Lookup!$A$5:$A$808,0)),"UNK6"))))</f>
        <v/>
      </c>
      <c r="AI43" s="15" t="str">
        <f>IF(Planner!$S43="","",IF(Planner!$I43="Yes","ALL",IF(Planner!$I43="No","IDX7",IFERROR(INDEX(Lookup!$D$5:$D$808,MATCH(Planner!$F43&amp;"|"&amp;Planner!$S43,Lookup!$A$5:$A$808,0)),"UNK7"))))</f>
        <v/>
      </c>
      <c r="AJ43" s="15" t="str">
        <f>IF(Planner!$T43="","",IF(Planner!$I43="Yes","ALL",IF(Planner!$I43="No","IDX8",IFERROR(INDEX(Lookup!$D$5:$D$808,MATCH(Planner!$F43&amp;"|"&amp;Planner!$T43,Lookup!$A$5:$A$808,0)),"UNK8"))))</f>
        <v/>
      </c>
      <c r="AK43" s="15" t="str">
        <f>IF(Planner!$U43="","",IF(Planner!$I43="Yes","ALL",IF(Planner!$I43="No","IDX9",IFERROR(INDEX(Lookup!$D$5:$D$808,MATCH(Planner!$F43&amp;"|"&amp;Planner!$U43,Lookup!$A$5:$A$808,0)),"UNK9"))))</f>
        <v/>
      </c>
      <c r="AL43" s="15" t="str">
        <f>IF(Planner!$V43="","",IF(Planner!$I43="Yes","ALL",IF(Planner!$I43="No","IDX10",IFERROR(INDEX(Lookup!$D$5:$D$808,MATCH(Planner!$F43&amp;"|"&amp;Planner!$V43,Lookup!$A$5:$A$808,0)),"UNK10"))))</f>
        <v/>
      </c>
      <c r="AM43" s="15" t="str">
        <f>IF(Planner!$W43="","",IF(Planner!$I43="Yes","ALL",IF(Planner!$I43="No","IDX11",IFERROR(INDEX(Lookup!$D$5:$D$808,MATCH(Planner!$F43&amp;"|"&amp;Planner!$W43,Lookup!$A$5:$A$808,0)),"UNK11"))))</f>
        <v/>
      </c>
      <c r="AN43" s="15" t="str">
        <f>IF(Planner!$X43="","",IF(Planner!$I43="Yes","ALL",IF(Planner!$I43="No","IDX12",IFERROR(INDEX(Lookup!$D$5:$D$808,MATCH(Planner!$F43&amp;"|"&amp;Planner!$X43,Lookup!$A$5:$A$808,0)),"UNK12"))))</f>
        <v/>
      </c>
      <c r="AO43" s="15" t="str">
        <f>IF(Planner!$Y43="","",IF(Planner!$I43="Yes","ALL",IF(Planner!$I43="No","IDX13",IFERROR(INDEX(Lookup!$D$5:$D$808,MATCH(Planner!$F43&amp;"|"&amp;Planner!$Y43,Lookup!$A$5:$A$808,0)),"UNK13"))))</f>
        <v/>
      </c>
      <c r="AP43" s="15" t="str">
        <f>IF(Planner!$Z43="","",IF(Planner!$I43="Yes","ALL",IF(Planner!$I43="No","IDX14",IFERROR(INDEX(Lookup!$D$5:$D$808,MATCH(Planner!$F43&amp;"|"&amp;Planner!$Z43,Lookup!$A$5:$A$808,0)),"UNK14"))))</f>
        <v/>
      </c>
      <c r="AQ43" s="15" t="str">
        <f>IF(Planner!$AA43="","",IF(Planner!$I43="Yes","ALL",IF(Planner!$I43="No","IDX15",IFERROR(INDEX(Lookup!$D$5:$D$808,MATCH(Planner!$F43&amp;"|"&amp;Planner!$AA43,Lookup!$A$5:$A$808,0)),"UNK15"))))</f>
        <v/>
      </c>
      <c r="AR43" s="15" t="str">
        <f>IF(Planner!$AB43="","",IF(Planner!$I43="Yes","ALL",IF(Planner!$I43="No","IDX16",IFERROR(INDEX(Lookup!$D$5:$D$808,MATCH(Planner!$F43&amp;"|"&amp;Planner!$AB43,Lookup!$A$5:$A$808,0)),"UNK16"))))</f>
        <v/>
      </c>
      <c r="AS43" s="15" t="str">
        <f>IF(Planner!$AC43="","",IF(Planner!$I43="Yes","ALL",IF(Planner!$I43="No","IDX17",IFERROR(INDEX(Lookup!$D$5:$D$808,MATCH(Planner!$F43&amp;"|"&amp;Planner!$AC43,Lookup!$A$5:$A$808,0)),"UNK17"))))</f>
        <v/>
      </c>
      <c r="AT43" s="15" t="str">
        <f>IF(Planner!$AD43="","",IF(Planner!$I43="Yes","ALL",IF(Planner!$I43="No","IDX18",IFERROR(INDEX(Lookup!$D$5:$D$808,MATCH(Planner!$F43&amp;"|"&amp;Planner!$AD43,Lookup!$A$5:$A$808,0)),"UNK18"))))</f>
        <v/>
      </c>
      <c r="AU43" s="15" t="str">
        <f>IF(Planner!$AE43="","",IF(Planner!$I43="Yes","ALL",IF(Planner!$I43="No","IDX19",IFERROR(INDEX(Lookup!$D$5:$D$808,MATCH(Planner!$F43&amp;"|"&amp;Planner!$AE43,Lookup!$A$5:$A$808,0)),"UNK19"))))</f>
        <v/>
      </c>
      <c r="AV43" s="15" t="str">
        <f>IF(Planner!$AF43="","",IF(Planner!$I43="Yes","ALL",IF(Planner!$I43="No","IDX20",IFERROR(INDEX(Lookup!$D$5:$D$808,MATCH(Planner!$F43&amp;"|"&amp;Planner!$AF43,Lookup!$A$5:$A$808,0)),"UNK20"))))</f>
        <v/>
      </c>
      <c r="AW43" s="15" t="str">
        <f>IF(Planner!$AG43="","",IF(Planner!$I43="Yes","ALL",IF(Planner!$I43="No","IDX21",IFERROR(INDEX(Lookup!$D$5:$D$808,MATCH(Planner!$F43&amp;"|"&amp;Planner!$AG43,Lookup!$A$5:$A$808,0)),"UNK21"))))</f>
        <v/>
      </c>
      <c r="AX43" s="15" t="str">
        <f>IF(Planner!$AH43="","",IF(Planner!$I43="Yes","ALL",IF(Planner!$I43="No","IDX22",IFERROR(INDEX(Lookup!$D$5:$D$808,MATCH(Planner!$F43&amp;"|"&amp;Planner!$AH43,Lookup!$A$5:$A$808,0)),"UNK22"))))</f>
        <v/>
      </c>
      <c r="AY43" s="15" t="str">
        <f>IF(Planner!$AI43="","",IF(Planner!$I43="Yes","ALL",IF(Planner!$I43="No","IDX23",IFERROR(INDEX(Lookup!$D$5:$D$808,MATCH(Planner!$F43&amp;"|"&amp;Planner!$AI43,Lookup!$A$5:$A$808,0)),"UNK23"))))</f>
        <v/>
      </c>
      <c r="AZ43" s="15"/>
      <c r="BA43" s="15">
        <f t="shared" si="72"/>
        <v>0.14166666666666666</v>
      </c>
      <c r="BB43" s="15">
        <f t="shared" si="73"/>
        <v>0</v>
      </c>
      <c r="BC43" s="15">
        <f t="shared" si="74"/>
        <v>0</v>
      </c>
      <c r="BD43" s="15">
        <f t="shared" si="75"/>
        <v>0</v>
      </c>
      <c r="BE43" s="15">
        <f t="shared" si="76"/>
        <v>0</v>
      </c>
      <c r="BF43" s="15">
        <f t="shared" si="77"/>
        <v>0</v>
      </c>
      <c r="BG43" s="15">
        <f t="shared" si="78"/>
        <v>0</v>
      </c>
      <c r="BH43" s="15">
        <f t="shared" si="79"/>
        <v>0</v>
      </c>
      <c r="BI43" s="15">
        <f t="shared" si="80"/>
        <v>0</v>
      </c>
      <c r="BJ43" s="15">
        <f t="shared" si="81"/>
        <v>0</v>
      </c>
      <c r="BK43" s="15">
        <f t="shared" si="82"/>
        <v>0</v>
      </c>
      <c r="BL43" s="15">
        <f t="shared" si="83"/>
        <v>0</v>
      </c>
      <c r="BM43" s="15">
        <f t="shared" si="84"/>
        <v>0</v>
      </c>
      <c r="BN43" s="15">
        <f t="shared" si="85"/>
        <v>0</v>
      </c>
      <c r="BO43" s="15">
        <f t="shared" si="86"/>
        <v>0</v>
      </c>
      <c r="BP43" s="15">
        <f t="shared" si="87"/>
        <v>0</v>
      </c>
      <c r="BQ43" s="15">
        <f t="shared" si="88"/>
        <v>0</v>
      </c>
      <c r="BR43" s="15">
        <f t="shared" si="89"/>
        <v>0</v>
      </c>
      <c r="BS43" s="15">
        <f t="shared" si="90"/>
        <v>0</v>
      </c>
      <c r="BT43" s="15">
        <f t="shared" si="91"/>
        <v>0</v>
      </c>
      <c r="BU43" s="15">
        <f t="shared" si="92"/>
        <v>0</v>
      </c>
      <c r="BV43" s="15">
        <f t="shared" si="93"/>
        <v>0</v>
      </c>
      <c r="BW43" s="15">
        <f t="shared" si="94"/>
        <v>0</v>
      </c>
      <c r="BX43" s="15">
        <f t="shared" si="95"/>
        <v>0</v>
      </c>
      <c r="BY43" s="15"/>
      <c r="BZ43" s="15">
        <f>IF($C43=0,0,Planner!$H43/$C43)</f>
        <v>7.0588235294117645</v>
      </c>
      <c r="CA43" s="15">
        <f>IF($D43=0,0,Planner!$H43/$D43)</f>
        <v>0</v>
      </c>
      <c r="CB43" s="15">
        <f>IF($E43=0,0,Planner!$H43/$E43)</f>
        <v>0</v>
      </c>
      <c r="CC43" s="15">
        <f>IF($F43=0,0,Planner!$H43/$F43)</f>
        <v>0</v>
      </c>
      <c r="CD43" s="15">
        <f>IF($G43=0,0,Planner!$H43/$G43)</f>
        <v>0</v>
      </c>
      <c r="CE43" s="15">
        <f>IF($H43=0,0,Planner!$H43/$H43)</f>
        <v>0</v>
      </c>
      <c r="CF43" s="15">
        <f>IF($I43=0,0,Planner!$H43/$I43)</f>
        <v>0</v>
      </c>
      <c r="CG43" s="15">
        <f>IF($J43=0,0,Planner!$H43/$J43)</f>
        <v>0</v>
      </c>
      <c r="CH43" s="15">
        <f>IF($K43=0,0,Planner!$H43/$K43)</f>
        <v>0</v>
      </c>
      <c r="CI43" s="15">
        <f>IF($L43=0,0,Planner!$H43/$L43)</f>
        <v>0</v>
      </c>
      <c r="CJ43" s="15">
        <f>IF($M43=0,0,Planner!$H43/$M43)</f>
        <v>0</v>
      </c>
      <c r="CK43" s="15">
        <f>IF($N43=0,0,Planner!$H43/$N43)</f>
        <v>0</v>
      </c>
      <c r="CL43" s="15">
        <f>IF($O43=0,0,Planner!$H43/$O43)</f>
        <v>0</v>
      </c>
      <c r="CM43" s="15">
        <f>IF($P43=0,0,Planner!$H43/$P43)</f>
        <v>0</v>
      </c>
      <c r="CN43" s="15">
        <f>IF($Q43=0,0,Planner!$H43/$Q43)</f>
        <v>0</v>
      </c>
      <c r="CO43" s="15">
        <f>IF($R43=0,0,Planner!$H43/$R43)</f>
        <v>0</v>
      </c>
      <c r="CP43" s="15">
        <f>IF($S43=0,0,Planner!$H43/$S43)</f>
        <v>0</v>
      </c>
      <c r="CQ43" s="15">
        <f>IF($T43=0,0,Planner!$H43/$T43)</f>
        <v>0</v>
      </c>
      <c r="CR43" s="15">
        <f>IF($U43=0,0,Planner!$H43/$U43)</f>
        <v>0</v>
      </c>
      <c r="CS43" s="15">
        <f>IF($V43=0,0,Planner!$H43/$V43)</f>
        <v>0</v>
      </c>
      <c r="CT43" s="15">
        <f>IF($W43=0,0,Planner!$H43/$W43)</f>
        <v>0</v>
      </c>
      <c r="CU43" s="15">
        <f>IF($X43=0,0,Planner!$H43/$X43)</f>
        <v>0</v>
      </c>
      <c r="CV43" s="15">
        <f>IF($Y43=0,0,Planner!$H43/$Y43)</f>
        <v>0</v>
      </c>
      <c r="CW43" s="15">
        <f>IF($Z43=0,0,Planner!$H43/$Z43)</f>
        <v>0</v>
      </c>
      <c r="CX43" s="15"/>
      <c r="CY43" s="15">
        <f t="shared" si="96"/>
        <v>1</v>
      </c>
      <c r="CZ43" s="15">
        <f t="shared" si="97"/>
        <v>0</v>
      </c>
      <c r="DA43" s="15">
        <f t="shared" si="98"/>
        <v>0</v>
      </c>
      <c r="DB43" s="15">
        <f t="shared" si="99"/>
        <v>0</v>
      </c>
      <c r="DC43" s="15">
        <f t="shared" si="100"/>
        <v>0</v>
      </c>
      <c r="DD43" s="15">
        <f t="shared" si="101"/>
        <v>0</v>
      </c>
      <c r="DE43" s="15">
        <f t="shared" si="102"/>
        <v>0</v>
      </c>
      <c r="DF43" s="15">
        <f t="shared" si="103"/>
        <v>0</v>
      </c>
      <c r="DG43" s="15">
        <f t="shared" si="104"/>
        <v>0</v>
      </c>
      <c r="DH43" s="15">
        <f t="shared" si="105"/>
        <v>0</v>
      </c>
      <c r="DI43" s="15">
        <f t="shared" si="106"/>
        <v>0</v>
      </c>
      <c r="DJ43" s="15">
        <f t="shared" si="107"/>
        <v>0</v>
      </c>
      <c r="DK43" s="15">
        <f t="shared" si="108"/>
        <v>0</v>
      </c>
      <c r="DL43" s="15">
        <f t="shared" si="109"/>
        <v>0</v>
      </c>
      <c r="DM43" s="15">
        <f t="shared" si="110"/>
        <v>0</v>
      </c>
      <c r="DN43" s="15">
        <f t="shared" si="111"/>
        <v>0</v>
      </c>
      <c r="DO43" s="15">
        <f t="shared" si="112"/>
        <v>0</v>
      </c>
      <c r="DP43" s="15">
        <f t="shared" si="113"/>
        <v>0</v>
      </c>
      <c r="DQ43" s="15">
        <f t="shared" si="114"/>
        <v>0</v>
      </c>
      <c r="DR43" s="15">
        <f t="shared" si="115"/>
        <v>0</v>
      </c>
      <c r="DS43" s="15">
        <f t="shared" si="116"/>
        <v>0</v>
      </c>
      <c r="DT43" s="15">
        <f t="shared" si="117"/>
        <v>0</v>
      </c>
      <c r="DU43" s="15">
        <f t="shared" si="118"/>
        <v>0</v>
      </c>
      <c r="DV43" s="15">
        <f t="shared" si="119"/>
        <v>0</v>
      </c>
      <c r="DW43" s="15"/>
      <c r="DX43" s="15">
        <f t="shared" si="120"/>
        <v>7.0588235294117645</v>
      </c>
      <c r="DY43" s="15">
        <f t="shared" si="121"/>
        <v>0</v>
      </c>
      <c r="DZ43" s="15">
        <f t="shared" si="122"/>
        <v>0</v>
      </c>
      <c r="EA43" s="15">
        <f t="shared" si="123"/>
        <v>0</v>
      </c>
      <c r="EB43" s="15">
        <f t="shared" si="124"/>
        <v>0</v>
      </c>
      <c r="EC43" s="15">
        <f t="shared" si="125"/>
        <v>0</v>
      </c>
      <c r="ED43" s="15">
        <f t="shared" si="126"/>
        <v>0</v>
      </c>
      <c r="EE43" s="15">
        <f t="shared" si="127"/>
        <v>0</v>
      </c>
      <c r="EF43" s="15">
        <f t="shared" si="128"/>
        <v>0</v>
      </c>
      <c r="EG43" s="15">
        <f t="shared" si="129"/>
        <v>0</v>
      </c>
      <c r="EH43" s="15">
        <f t="shared" si="130"/>
        <v>0</v>
      </c>
      <c r="EI43" s="15">
        <f t="shared" si="131"/>
        <v>0</v>
      </c>
      <c r="EJ43" s="15">
        <f t="shared" si="132"/>
        <v>0</v>
      </c>
      <c r="EK43" s="15">
        <f t="shared" si="133"/>
        <v>0</v>
      </c>
      <c r="EL43" s="15">
        <f t="shared" si="134"/>
        <v>0</v>
      </c>
      <c r="EM43" s="15">
        <f t="shared" si="135"/>
        <v>0</v>
      </c>
      <c r="EN43" s="15">
        <f t="shared" si="136"/>
        <v>0</v>
      </c>
      <c r="EO43" s="15">
        <f t="shared" si="137"/>
        <v>0</v>
      </c>
      <c r="EP43" s="15">
        <f t="shared" si="138"/>
        <v>0</v>
      </c>
      <c r="EQ43" s="15">
        <f t="shared" si="139"/>
        <v>0</v>
      </c>
      <c r="ER43" s="15">
        <f t="shared" si="140"/>
        <v>0</v>
      </c>
      <c r="ES43" s="15">
        <f t="shared" si="141"/>
        <v>0</v>
      </c>
      <c r="ET43" s="15">
        <f t="shared" si="142"/>
        <v>0</v>
      </c>
      <c r="EU43" s="15">
        <f t="shared" si="143"/>
        <v>0</v>
      </c>
      <c r="EV43" s="15"/>
      <c r="EW43" s="15" t="str">
        <f>IF(Planner!$L43="","",CHAR(34)&amp;Planner!$L43&amp;CHAR(34))</f>
        <v>"Chromium ingot"</v>
      </c>
      <c r="EX43" s="15" t="str">
        <f>IF(Planner!$M43="","",CHAR(34)&amp;Planner!$M43&amp;CHAR(34))</f>
        <v/>
      </c>
      <c r="EY43" s="15" t="str">
        <f>IF(Planner!$N43="","",CHAR(34)&amp;Planner!$N43&amp;CHAR(34))</f>
        <v/>
      </c>
      <c r="EZ43" s="15" t="str">
        <f>IF(Planner!$O43="","",CHAR(34)&amp;Planner!$O43&amp;CHAR(34))</f>
        <v/>
      </c>
      <c r="FA43" s="15" t="str">
        <f>IF(Planner!$P43="","",CHAR(34)&amp;Planner!$P43&amp;CHAR(34))</f>
        <v/>
      </c>
      <c r="FB43" s="15" t="str">
        <f>IF(Planner!$Q43="","",CHAR(34)&amp;Planner!$Q43&amp;CHAR(34))</f>
        <v/>
      </c>
      <c r="FC43" s="15" t="str">
        <f>IF(Planner!$R43="","",CHAR(34)&amp;Planner!$R43&amp;CHAR(34))</f>
        <v/>
      </c>
      <c r="FD43" s="15" t="str">
        <f>IF(Planner!$S43="","",CHAR(34)&amp;Planner!$S43&amp;CHAR(34))</f>
        <v/>
      </c>
      <c r="FE43" s="15" t="str">
        <f>IF(Planner!$T43="","",CHAR(34)&amp;Planner!$T43&amp;CHAR(34))</f>
        <v/>
      </c>
      <c r="FF43" s="15" t="str">
        <f>IF(Planner!$U43="","",CHAR(34)&amp;Planner!$U43&amp;CHAR(34))</f>
        <v/>
      </c>
      <c r="FG43" s="15" t="str">
        <f>IF(Planner!$V43="","",CHAR(34)&amp;Planner!$V43&amp;CHAR(34))</f>
        <v/>
      </c>
      <c r="FH43" s="15" t="str">
        <f>IF(Planner!$W43="","",CHAR(34)&amp;Planner!$W43&amp;CHAR(34))</f>
        <v/>
      </c>
      <c r="FI43" s="15" t="str">
        <f>IF(Planner!$X43="","",CHAR(34)&amp;Planner!$X43&amp;CHAR(34))</f>
        <v/>
      </c>
      <c r="FJ43" s="15" t="str">
        <f>IF(Planner!$Y43="","",CHAR(34)&amp;Planner!$Y43&amp;CHAR(34))</f>
        <v/>
      </c>
      <c r="FK43" s="15" t="str">
        <f>IF(Planner!$Z43="","",CHAR(34)&amp;Planner!$Z43&amp;CHAR(34))</f>
        <v/>
      </c>
      <c r="FL43" s="15" t="str">
        <f>IF(Planner!$AA43="","",CHAR(34)&amp;Planner!$AA43&amp;CHAR(34))</f>
        <v/>
      </c>
      <c r="FM43" s="15" t="str">
        <f>IF(Planner!$AB43="","",CHAR(34)&amp;Planner!$AB43&amp;CHAR(34))</f>
        <v/>
      </c>
      <c r="FN43" s="15" t="str">
        <f>IF(Planner!$AC43="","",CHAR(34)&amp;Planner!$AC43&amp;CHAR(34))</f>
        <v/>
      </c>
      <c r="FO43" s="15" t="str">
        <f>IF(Planner!$AD43="","",CHAR(34)&amp;Planner!$AD43&amp;CHAR(34))</f>
        <v/>
      </c>
      <c r="FP43" s="15" t="str">
        <f>IF(Planner!$AE43="","",CHAR(34)&amp;Planner!$AE43&amp;CHAR(34))</f>
        <v/>
      </c>
      <c r="FQ43" s="15" t="str">
        <f>IF(Planner!$AF43="","",CHAR(34)&amp;Planner!$AF43&amp;CHAR(34))</f>
        <v/>
      </c>
      <c r="FR43" s="15" t="str">
        <f>IF(Planner!$AG43="","",CHAR(34)&amp;Planner!$AG43&amp;CHAR(34))</f>
        <v/>
      </c>
      <c r="FS43" s="15" t="str">
        <f>IF(Planner!$AH43="","",CHAR(34)&amp;Planner!$AH43&amp;CHAR(34))</f>
        <v/>
      </c>
      <c r="FT43" s="15" t="str">
        <f>IF(Planner!$AI43="","",CHAR(34)&amp;Planner!$AI43&amp;CHAR(34))</f>
        <v/>
      </c>
    </row>
    <row r="44" spans="1:176" x14ac:dyDescent="0.25">
      <c r="A44" s="15">
        <f>Planner!$A44</f>
        <v>25</v>
      </c>
      <c r="B44" s="15"/>
      <c r="C44" s="15">
        <f>IF(Planner!$L44="",0,IFERROR(INDEX(Lookup!$H$5:$H$808,MATCH(Planner!$F44&amp;"|"&amp;Planner!$L44,Lookup!$A$5:$A$808,0)),0))</f>
        <v>5</v>
      </c>
      <c r="D44" s="15">
        <f>IF(Planner!$M44="",0,IFERROR(INDEX(Lookup!$H$5:$H$808,MATCH(Planner!$F44&amp;"|"&amp;Planner!$M44,Lookup!$A$5:$A$808,0)),0))</f>
        <v>0</v>
      </c>
      <c r="E44" s="15">
        <f>IF(Planner!$N44="",0,IFERROR(INDEX(Lookup!$H$5:$H$808,MATCH(Planner!$F44&amp;"|"&amp;Planner!$N44,Lookup!$A$5:$A$808,0)),0))</f>
        <v>0</v>
      </c>
      <c r="F44" s="15">
        <f>IF(Planner!$O44="",0,IFERROR(INDEX(Lookup!$H$5:$H$808,MATCH(Planner!$F44&amp;"|"&amp;Planner!$O44,Lookup!$A$5:$A$808,0)),0))</f>
        <v>0</v>
      </c>
      <c r="G44" s="15">
        <f>IF(Planner!$P44="",0,IFERROR(INDEX(Lookup!$H$5:$H$808,MATCH(Planner!$F44&amp;"|"&amp;Planner!$P44,Lookup!$A$5:$A$808,0)),0))</f>
        <v>0</v>
      </c>
      <c r="H44" s="15">
        <f>IF(Planner!$Q44="",0,IFERROR(INDEX(Lookup!$H$5:$H$808,MATCH(Planner!$F44&amp;"|"&amp;Planner!$Q44,Lookup!$A$5:$A$808,0)),0))</f>
        <v>0</v>
      </c>
      <c r="I44" s="15">
        <f>IF(Planner!$R44="",0,IFERROR(INDEX(Lookup!$H$5:$H$808,MATCH(Planner!$F44&amp;"|"&amp;Planner!$R44,Lookup!$A$5:$A$808,0)),0))</f>
        <v>0</v>
      </c>
      <c r="J44" s="15">
        <f>IF(Planner!$S44="",0,IFERROR(INDEX(Lookup!$H$5:$H$808,MATCH(Planner!$F44&amp;"|"&amp;Planner!$S44,Lookup!$A$5:$A$808,0)),0))</f>
        <v>0</v>
      </c>
      <c r="K44" s="15">
        <f>IF(Planner!$T44="",0,IFERROR(INDEX(Lookup!$H$5:$H$808,MATCH(Planner!$F44&amp;"|"&amp;Planner!$T44,Lookup!$A$5:$A$808,0)),0))</f>
        <v>0</v>
      </c>
      <c r="L44" s="15">
        <f>IF(Planner!$U44="",0,IFERROR(INDEX(Lookup!$H$5:$H$808,MATCH(Planner!$F44&amp;"|"&amp;Planner!$U44,Lookup!$A$5:$A$808,0)),0))</f>
        <v>0</v>
      </c>
      <c r="M44" s="15">
        <f>IF(Planner!$V44="",0,IFERROR(INDEX(Lookup!$H$5:$H$808,MATCH(Planner!$F44&amp;"|"&amp;Planner!$V44,Lookup!$A$5:$A$808,0)),0))</f>
        <v>0</v>
      </c>
      <c r="N44" s="15">
        <f>IF(Planner!$W44="",0,IFERROR(INDEX(Lookup!$H$5:$H$808,MATCH(Planner!$F44&amp;"|"&amp;Planner!$W44,Lookup!$A$5:$A$808,0)),0))</f>
        <v>0</v>
      </c>
      <c r="O44" s="15">
        <f>IF(Planner!$X44="",0,IFERROR(INDEX(Lookup!$H$5:$H$808,MATCH(Planner!$F44&amp;"|"&amp;Planner!$X44,Lookup!$A$5:$A$808,0)),0))</f>
        <v>0</v>
      </c>
      <c r="P44" s="15">
        <f>IF(Planner!$Y44="",0,IFERROR(INDEX(Lookup!$H$5:$H$808,MATCH(Planner!$F44&amp;"|"&amp;Planner!$Y44,Lookup!$A$5:$A$808,0)),0))</f>
        <v>0</v>
      </c>
      <c r="Q44" s="15">
        <f>IF(Planner!$Z44="",0,IFERROR(INDEX(Lookup!$H$5:$H$808,MATCH(Planner!$F44&amp;"|"&amp;Planner!$Z44,Lookup!$A$5:$A$808,0)),0))</f>
        <v>0</v>
      </c>
      <c r="R44" s="15">
        <f>IF(Planner!$AA44="",0,IFERROR(INDEX(Lookup!$H$5:$H$808,MATCH(Planner!$F44&amp;"|"&amp;Planner!$AA44,Lookup!$A$5:$A$808,0)),0))</f>
        <v>0</v>
      </c>
      <c r="S44" s="15">
        <f>IF(Planner!$AB44="",0,IFERROR(INDEX(Lookup!$H$5:$H$808,MATCH(Planner!$F44&amp;"|"&amp;Planner!$AB44,Lookup!$A$5:$A$808,0)),0))</f>
        <v>0</v>
      </c>
      <c r="T44" s="15">
        <f>IF(Planner!$AC44="",0,IFERROR(INDEX(Lookup!$H$5:$H$808,MATCH(Planner!$F44&amp;"|"&amp;Planner!$AC44,Lookup!$A$5:$A$808,0)),0))</f>
        <v>0</v>
      </c>
      <c r="U44" s="15">
        <f>IF(Planner!$AD44="",0,IFERROR(INDEX(Lookup!$H$5:$H$808,MATCH(Planner!$F44&amp;"|"&amp;Planner!$AD44,Lookup!$A$5:$A$808,0)),0))</f>
        <v>0</v>
      </c>
      <c r="V44" s="15">
        <f>IF(Planner!$AE44="",0,IFERROR(INDEX(Lookup!$H$5:$H$808,MATCH(Planner!$F44&amp;"|"&amp;Planner!$AE44,Lookup!$A$5:$A$808,0)),0))</f>
        <v>0</v>
      </c>
      <c r="W44" s="15">
        <f>IF(Planner!$AF44="",0,IFERROR(INDEX(Lookup!$H$5:$H$808,MATCH(Planner!$F44&amp;"|"&amp;Planner!$AF44,Lookup!$A$5:$A$808,0)),0))</f>
        <v>0</v>
      </c>
      <c r="X44" s="15">
        <f>IF(Planner!$AG44="",0,IFERROR(INDEX(Lookup!$H$5:$H$808,MATCH(Planner!$F44&amp;"|"&amp;Planner!$AG44,Lookup!$A$5:$A$808,0)),0))</f>
        <v>0</v>
      </c>
      <c r="Y44" s="15">
        <f>IF(Planner!$AH44="",0,IFERROR(INDEX(Lookup!$H$5:$H$808,MATCH(Planner!$F44&amp;"|"&amp;Planner!$AH44,Lookup!$A$5:$A$808,0)),0))</f>
        <v>0</v>
      </c>
      <c r="Z44" s="15">
        <f>IF(Planner!$AI44="",0,IFERROR(INDEX(Lookup!$H$5:$H$808,MATCH(Planner!$F44&amp;"|"&amp;Planner!$AI44,Lookup!$A$5:$A$808,0)),0))</f>
        <v>0</v>
      </c>
      <c r="AA44" s="15"/>
      <c r="AB44" s="15" t="str">
        <f>IF(Planner!$L44="","",IF(Planner!$I44="Yes","ALL",IF(Planner!$I44="No","IDX0",IFERROR(INDEX(Lookup!$D$5:$D$808,MATCH(Planner!$F44&amp;"|"&amp;Planner!$L44,Lookup!$A$5:$A$808,0)),"UNK0"))))</f>
        <v>minigame_completion~Hallowed Sepulchre (Floor 5)</v>
      </c>
      <c r="AC44" s="15" t="str">
        <f>IF(Planner!$M44="","",IF(Planner!$I44="Yes","ALL",IF(Planner!$I44="No","IDX1",IFERROR(INDEX(Lookup!$D$5:$D$808,MATCH(Planner!$F44&amp;"|"&amp;Planner!$M44,Lookup!$A$5:$A$808,0)),"UNK1"))))</f>
        <v/>
      </c>
      <c r="AD44" s="15" t="str">
        <f>IF(Planner!$N44="","",IF(Planner!$I44="Yes","ALL",IF(Planner!$I44="No","IDX2",IFERROR(INDEX(Lookup!$D$5:$D$808,MATCH(Planner!$F44&amp;"|"&amp;Planner!$N44,Lookup!$A$5:$A$808,0)),"UNK2"))))</f>
        <v/>
      </c>
      <c r="AE44" s="15" t="str">
        <f>IF(Planner!$O44="","",IF(Planner!$I44="Yes","ALL",IF(Planner!$I44="No","IDX3",IFERROR(INDEX(Lookup!$D$5:$D$808,MATCH(Planner!$F44&amp;"|"&amp;Planner!$O44,Lookup!$A$5:$A$808,0)),"UNK3"))))</f>
        <v/>
      </c>
      <c r="AF44" s="15" t="str">
        <f>IF(Planner!$P44="","",IF(Planner!$I44="Yes","ALL",IF(Planner!$I44="No","IDX4",IFERROR(INDEX(Lookup!$D$5:$D$808,MATCH(Planner!$F44&amp;"|"&amp;Planner!$P44,Lookup!$A$5:$A$808,0)),"UNK4"))))</f>
        <v/>
      </c>
      <c r="AG44" s="15" t="str">
        <f>IF(Planner!$Q44="","",IF(Planner!$I44="Yes","ALL",IF(Planner!$I44="No","IDX5",IFERROR(INDEX(Lookup!$D$5:$D$808,MATCH(Planner!$F44&amp;"|"&amp;Planner!$Q44,Lookup!$A$5:$A$808,0)),"UNK5"))))</f>
        <v/>
      </c>
      <c r="AH44" s="15" t="str">
        <f>IF(Planner!$R44="","",IF(Planner!$I44="Yes","ALL",IF(Planner!$I44="No","IDX6",IFERROR(INDEX(Lookup!$D$5:$D$808,MATCH(Planner!$F44&amp;"|"&amp;Planner!$R44,Lookup!$A$5:$A$808,0)),"UNK6"))))</f>
        <v/>
      </c>
      <c r="AI44" s="15" t="str">
        <f>IF(Planner!$S44="","",IF(Planner!$I44="Yes","ALL",IF(Planner!$I44="No","IDX7",IFERROR(INDEX(Lookup!$D$5:$D$808,MATCH(Planner!$F44&amp;"|"&amp;Planner!$S44,Lookup!$A$5:$A$808,0)),"UNK7"))))</f>
        <v/>
      </c>
      <c r="AJ44" s="15" t="str">
        <f>IF(Planner!$T44="","",IF(Planner!$I44="Yes","ALL",IF(Planner!$I44="No","IDX8",IFERROR(INDEX(Lookup!$D$5:$D$808,MATCH(Planner!$F44&amp;"|"&amp;Planner!$T44,Lookup!$A$5:$A$808,0)),"UNK8"))))</f>
        <v/>
      </c>
      <c r="AK44" s="15" t="str">
        <f>IF(Planner!$U44="","",IF(Planner!$I44="Yes","ALL",IF(Planner!$I44="No","IDX9",IFERROR(INDEX(Lookup!$D$5:$D$808,MATCH(Planner!$F44&amp;"|"&amp;Planner!$U44,Lookup!$A$5:$A$808,0)),"UNK9"))))</f>
        <v/>
      </c>
      <c r="AL44" s="15" t="str">
        <f>IF(Planner!$V44="","",IF(Planner!$I44="Yes","ALL",IF(Planner!$I44="No","IDX10",IFERROR(INDEX(Lookup!$D$5:$D$808,MATCH(Planner!$F44&amp;"|"&amp;Planner!$V44,Lookup!$A$5:$A$808,0)),"UNK10"))))</f>
        <v/>
      </c>
      <c r="AM44" s="15" t="str">
        <f>IF(Planner!$W44="","",IF(Planner!$I44="Yes","ALL",IF(Planner!$I44="No","IDX11",IFERROR(INDEX(Lookup!$D$5:$D$808,MATCH(Planner!$F44&amp;"|"&amp;Planner!$W44,Lookup!$A$5:$A$808,0)),"UNK11"))))</f>
        <v/>
      </c>
      <c r="AN44" s="15" t="str">
        <f>IF(Planner!$X44="","",IF(Planner!$I44="Yes","ALL",IF(Planner!$I44="No","IDX12",IFERROR(INDEX(Lookup!$D$5:$D$808,MATCH(Planner!$F44&amp;"|"&amp;Planner!$X44,Lookup!$A$5:$A$808,0)),"UNK12"))))</f>
        <v/>
      </c>
      <c r="AO44" s="15" t="str">
        <f>IF(Planner!$Y44="","",IF(Planner!$I44="Yes","ALL",IF(Planner!$I44="No","IDX13",IFERROR(INDEX(Lookup!$D$5:$D$808,MATCH(Planner!$F44&amp;"|"&amp;Planner!$Y44,Lookup!$A$5:$A$808,0)),"UNK13"))))</f>
        <v/>
      </c>
      <c r="AP44" s="15" t="str">
        <f>IF(Planner!$Z44="","",IF(Planner!$I44="Yes","ALL",IF(Planner!$I44="No","IDX14",IFERROR(INDEX(Lookup!$D$5:$D$808,MATCH(Planner!$F44&amp;"|"&amp;Planner!$Z44,Lookup!$A$5:$A$808,0)),"UNK14"))))</f>
        <v/>
      </c>
      <c r="AQ44" s="15" t="str">
        <f>IF(Planner!$AA44="","",IF(Planner!$I44="Yes","ALL",IF(Planner!$I44="No","IDX15",IFERROR(INDEX(Lookup!$D$5:$D$808,MATCH(Planner!$F44&amp;"|"&amp;Planner!$AA44,Lookup!$A$5:$A$808,0)),"UNK15"))))</f>
        <v/>
      </c>
      <c r="AR44" s="15" t="str">
        <f>IF(Planner!$AB44="","",IF(Planner!$I44="Yes","ALL",IF(Planner!$I44="No","IDX16",IFERROR(INDEX(Lookup!$D$5:$D$808,MATCH(Planner!$F44&amp;"|"&amp;Planner!$AB44,Lookup!$A$5:$A$808,0)),"UNK16"))))</f>
        <v/>
      </c>
      <c r="AS44" s="15" t="str">
        <f>IF(Planner!$AC44="","",IF(Planner!$I44="Yes","ALL",IF(Planner!$I44="No","IDX17",IFERROR(INDEX(Lookup!$D$5:$D$808,MATCH(Planner!$F44&amp;"|"&amp;Planner!$AC44,Lookup!$A$5:$A$808,0)),"UNK17"))))</f>
        <v/>
      </c>
      <c r="AT44" s="15" t="str">
        <f>IF(Planner!$AD44="","",IF(Planner!$I44="Yes","ALL",IF(Planner!$I44="No","IDX18",IFERROR(INDEX(Lookup!$D$5:$D$808,MATCH(Planner!$F44&amp;"|"&amp;Planner!$AD44,Lookup!$A$5:$A$808,0)),"UNK18"))))</f>
        <v/>
      </c>
      <c r="AU44" s="15" t="str">
        <f>IF(Planner!$AE44="","",IF(Planner!$I44="Yes","ALL",IF(Planner!$I44="No","IDX19",IFERROR(INDEX(Lookup!$D$5:$D$808,MATCH(Planner!$F44&amp;"|"&amp;Planner!$AE44,Lookup!$A$5:$A$808,0)),"UNK19"))))</f>
        <v/>
      </c>
      <c r="AV44" s="15" t="str">
        <f>IF(Planner!$AF44="","",IF(Planner!$I44="Yes","ALL",IF(Planner!$I44="No","IDX20",IFERROR(INDEX(Lookup!$D$5:$D$808,MATCH(Planner!$F44&amp;"|"&amp;Planner!$AF44,Lookup!$A$5:$A$808,0)),"UNK20"))))</f>
        <v/>
      </c>
      <c r="AW44" s="15" t="str">
        <f>IF(Planner!$AG44="","",IF(Planner!$I44="Yes","ALL",IF(Planner!$I44="No","IDX21",IFERROR(INDEX(Lookup!$D$5:$D$808,MATCH(Planner!$F44&amp;"|"&amp;Planner!$AG44,Lookup!$A$5:$A$808,0)),"UNK21"))))</f>
        <v/>
      </c>
      <c r="AX44" s="15" t="str">
        <f>IF(Planner!$AH44="","",IF(Planner!$I44="Yes","ALL",IF(Planner!$I44="No","IDX22",IFERROR(INDEX(Lookup!$D$5:$D$808,MATCH(Planner!$F44&amp;"|"&amp;Planner!$AH44,Lookup!$A$5:$A$808,0)),"UNK22"))))</f>
        <v/>
      </c>
      <c r="AY44" s="15" t="str">
        <f>IF(Planner!$AI44="","",IF(Planner!$I44="Yes","ALL",IF(Planner!$I44="No","IDX23",IFERROR(INDEX(Lookup!$D$5:$D$808,MATCH(Planner!$F44&amp;"|"&amp;Planner!$AI44,Lookup!$A$5:$A$808,0)),"UNK23"))))</f>
        <v/>
      </c>
      <c r="AZ44" s="15"/>
      <c r="BA44" s="15">
        <f t="shared" si="72"/>
        <v>5</v>
      </c>
      <c r="BB44" s="15">
        <f t="shared" si="73"/>
        <v>0</v>
      </c>
      <c r="BC44" s="15">
        <f t="shared" si="74"/>
        <v>0</v>
      </c>
      <c r="BD44" s="15">
        <f t="shared" si="75"/>
        <v>0</v>
      </c>
      <c r="BE44" s="15">
        <f t="shared" si="76"/>
        <v>0</v>
      </c>
      <c r="BF44" s="15">
        <f t="shared" si="77"/>
        <v>0</v>
      </c>
      <c r="BG44" s="15">
        <f t="shared" si="78"/>
        <v>0</v>
      </c>
      <c r="BH44" s="15">
        <f t="shared" si="79"/>
        <v>0</v>
      </c>
      <c r="BI44" s="15">
        <f t="shared" si="80"/>
        <v>0</v>
      </c>
      <c r="BJ44" s="15">
        <f t="shared" si="81"/>
        <v>0</v>
      </c>
      <c r="BK44" s="15">
        <f t="shared" si="82"/>
        <v>0</v>
      </c>
      <c r="BL44" s="15">
        <f t="shared" si="83"/>
        <v>0</v>
      </c>
      <c r="BM44" s="15">
        <f t="shared" si="84"/>
        <v>0</v>
      </c>
      <c r="BN44" s="15">
        <f t="shared" si="85"/>
        <v>0</v>
      </c>
      <c r="BO44" s="15">
        <f t="shared" si="86"/>
        <v>0</v>
      </c>
      <c r="BP44" s="15">
        <f t="shared" si="87"/>
        <v>0</v>
      </c>
      <c r="BQ44" s="15">
        <f t="shared" si="88"/>
        <v>0</v>
      </c>
      <c r="BR44" s="15">
        <f t="shared" si="89"/>
        <v>0</v>
      </c>
      <c r="BS44" s="15">
        <f t="shared" si="90"/>
        <v>0</v>
      </c>
      <c r="BT44" s="15">
        <f t="shared" si="91"/>
        <v>0</v>
      </c>
      <c r="BU44" s="15">
        <f t="shared" si="92"/>
        <v>0</v>
      </c>
      <c r="BV44" s="15">
        <f t="shared" si="93"/>
        <v>0</v>
      </c>
      <c r="BW44" s="15">
        <f t="shared" si="94"/>
        <v>0</v>
      </c>
      <c r="BX44" s="15">
        <f t="shared" si="95"/>
        <v>0</v>
      </c>
      <c r="BY44" s="15"/>
      <c r="BZ44" s="15">
        <f>IF($C44=0,0,Planner!$H44/$C44)</f>
        <v>4</v>
      </c>
      <c r="CA44" s="15">
        <f>IF($D44=0,0,Planner!$H44/$D44)</f>
        <v>0</v>
      </c>
      <c r="CB44" s="15">
        <f>IF($E44=0,0,Planner!$H44/$E44)</f>
        <v>0</v>
      </c>
      <c r="CC44" s="15">
        <f>IF($F44=0,0,Planner!$H44/$F44)</f>
        <v>0</v>
      </c>
      <c r="CD44" s="15">
        <f>IF($G44=0,0,Planner!$H44/$G44)</f>
        <v>0</v>
      </c>
      <c r="CE44" s="15">
        <f>IF($H44=0,0,Planner!$H44/$H44)</f>
        <v>0</v>
      </c>
      <c r="CF44" s="15">
        <f>IF($I44=0,0,Planner!$H44/$I44)</f>
        <v>0</v>
      </c>
      <c r="CG44" s="15">
        <f>IF($J44=0,0,Planner!$H44/$J44)</f>
        <v>0</v>
      </c>
      <c r="CH44" s="15">
        <f>IF($K44=0,0,Planner!$H44/$K44)</f>
        <v>0</v>
      </c>
      <c r="CI44" s="15">
        <f>IF($L44=0,0,Planner!$H44/$L44)</f>
        <v>0</v>
      </c>
      <c r="CJ44" s="15">
        <f>IF($M44=0,0,Planner!$H44/$M44)</f>
        <v>0</v>
      </c>
      <c r="CK44" s="15">
        <f>IF($N44=0,0,Planner!$H44/$N44)</f>
        <v>0</v>
      </c>
      <c r="CL44" s="15">
        <f>IF($O44=0,0,Planner!$H44/$O44)</f>
        <v>0</v>
      </c>
      <c r="CM44" s="15">
        <f>IF($P44=0,0,Planner!$H44/$P44)</f>
        <v>0</v>
      </c>
      <c r="CN44" s="15">
        <f>IF($Q44=0,0,Planner!$H44/$Q44)</f>
        <v>0</v>
      </c>
      <c r="CO44" s="15">
        <f>IF($R44=0,0,Planner!$H44/$R44)</f>
        <v>0</v>
      </c>
      <c r="CP44" s="15">
        <f>IF($S44=0,0,Planner!$H44/$S44)</f>
        <v>0</v>
      </c>
      <c r="CQ44" s="15">
        <f>IF($T44=0,0,Planner!$H44/$T44)</f>
        <v>0</v>
      </c>
      <c r="CR44" s="15">
        <f>IF($U44=0,0,Planner!$H44/$U44)</f>
        <v>0</v>
      </c>
      <c r="CS44" s="15">
        <f>IF($V44=0,0,Planner!$H44/$V44)</f>
        <v>0</v>
      </c>
      <c r="CT44" s="15">
        <f>IF($W44=0,0,Planner!$H44/$W44)</f>
        <v>0</v>
      </c>
      <c r="CU44" s="15">
        <f>IF($X44=0,0,Planner!$H44/$X44)</f>
        <v>0</v>
      </c>
      <c r="CV44" s="15">
        <f>IF($Y44=0,0,Planner!$H44/$Y44)</f>
        <v>0</v>
      </c>
      <c r="CW44" s="15">
        <f>IF($Z44=0,0,Planner!$H44/$Z44)</f>
        <v>0</v>
      </c>
      <c r="CX44" s="15"/>
      <c r="CY44" s="15">
        <f t="shared" si="96"/>
        <v>1</v>
      </c>
      <c r="CZ44" s="15">
        <f t="shared" si="97"/>
        <v>0</v>
      </c>
      <c r="DA44" s="15">
        <f t="shared" si="98"/>
        <v>0</v>
      </c>
      <c r="DB44" s="15">
        <f t="shared" si="99"/>
        <v>0</v>
      </c>
      <c r="DC44" s="15">
        <f t="shared" si="100"/>
        <v>0</v>
      </c>
      <c r="DD44" s="15">
        <f t="shared" si="101"/>
        <v>0</v>
      </c>
      <c r="DE44" s="15">
        <f t="shared" si="102"/>
        <v>0</v>
      </c>
      <c r="DF44" s="15">
        <f t="shared" si="103"/>
        <v>0</v>
      </c>
      <c r="DG44" s="15">
        <f t="shared" si="104"/>
        <v>0</v>
      </c>
      <c r="DH44" s="15">
        <f t="shared" si="105"/>
        <v>0</v>
      </c>
      <c r="DI44" s="15">
        <f t="shared" si="106"/>
        <v>0</v>
      </c>
      <c r="DJ44" s="15">
        <f t="shared" si="107"/>
        <v>0</v>
      </c>
      <c r="DK44" s="15">
        <f t="shared" si="108"/>
        <v>0</v>
      </c>
      <c r="DL44" s="15">
        <f t="shared" si="109"/>
        <v>0</v>
      </c>
      <c r="DM44" s="15">
        <f t="shared" si="110"/>
        <v>0</v>
      </c>
      <c r="DN44" s="15">
        <f t="shared" si="111"/>
        <v>0</v>
      </c>
      <c r="DO44" s="15">
        <f t="shared" si="112"/>
        <v>0</v>
      </c>
      <c r="DP44" s="15">
        <f t="shared" si="113"/>
        <v>0</v>
      </c>
      <c r="DQ44" s="15">
        <f t="shared" si="114"/>
        <v>0</v>
      </c>
      <c r="DR44" s="15">
        <f t="shared" si="115"/>
        <v>0</v>
      </c>
      <c r="DS44" s="15">
        <f t="shared" si="116"/>
        <v>0</v>
      </c>
      <c r="DT44" s="15">
        <f t="shared" si="117"/>
        <v>0</v>
      </c>
      <c r="DU44" s="15">
        <f t="shared" si="118"/>
        <v>0</v>
      </c>
      <c r="DV44" s="15">
        <f t="shared" si="119"/>
        <v>0</v>
      </c>
      <c r="DW44" s="15"/>
      <c r="DX44" s="15">
        <f t="shared" si="120"/>
        <v>4</v>
      </c>
      <c r="DY44" s="15">
        <f t="shared" si="121"/>
        <v>0</v>
      </c>
      <c r="DZ44" s="15">
        <f t="shared" si="122"/>
        <v>0</v>
      </c>
      <c r="EA44" s="15">
        <f t="shared" si="123"/>
        <v>0</v>
      </c>
      <c r="EB44" s="15">
        <f t="shared" si="124"/>
        <v>0</v>
      </c>
      <c r="EC44" s="15">
        <f t="shared" si="125"/>
        <v>0</v>
      </c>
      <c r="ED44" s="15">
        <f t="shared" si="126"/>
        <v>0</v>
      </c>
      <c r="EE44" s="15">
        <f t="shared" si="127"/>
        <v>0</v>
      </c>
      <c r="EF44" s="15">
        <f t="shared" si="128"/>
        <v>0</v>
      </c>
      <c r="EG44" s="15">
        <f t="shared" si="129"/>
        <v>0</v>
      </c>
      <c r="EH44" s="15">
        <f t="shared" si="130"/>
        <v>0</v>
      </c>
      <c r="EI44" s="15">
        <f t="shared" si="131"/>
        <v>0</v>
      </c>
      <c r="EJ44" s="15">
        <f t="shared" si="132"/>
        <v>0</v>
      </c>
      <c r="EK44" s="15">
        <f t="shared" si="133"/>
        <v>0</v>
      </c>
      <c r="EL44" s="15">
        <f t="shared" si="134"/>
        <v>0</v>
      </c>
      <c r="EM44" s="15">
        <f t="shared" si="135"/>
        <v>0</v>
      </c>
      <c r="EN44" s="15">
        <f t="shared" si="136"/>
        <v>0</v>
      </c>
      <c r="EO44" s="15">
        <f t="shared" si="137"/>
        <v>0</v>
      </c>
      <c r="EP44" s="15">
        <f t="shared" si="138"/>
        <v>0</v>
      </c>
      <c r="EQ44" s="15">
        <f t="shared" si="139"/>
        <v>0</v>
      </c>
      <c r="ER44" s="15">
        <f t="shared" si="140"/>
        <v>0</v>
      </c>
      <c r="ES44" s="15">
        <f t="shared" si="141"/>
        <v>0</v>
      </c>
      <c r="ET44" s="15">
        <f t="shared" si="142"/>
        <v>0</v>
      </c>
      <c r="EU44" s="15">
        <f t="shared" si="143"/>
        <v>0</v>
      </c>
      <c r="EV44" s="15"/>
      <c r="EW44" s="15" t="str">
        <f>IF(Planner!$L44="","",CHAR(34)&amp;Planner!$L44&amp;CHAR(34))</f>
        <v>"Hallowed Sepulchre (Floor 5)"</v>
      </c>
      <c r="EX44" s="15" t="str">
        <f>IF(Planner!$M44="","",CHAR(34)&amp;Planner!$M44&amp;CHAR(34))</f>
        <v/>
      </c>
      <c r="EY44" s="15" t="str">
        <f>IF(Planner!$N44="","",CHAR(34)&amp;Planner!$N44&amp;CHAR(34))</f>
        <v/>
      </c>
      <c r="EZ44" s="15" t="str">
        <f>IF(Planner!$O44="","",CHAR(34)&amp;Planner!$O44&amp;CHAR(34))</f>
        <v/>
      </c>
      <c r="FA44" s="15" t="str">
        <f>IF(Planner!$P44="","",CHAR(34)&amp;Planner!$P44&amp;CHAR(34))</f>
        <v/>
      </c>
      <c r="FB44" s="15" t="str">
        <f>IF(Planner!$Q44="","",CHAR(34)&amp;Planner!$Q44&amp;CHAR(34))</f>
        <v/>
      </c>
      <c r="FC44" s="15" t="str">
        <f>IF(Planner!$R44="","",CHAR(34)&amp;Planner!$R44&amp;CHAR(34))</f>
        <v/>
      </c>
      <c r="FD44" s="15" t="str">
        <f>IF(Planner!$S44="","",CHAR(34)&amp;Planner!$S44&amp;CHAR(34))</f>
        <v/>
      </c>
      <c r="FE44" s="15" t="str">
        <f>IF(Planner!$T44="","",CHAR(34)&amp;Planner!$T44&amp;CHAR(34))</f>
        <v/>
      </c>
      <c r="FF44" s="15" t="str">
        <f>IF(Planner!$U44="","",CHAR(34)&amp;Planner!$U44&amp;CHAR(34))</f>
        <v/>
      </c>
      <c r="FG44" s="15" t="str">
        <f>IF(Planner!$V44="","",CHAR(34)&amp;Planner!$V44&amp;CHAR(34))</f>
        <v/>
      </c>
      <c r="FH44" s="15" t="str">
        <f>IF(Planner!$W44="","",CHAR(34)&amp;Planner!$W44&amp;CHAR(34))</f>
        <v/>
      </c>
      <c r="FI44" s="15" t="str">
        <f>IF(Planner!$X44="","",CHAR(34)&amp;Planner!$X44&amp;CHAR(34))</f>
        <v/>
      </c>
      <c r="FJ44" s="15" t="str">
        <f>IF(Planner!$Y44="","",CHAR(34)&amp;Planner!$Y44&amp;CHAR(34))</f>
        <v/>
      </c>
      <c r="FK44" s="15" t="str">
        <f>IF(Planner!$Z44="","",CHAR(34)&amp;Planner!$Z44&amp;CHAR(34))</f>
        <v/>
      </c>
      <c r="FL44" s="15" t="str">
        <f>IF(Planner!$AA44="","",CHAR(34)&amp;Planner!$AA44&amp;CHAR(34))</f>
        <v/>
      </c>
      <c r="FM44" s="15" t="str">
        <f>IF(Planner!$AB44="","",CHAR(34)&amp;Planner!$AB44&amp;CHAR(34))</f>
        <v/>
      </c>
      <c r="FN44" s="15" t="str">
        <f>IF(Planner!$AC44="","",CHAR(34)&amp;Planner!$AC44&amp;CHAR(34))</f>
        <v/>
      </c>
      <c r="FO44" s="15" t="str">
        <f>IF(Planner!$AD44="","",CHAR(34)&amp;Planner!$AD44&amp;CHAR(34))</f>
        <v/>
      </c>
      <c r="FP44" s="15" t="str">
        <f>IF(Planner!$AE44="","",CHAR(34)&amp;Planner!$AE44&amp;CHAR(34))</f>
        <v/>
      </c>
      <c r="FQ44" s="15" t="str">
        <f>IF(Planner!$AF44="","",CHAR(34)&amp;Planner!$AF44&amp;CHAR(34))</f>
        <v/>
      </c>
      <c r="FR44" s="15" t="str">
        <f>IF(Planner!$AG44="","",CHAR(34)&amp;Planner!$AG44&amp;CHAR(34))</f>
        <v/>
      </c>
      <c r="FS44" s="15" t="str">
        <f>IF(Planner!$AH44="","",CHAR(34)&amp;Planner!$AH44&amp;CHAR(34))</f>
        <v/>
      </c>
      <c r="FT44" s="15" t="str">
        <f>IF(Planner!$AI44="","",CHAR(34)&amp;Planner!$AI44&amp;CHAR(34))</f>
        <v/>
      </c>
    </row>
    <row r="45" spans="1:176" x14ac:dyDescent="0.25">
      <c r="A45" s="15">
        <f>Planner!$A45</f>
        <v>26</v>
      </c>
      <c r="B45" s="15"/>
      <c r="C45" s="15">
        <f>IF(Planner!$L45="",0,IFERROR(INDEX(Lookup!$H$5:$H$808,MATCH(Planner!$F45&amp;"|"&amp;Planner!$L45,Lookup!$A$5:$A$808,0)),0))</f>
        <v>26</v>
      </c>
      <c r="D45" s="15">
        <f>IF(Planner!$M45="",0,IFERROR(INDEX(Lookup!$H$5:$H$808,MATCH(Planner!$F45&amp;"|"&amp;Planner!$M45,Lookup!$A$5:$A$808,0)),0))</f>
        <v>34</v>
      </c>
      <c r="E45" s="15">
        <f>IF(Planner!$N45="",0,IFERROR(INDEX(Lookup!$H$5:$H$808,MATCH(Planner!$F45&amp;"|"&amp;Planner!$N45,Lookup!$A$5:$A$808,0)),0))</f>
        <v>25</v>
      </c>
      <c r="F45" s="15">
        <f>IF(Planner!$O45="",0,IFERROR(INDEX(Lookup!$H$5:$H$808,MATCH(Planner!$F45&amp;"|"&amp;Planner!$O45,Lookup!$A$5:$A$808,0)),0))</f>
        <v>0</v>
      </c>
      <c r="G45" s="15">
        <f>IF(Planner!$P45="",0,IFERROR(INDEX(Lookup!$H$5:$H$808,MATCH(Planner!$F45&amp;"|"&amp;Planner!$P45,Lookup!$A$5:$A$808,0)),0))</f>
        <v>0</v>
      </c>
      <c r="H45" s="15">
        <f>IF(Planner!$Q45="",0,IFERROR(INDEX(Lookup!$H$5:$H$808,MATCH(Planner!$F45&amp;"|"&amp;Planner!$Q45,Lookup!$A$5:$A$808,0)),0))</f>
        <v>0</v>
      </c>
      <c r="I45" s="15">
        <f>IF(Planner!$R45="",0,IFERROR(INDEX(Lookup!$H$5:$H$808,MATCH(Planner!$F45&amp;"|"&amp;Planner!$R45,Lookup!$A$5:$A$808,0)),0))</f>
        <v>0</v>
      </c>
      <c r="J45" s="15">
        <f>IF(Planner!$S45="",0,IFERROR(INDEX(Lookup!$H$5:$H$808,MATCH(Planner!$F45&amp;"|"&amp;Planner!$S45,Lookup!$A$5:$A$808,0)),0))</f>
        <v>0</v>
      </c>
      <c r="K45" s="15">
        <f>IF(Planner!$T45="",0,IFERROR(INDEX(Lookup!$H$5:$H$808,MATCH(Planner!$F45&amp;"|"&amp;Planner!$T45,Lookup!$A$5:$A$808,0)),0))</f>
        <v>0</v>
      </c>
      <c r="L45" s="15">
        <f>IF(Planner!$U45="",0,IFERROR(INDEX(Lookup!$H$5:$H$808,MATCH(Planner!$F45&amp;"|"&amp;Planner!$U45,Lookup!$A$5:$A$808,0)),0))</f>
        <v>0</v>
      </c>
      <c r="M45" s="15">
        <f>IF(Planner!$V45="",0,IFERROR(INDEX(Lookup!$H$5:$H$808,MATCH(Planner!$F45&amp;"|"&amp;Planner!$V45,Lookup!$A$5:$A$808,0)),0))</f>
        <v>0</v>
      </c>
      <c r="N45" s="15">
        <f>IF(Planner!$W45="",0,IFERROR(INDEX(Lookup!$H$5:$H$808,MATCH(Planner!$F45&amp;"|"&amp;Planner!$W45,Lookup!$A$5:$A$808,0)),0))</f>
        <v>0</v>
      </c>
      <c r="O45" s="15">
        <f>IF(Planner!$X45="",0,IFERROR(INDEX(Lookup!$H$5:$H$808,MATCH(Planner!$F45&amp;"|"&amp;Planner!$X45,Lookup!$A$5:$A$808,0)),0))</f>
        <v>0</v>
      </c>
      <c r="P45" s="15">
        <f>IF(Planner!$Y45="",0,IFERROR(INDEX(Lookup!$H$5:$H$808,MATCH(Planner!$F45&amp;"|"&amp;Planner!$Y45,Lookup!$A$5:$A$808,0)),0))</f>
        <v>0</v>
      </c>
      <c r="Q45" s="15">
        <f>IF(Planner!$Z45="",0,IFERROR(INDEX(Lookup!$H$5:$H$808,MATCH(Planner!$F45&amp;"|"&amp;Planner!$Z45,Lookup!$A$5:$A$808,0)),0))</f>
        <v>0</v>
      </c>
      <c r="R45" s="15">
        <f>IF(Planner!$AA45="",0,IFERROR(INDEX(Lookup!$H$5:$H$808,MATCH(Planner!$F45&amp;"|"&amp;Planner!$AA45,Lookup!$A$5:$A$808,0)),0))</f>
        <v>0</v>
      </c>
      <c r="S45" s="15">
        <f>IF(Planner!$AB45="",0,IFERROR(INDEX(Lookup!$H$5:$H$808,MATCH(Planner!$F45&amp;"|"&amp;Planner!$AB45,Lookup!$A$5:$A$808,0)),0))</f>
        <v>0</v>
      </c>
      <c r="T45" s="15">
        <f>IF(Planner!$AC45="",0,IFERROR(INDEX(Lookup!$H$5:$H$808,MATCH(Planner!$F45&amp;"|"&amp;Planner!$AC45,Lookup!$A$5:$A$808,0)),0))</f>
        <v>0</v>
      </c>
      <c r="U45" s="15">
        <f>IF(Planner!$AD45="",0,IFERROR(INDEX(Lookup!$H$5:$H$808,MATCH(Planner!$F45&amp;"|"&amp;Planner!$AD45,Lookup!$A$5:$A$808,0)),0))</f>
        <v>0</v>
      </c>
      <c r="V45" s="15">
        <f>IF(Planner!$AE45="",0,IFERROR(INDEX(Lookup!$H$5:$H$808,MATCH(Planner!$F45&amp;"|"&amp;Planner!$AE45,Lookup!$A$5:$A$808,0)),0))</f>
        <v>0</v>
      </c>
      <c r="W45" s="15">
        <f>IF(Planner!$AF45="",0,IFERROR(INDEX(Lookup!$H$5:$H$808,MATCH(Planner!$F45&amp;"|"&amp;Planner!$AF45,Lookup!$A$5:$A$808,0)),0))</f>
        <v>0</v>
      </c>
      <c r="X45" s="15">
        <f>IF(Planner!$AG45="",0,IFERROR(INDEX(Lookup!$H$5:$H$808,MATCH(Planner!$F45&amp;"|"&amp;Planner!$AG45,Lookup!$A$5:$A$808,0)),0))</f>
        <v>0</v>
      </c>
      <c r="Y45" s="15">
        <f>IF(Planner!$AH45="",0,IFERROR(INDEX(Lookup!$H$5:$H$808,MATCH(Planner!$F45&amp;"|"&amp;Planner!$AH45,Lookup!$A$5:$A$808,0)),0))</f>
        <v>0</v>
      </c>
      <c r="Z45" s="15">
        <f>IF(Planner!$AI45="",0,IFERROR(INDEX(Lookup!$H$5:$H$808,MATCH(Planner!$F45&amp;"|"&amp;Planner!$AI45,Lookup!$A$5:$A$808,0)),0))</f>
        <v>0</v>
      </c>
      <c r="AA45" s="15"/>
      <c r="AB45" s="15" t="str">
        <f>IF(Planner!$L45="","",IF(Planner!$I45="Yes","ALL",IF(Planner!$I45="No","IDX0",IFERROR(INDEX(Lookup!$D$5:$D$808,MATCH(Planner!$F45&amp;"|"&amp;Planner!$L45,Lookup!$A$5:$A$808,0)),"UNK0"))))</f>
        <v>npc_kill~Venenatis</v>
      </c>
      <c r="AC45" s="15" t="str">
        <f>IF(Planner!$M45="","",IF(Planner!$I45="Yes","ALL",IF(Planner!$I45="No","IDX1",IFERROR(INDEX(Lookup!$D$5:$D$808,MATCH(Planner!$F45&amp;"|"&amp;Planner!$M45,Lookup!$A$5:$A$808,0)),"UNK1"))))</f>
        <v>npc_kill~Vet'ion</v>
      </c>
      <c r="AD45" s="15" t="str">
        <f>IF(Planner!$N45="","",IF(Planner!$I45="Yes","ALL",IF(Planner!$I45="No","IDX2",IFERROR(INDEX(Lookup!$D$5:$D$808,MATCH(Planner!$F45&amp;"|"&amp;Planner!$N45,Lookup!$A$5:$A$808,0)),"UNK2"))))</f>
        <v>npc_kill~Callisto</v>
      </c>
      <c r="AE45" s="15" t="str">
        <f>IF(Planner!$O45="","",IF(Planner!$I45="Yes","ALL",IF(Planner!$I45="No","IDX3",IFERROR(INDEX(Lookup!$D$5:$D$808,MATCH(Planner!$F45&amp;"|"&amp;Planner!$O45,Lookup!$A$5:$A$808,0)),"UNK3"))))</f>
        <v/>
      </c>
      <c r="AF45" s="15" t="str">
        <f>IF(Planner!$P45="","",IF(Planner!$I45="Yes","ALL",IF(Planner!$I45="No","IDX4",IFERROR(INDEX(Lookup!$D$5:$D$808,MATCH(Planner!$F45&amp;"|"&amp;Planner!$P45,Lookup!$A$5:$A$808,0)),"UNK4"))))</f>
        <v/>
      </c>
      <c r="AG45" s="15" t="str">
        <f>IF(Planner!$Q45="","",IF(Planner!$I45="Yes","ALL",IF(Planner!$I45="No","IDX5",IFERROR(INDEX(Lookup!$D$5:$D$808,MATCH(Planner!$F45&amp;"|"&amp;Planner!$Q45,Lookup!$A$5:$A$808,0)),"UNK5"))))</f>
        <v/>
      </c>
      <c r="AH45" s="15" t="str">
        <f>IF(Planner!$R45="","",IF(Planner!$I45="Yes","ALL",IF(Planner!$I45="No","IDX6",IFERROR(INDEX(Lookup!$D$5:$D$808,MATCH(Planner!$F45&amp;"|"&amp;Planner!$R45,Lookup!$A$5:$A$808,0)),"UNK6"))))</f>
        <v/>
      </c>
      <c r="AI45" s="15" t="str">
        <f>IF(Planner!$S45="","",IF(Planner!$I45="Yes","ALL",IF(Planner!$I45="No","IDX7",IFERROR(INDEX(Lookup!$D$5:$D$808,MATCH(Planner!$F45&amp;"|"&amp;Planner!$S45,Lookup!$A$5:$A$808,0)),"UNK7"))))</f>
        <v/>
      </c>
      <c r="AJ45" s="15" t="str">
        <f>IF(Planner!$T45="","",IF(Planner!$I45="Yes","ALL",IF(Planner!$I45="No","IDX8",IFERROR(INDEX(Lookup!$D$5:$D$808,MATCH(Planner!$F45&amp;"|"&amp;Planner!$T45,Lookup!$A$5:$A$808,0)),"UNK8"))))</f>
        <v/>
      </c>
      <c r="AK45" s="15" t="str">
        <f>IF(Planner!$U45="","",IF(Planner!$I45="Yes","ALL",IF(Planner!$I45="No","IDX9",IFERROR(INDEX(Lookup!$D$5:$D$808,MATCH(Planner!$F45&amp;"|"&amp;Planner!$U45,Lookup!$A$5:$A$808,0)),"UNK9"))))</f>
        <v/>
      </c>
      <c r="AL45" s="15" t="str">
        <f>IF(Planner!$V45="","",IF(Planner!$I45="Yes","ALL",IF(Planner!$I45="No","IDX10",IFERROR(INDEX(Lookup!$D$5:$D$808,MATCH(Planner!$F45&amp;"|"&amp;Planner!$V45,Lookup!$A$5:$A$808,0)),"UNK10"))))</f>
        <v/>
      </c>
      <c r="AM45" s="15" t="str">
        <f>IF(Planner!$W45="","",IF(Planner!$I45="Yes","ALL",IF(Planner!$I45="No","IDX11",IFERROR(INDEX(Lookup!$D$5:$D$808,MATCH(Planner!$F45&amp;"|"&amp;Planner!$W45,Lookup!$A$5:$A$808,0)),"UNK11"))))</f>
        <v/>
      </c>
      <c r="AN45" s="15" t="str">
        <f>IF(Planner!$X45="","",IF(Planner!$I45="Yes","ALL",IF(Planner!$I45="No","IDX12",IFERROR(INDEX(Lookup!$D$5:$D$808,MATCH(Planner!$F45&amp;"|"&amp;Planner!$X45,Lookup!$A$5:$A$808,0)),"UNK12"))))</f>
        <v/>
      </c>
      <c r="AO45" s="15" t="str">
        <f>IF(Planner!$Y45="","",IF(Planner!$I45="Yes","ALL",IF(Planner!$I45="No","IDX13",IFERROR(INDEX(Lookup!$D$5:$D$808,MATCH(Planner!$F45&amp;"|"&amp;Planner!$Y45,Lookup!$A$5:$A$808,0)),"UNK13"))))</f>
        <v/>
      </c>
      <c r="AP45" s="15" t="str">
        <f>IF(Planner!$Z45="","",IF(Planner!$I45="Yes","ALL",IF(Planner!$I45="No","IDX14",IFERROR(INDEX(Lookup!$D$5:$D$808,MATCH(Planner!$F45&amp;"|"&amp;Planner!$Z45,Lookup!$A$5:$A$808,0)),"UNK14"))))</f>
        <v/>
      </c>
      <c r="AQ45" s="15" t="str">
        <f>IF(Planner!$AA45="","",IF(Planner!$I45="Yes","ALL",IF(Planner!$I45="No","IDX15",IFERROR(INDEX(Lookup!$D$5:$D$808,MATCH(Planner!$F45&amp;"|"&amp;Planner!$AA45,Lookup!$A$5:$A$808,0)),"UNK15"))))</f>
        <v/>
      </c>
      <c r="AR45" s="15" t="str">
        <f>IF(Planner!$AB45="","",IF(Planner!$I45="Yes","ALL",IF(Planner!$I45="No","IDX16",IFERROR(INDEX(Lookup!$D$5:$D$808,MATCH(Planner!$F45&amp;"|"&amp;Planner!$AB45,Lookup!$A$5:$A$808,0)),"UNK16"))))</f>
        <v/>
      </c>
      <c r="AS45" s="15" t="str">
        <f>IF(Planner!$AC45="","",IF(Planner!$I45="Yes","ALL",IF(Planner!$I45="No","IDX17",IFERROR(INDEX(Lookup!$D$5:$D$808,MATCH(Planner!$F45&amp;"|"&amp;Planner!$AC45,Lookup!$A$5:$A$808,0)),"UNK17"))))</f>
        <v/>
      </c>
      <c r="AT45" s="15" t="str">
        <f>IF(Planner!$AD45="","",IF(Planner!$I45="Yes","ALL",IF(Planner!$I45="No","IDX18",IFERROR(INDEX(Lookup!$D$5:$D$808,MATCH(Planner!$F45&amp;"|"&amp;Planner!$AD45,Lookup!$A$5:$A$808,0)),"UNK18"))))</f>
        <v/>
      </c>
      <c r="AU45" s="15" t="str">
        <f>IF(Planner!$AE45="","",IF(Planner!$I45="Yes","ALL",IF(Planner!$I45="No","IDX19",IFERROR(INDEX(Lookup!$D$5:$D$808,MATCH(Planner!$F45&amp;"|"&amp;Planner!$AE45,Lookup!$A$5:$A$808,0)),"UNK19"))))</f>
        <v/>
      </c>
      <c r="AV45" s="15" t="str">
        <f>IF(Planner!$AF45="","",IF(Planner!$I45="Yes","ALL",IF(Planner!$I45="No","IDX20",IFERROR(INDEX(Lookup!$D$5:$D$808,MATCH(Planner!$F45&amp;"|"&amp;Planner!$AF45,Lookup!$A$5:$A$808,0)),"UNK20"))))</f>
        <v/>
      </c>
      <c r="AW45" s="15" t="str">
        <f>IF(Planner!$AG45="","",IF(Planner!$I45="Yes","ALL",IF(Planner!$I45="No","IDX21",IFERROR(INDEX(Lookup!$D$5:$D$808,MATCH(Planner!$F45&amp;"|"&amp;Planner!$AG45,Lookup!$A$5:$A$808,0)),"UNK21"))))</f>
        <v/>
      </c>
      <c r="AX45" s="15" t="str">
        <f>IF(Planner!$AH45="","",IF(Planner!$I45="Yes","ALL",IF(Planner!$I45="No","IDX22",IFERROR(INDEX(Lookup!$D$5:$D$808,MATCH(Planner!$F45&amp;"|"&amp;Planner!$AH45,Lookup!$A$5:$A$808,0)),"UNK22"))))</f>
        <v/>
      </c>
      <c r="AY45" s="15" t="str">
        <f>IF(Planner!$AI45="","",IF(Planner!$I45="Yes","ALL",IF(Planner!$I45="No","IDX23",IFERROR(INDEX(Lookup!$D$5:$D$808,MATCH(Planner!$F45&amp;"|"&amp;Planner!$AI45,Lookup!$A$5:$A$808,0)),"UNK23"))))</f>
        <v/>
      </c>
      <c r="AZ45" s="15"/>
      <c r="BA45" s="15">
        <f t="shared" si="72"/>
        <v>26</v>
      </c>
      <c r="BB45" s="15">
        <f t="shared" si="73"/>
        <v>34</v>
      </c>
      <c r="BC45" s="15">
        <f t="shared" si="74"/>
        <v>25</v>
      </c>
      <c r="BD45" s="15">
        <f t="shared" si="75"/>
        <v>0</v>
      </c>
      <c r="BE45" s="15">
        <f t="shared" si="76"/>
        <v>0</v>
      </c>
      <c r="BF45" s="15">
        <f t="shared" si="77"/>
        <v>0</v>
      </c>
      <c r="BG45" s="15">
        <f t="shared" si="78"/>
        <v>0</v>
      </c>
      <c r="BH45" s="15">
        <f t="shared" si="79"/>
        <v>0</v>
      </c>
      <c r="BI45" s="15">
        <f t="shared" si="80"/>
        <v>0</v>
      </c>
      <c r="BJ45" s="15">
        <f t="shared" si="81"/>
        <v>0</v>
      </c>
      <c r="BK45" s="15">
        <f t="shared" si="82"/>
        <v>0</v>
      </c>
      <c r="BL45" s="15">
        <f t="shared" si="83"/>
        <v>0</v>
      </c>
      <c r="BM45" s="15">
        <f t="shared" si="84"/>
        <v>0</v>
      </c>
      <c r="BN45" s="15">
        <f t="shared" si="85"/>
        <v>0</v>
      </c>
      <c r="BO45" s="15">
        <f t="shared" si="86"/>
        <v>0</v>
      </c>
      <c r="BP45" s="15">
        <f t="shared" si="87"/>
        <v>0</v>
      </c>
      <c r="BQ45" s="15">
        <f t="shared" si="88"/>
        <v>0</v>
      </c>
      <c r="BR45" s="15">
        <f t="shared" si="89"/>
        <v>0</v>
      </c>
      <c r="BS45" s="15">
        <f t="shared" si="90"/>
        <v>0</v>
      </c>
      <c r="BT45" s="15">
        <f t="shared" si="91"/>
        <v>0</v>
      </c>
      <c r="BU45" s="15">
        <f t="shared" si="92"/>
        <v>0</v>
      </c>
      <c r="BV45" s="15">
        <f t="shared" si="93"/>
        <v>0</v>
      </c>
      <c r="BW45" s="15">
        <f t="shared" si="94"/>
        <v>0</v>
      </c>
      <c r="BX45" s="15">
        <f t="shared" si="95"/>
        <v>0</v>
      </c>
      <c r="BY45" s="15"/>
      <c r="BZ45" s="15">
        <f>IF($C45=0,0,Planner!$H45/$C45)</f>
        <v>1.9230769230769231</v>
      </c>
      <c r="CA45" s="15">
        <f>IF($D45=0,0,Planner!$H45/$D45)</f>
        <v>1.4705882352941178</v>
      </c>
      <c r="CB45" s="15">
        <f>IF($E45=0,0,Planner!$H45/$E45)</f>
        <v>2</v>
      </c>
      <c r="CC45" s="15">
        <f>IF($F45=0,0,Planner!$H45/$F45)</f>
        <v>0</v>
      </c>
      <c r="CD45" s="15">
        <f>IF($G45=0,0,Planner!$H45/$G45)</f>
        <v>0</v>
      </c>
      <c r="CE45" s="15">
        <f>IF($H45=0,0,Planner!$H45/$H45)</f>
        <v>0</v>
      </c>
      <c r="CF45" s="15">
        <f>IF($I45=0,0,Planner!$H45/$I45)</f>
        <v>0</v>
      </c>
      <c r="CG45" s="15">
        <f>IF($J45=0,0,Planner!$H45/$J45)</f>
        <v>0</v>
      </c>
      <c r="CH45" s="15">
        <f>IF($K45=0,0,Planner!$H45/$K45)</f>
        <v>0</v>
      </c>
      <c r="CI45" s="15">
        <f>IF($L45=0,0,Planner!$H45/$L45)</f>
        <v>0</v>
      </c>
      <c r="CJ45" s="15">
        <f>IF($M45=0,0,Planner!$H45/$M45)</f>
        <v>0</v>
      </c>
      <c r="CK45" s="15">
        <f>IF($N45=0,0,Planner!$H45/$N45)</f>
        <v>0</v>
      </c>
      <c r="CL45" s="15">
        <f>IF($O45=0,0,Planner!$H45/$O45)</f>
        <v>0</v>
      </c>
      <c r="CM45" s="15">
        <f>IF($P45=0,0,Planner!$H45/$P45)</f>
        <v>0</v>
      </c>
      <c r="CN45" s="15">
        <f>IF($Q45=0,0,Planner!$H45/$Q45)</f>
        <v>0</v>
      </c>
      <c r="CO45" s="15">
        <f>IF($R45=0,0,Planner!$H45/$R45)</f>
        <v>0</v>
      </c>
      <c r="CP45" s="15">
        <f>IF($S45=0,0,Planner!$H45/$S45)</f>
        <v>0</v>
      </c>
      <c r="CQ45" s="15">
        <f>IF($T45=0,0,Planner!$H45/$T45)</f>
        <v>0</v>
      </c>
      <c r="CR45" s="15">
        <f>IF($U45=0,0,Planner!$H45/$U45)</f>
        <v>0</v>
      </c>
      <c r="CS45" s="15">
        <f>IF($V45=0,0,Planner!$H45/$V45)</f>
        <v>0</v>
      </c>
      <c r="CT45" s="15">
        <f>IF($W45=0,0,Planner!$H45/$W45)</f>
        <v>0</v>
      </c>
      <c r="CU45" s="15">
        <f>IF($X45=0,0,Planner!$H45/$X45)</f>
        <v>0</v>
      </c>
      <c r="CV45" s="15">
        <f>IF($Y45=0,0,Planner!$H45/$Y45)</f>
        <v>0</v>
      </c>
      <c r="CW45" s="15">
        <f>IF($Z45=0,0,Planner!$H45/$Z45)</f>
        <v>0</v>
      </c>
      <c r="CX45" s="15"/>
      <c r="CY45" s="15">
        <f t="shared" si="96"/>
        <v>1</v>
      </c>
      <c r="CZ45" s="15">
        <f t="shared" si="97"/>
        <v>1</v>
      </c>
      <c r="DA45" s="15">
        <f t="shared" si="98"/>
        <v>1</v>
      </c>
      <c r="DB45" s="15">
        <f t="shared" si="99"/>
        <v>0</v>
      </c>
      <c r="DC45" s="15">
        <f t="shared" si="100"/>
        <v>0</v>
      </c>
      <c r="DD45" s="15">
        <f t="shared" si="101"/>
        <v>0</v>
      </c>
      <c r="DE45" s="15">
        <f t="shared" si="102"/>
        <v>0</v>
      </c>
      <c r="DF45" s="15">
        <f t="shared" si="103"/>
        <v>0</v>
      </c>
      <c r="DG45" s="15">
        <f t="shared" si="104"/>
        <v>0</v>
      </c>
      <c r="DH45" s="15">
        <f t="shared" si="105"/>
        <v>0</v>
      </c>
      <c r="DI45" s="15">
        <f t="shared" si="106"/>
        <v>0</v>
      </c>
      <c r="DJ45" s="15">
        <f t="shared" si="107"/>
        <v>0</v>
      </c>
      <c r="DK45" s="15">
        <f t="shared" si="108"/>
        <v>0</v>
      </c>
      <c r="DL45" s="15">
        <f t="shared" si="109"/>
        <v>0</v>
      </c>
      <c r="DM45" s="15">
        <f t="shared" si="110"/>
        <v>0</v>
      </c>
      <c r="DN45" s="15">
        <f t="shared" si="111"/>
        <v>0</v>
      </c>
      <c r="DO45" s="15">
        <f t="shared" si="112"/>
        <v>0</v>
      </c>
      <c r="DP45" s="15">
        <f t="shared" si="113"/>
        <v>0</v>
      </c>
      <c r="DQ45" s="15">
        <f t="shared" si="114"/>
        <v>0</v>
      </c>
      <c r="DR45" s="15">
        <f t="shared" si="115"/>
        <v>0</v>
      </c>
      <c r="DS45" s="15">
        <f t="shared" si="116"/>
        <v>0</v>
      </c>
      <c r="DT45" s="15">
        <f t="shared" si="117"/>
        <v>0</v>
      </c>
      <c r="DU45" s="15">
        <f t="shared" si="118"/>
        <v>0</v>
      </c>
      <c r="DV45" s="15">
        <f t="shared" si="119"/>
        <v>0</v>
      </c>
      <c r="DW45" s="15"/>
      <c r="DX45" s="15">
        <f t="shared" si="120"/>
        <v>1.9230769230769231</v>
      </c>
      <c r="DY45" s="15">
        <f t="shared" si="121"/>
        <v>1.4705882352941178</v>
      </c>
      <c r="DZ45" s="15">
        <f t="shared" si="122"/>
        <v>2</v>
      </c>
      <c r="EA45" s="15">
        <f t="shared" si="123"/>
        <v>0</v>
      </c>
      <c r="EB45" s="15">
        <f t="shared" si="124"/>
        <v>0</v>
      </c>
      <c r="EC45" s="15">
        <f t="shared" si="125"/>
        <v>0</v>
      </c>
      <c r="ED45" s="15">
        <f t="shared" si="126"/>
        <v>0</v>
      </c>
      <c r="EE45" s="15">
        <f t="shared" si="127"/>
        <v>0</v>
      </c>
      <c r="EF45" s="15">
        <f t="shared" si="128"/>
        <v>0</v>
      </c>
      <c r="EG45" s="15">
        <f t="shared" si="129"/>
        <v>0</v>
      </c>
      <c r="EH45" s="15">
        <f t="shared" si="130"/>
        <v>0</v>
      </c>
      <c r="EI45" s="15">
        <f t="shared" si="131"/>
        <v>0</v>
      </c>
      <c r="EJ45" s="15">
        <f t="shared" si="132"/>
        <v>0</v>
      </c>
      <c r="EK45" s="15">
        <f t="shared" si="133"/>
        <v>0</v>
      </c>
      <c r="EL45" s="15">
        <f t="shared" si="134"/>
        <v>0</v>
      </c>
      <c r="EM45" s="15">
        <f t="shared" si="135"/>
        <v>0</v>
      </c>
      <c r="EN45" s="15">
        <f t="shared" si="136"/>
        <v>0</v>
      </c>
      <c r="EO45" s="15">
        <f t="shared" si="137"/>
        <v>0</v>
      </c>
      <c r="EP45" s="15">
        <f t="shared" si="138"/>
        <v>0</v>
      </c>
      <c r="EQ45" s="15">
        <f t="shared" si="139"/>
        <v>0</v>
      </c>
      <c r="ER45" s="15">
        <f t="shared" si="140"/>
        <v>0</v>
      </c>
      <c r="ES45" s="15">
        <f t="shared" si="141"/>
        <v>0</v>
      </c>
      <c r="ET45" s="15">
        <f t="shared" si="142"/>
        <v>0</v>
      </c>
      <c r="EU45" s="15">
        <f t="shared" si="143"/>
        <v>0</v>
      </c>
      <c r="EV45" s="15"/>
      <c r="EW45" s="15" t="str">
        <f>IF(Planner!$L45="","",CHAR(34)&amp;Planner!$L45&amp;CHAR(34))</f>
        <v>"Venenatis"</v>
      </c>
      <c r="EX45" s="15" t="str">
        <f>IF(Planner!$M45="","",CHAR(34)&amp;Planner!$M45&amp;CHAR(34))</f>
        <v>"Vet'ion"</v>
      </c>
      <c r="EY45" s="15" t="str">
        <f>IF(Planner!$N45="","",CHAR(34)&amp;Planner!$N45&amp;CHAR(34))</f>
        <v>"Callisto"</v>
      </c>
      <c r="EZ45" s="15" t="str">
        <f>IF(Planner!$O45="","",CHAR(34)&amp;Planner!$O45&amp;CHAR(34))</f>
        <v/>
      </c>
      <c r="FA45" s="15" t="str">
        <f>IF(Planner!$P45="","",CHAR(34)&amp;Planner!$P45&amp;CHAR(34))</f>
        <v/>
      </c>
      <c r="FB45" s="15" t="str">
        <f>IF(Planner!$Q45="","",CHAR(34)&amp;Planner!$Q45&amp;CHAR(34))</f>
        <v/>
      </c>
      <c r="FC45" s="15" t="str">
        <f>IF(Planner!$R45="","",CHAR(34)&amp;Planner!$R45&amp;CHAR(34))</f>
        <v/>
      </c>
      <c r="FD45" s="15" t="str">
        <f>IF(Planner!$S45="","",CHAR(34)&amp;Planner!$S45&amp;CHAR(34))</f>
        <v/>
      </c>
      <c r="FE45" s="15" t="str">
        <f>IF(Planner!$T45="","",CHAR(34)&amp;Planner!$T45&amp;CHAR(34))</f>
        <v/>
      </c>
      <c r="FF45" s="15" t="str">
        <f>IF(Planner!$U45="","",CHAR(34)&amp;Planner!$U45&amp;CHAR(34))</f>
        <v/>
      </c>
      <c r="FG45" s="15" t="str">
        <f>IF(Planner!$V45="","",CHAR(34)&amp;Planner!$V45&amp;CHAR(34))</f>
        <v/>
      </c>
      <c r="FH45" s="15" t="str">
        <f>IF(Planner!$W45="","",CHAR(34)&amp;Planner!$W45&amp;CHAR(34))</f>
        <v/>
      </c>
      <c r="FI45" s="15" t="str">
        <f>IF(Planner!$X45="","",CHAR(34)&amp;Planner!$X45&amp;CHAR(34))</f>
        <v/>
      </c>
      <c r="FJ45" s="15" t="str">
        <f>IF(Planner!$Y45="","",CHAR(34)&amp;Planner!$Y45&amp;CHAR(34))</f>
        <v/>
      </c>
      <c r="FK45" s="15" t="str">
        <f>IF(Planner!$Z45="","",CHAR(34)&amp;Planner!$Z45&amp;CHAR(34))</f>
        <v/>
      </c>
      <c r="FL45" s="15" t="str">
        <f>IF(Planner!$AA45="","",CHAR(34)&amp;Planner!$AA45&amp;CHAR(34))</f>
        <v/>
      </c>
      <c r="FM45" s="15" t="str">
        <f>IF(Planner!$AB45="","",CHAR(34)&amp;Planner!$AB45&amp;CHAR(34))</f>
        <v/>
      </c>
      <c r="FN45" s="15" t="str">
        <f>IF(Planner!$AC45="","",CHAR(34)&amp;Planner!$AC45&amp;CHAR(34))</f>
        <v/>
      </c>
      <c r="FO45" s="15" t="str">
        <f>IF(Planner!$AD45="","",CHAR(34)&amp;Planner!$AD45&amp;CHAR(34))</f>
        <v/>
      </c>
      <c r="FP45" s="15" t="str">
        <f>IF(Planner!$AE45="","",CHAR(34)&amp;Planner!$AE45&amp;CHAR(34))</f>
        <v/>
      </c>
      <c r="FQ45" s="15" t="str">
        <f>IF(Planner!$AF45="","",CHAR(34)&amp;Planner!$AF45&amp;CHAR(34))</f>
        <v/>
      </c>
      <c r="FR45" s="15" t="str">
        <f>IF(Planner!$AG45="","",CHAR(34)&amp;Planner!$AG45&amp;CHAR(34))</f>
        <v/>
      </c>
      <c r="FS45" s="15" t="str">
        <f>IF(Planner!$AH45="","",CHAR(34)&amp;Planner!$AH45&amp;CHAR(34))</f>
        <v/>
      </c>
      <c r="FT45" s="15" t="str">
        <f>IF(Planner!$AI45="","",CHAR(34)&amp;Planner!$AI45&amp;CHAR(34))</f>
        <v/>
      </c>
    </row>
    <row r="46" spans="1:176" x14ac:dyDescent="0.25">
      <c r="A46" s="15">
        <f>Planner!$A46</f>
        <v>17</v>
      </c>
      <c r="B46" s="15"/>
      <c r="C46" s="15">
        <f>IF(Planner!$L46="",0,IFERROR(INDEX(Lookup!$H$5:$H$808,MATCH(Planner!$F46&amp;"|"&amp;Planner!$L46,Lookup!$A$5:$A$808,0)),0))</f>
        <v>0.01</v>
      </c>
      <c r="D46" s="15">
        <f>IF(Planner!$M46="",0,IFERROR(INDEX(Lookup!$H$5:$H$808,MATCH(Planner!$F46&amp;"|"&amp;Planner!$M46,Lookup!$A$5:$A$808,0)),0))</f>
        <v>0</v>
      </c>
      <c r="E46" s="15">
        <f>IF(Planner!$N46="",0,IFERROR(INDEX(Lookup!$H$5:$H$808,MATCH(Planner!$F46&amp;"|"&amp;Planner!$N46,Lookup!$A$5:$A$808,0)),0))</f>
        <v>0</v>
      </c>
      <c r="F46" s="15">
        <f>IF(Planner!$O46="",0,IFERROR(INDEX(Lookup!$H$5:$H$808,MATCH(Planner!$F46&amp;"|"&amp;Planner!$O46,Lookup!$A$5:$A$808,0)),0))</f>
        <v>0</v>
      </c>
      <c r="G46" s="15">
        <f>IF(Planner!$P46="",0,IFERROR(INDEX(Lookup!$H$5:$H$808,MATCH(Planner!$F46&amp;"|"&amp;Planner!$P46,Lookup!$A$5:$A$808,0)),0))</f>
        <v>0</v>
      </c>
      <c r="H46" s="15">
        <f>IF(Planner!$Q46="",0,IFERROR(INDEX(Lookup!$H$5:$H$808,MATCH(Planner!$F46&amp;"|"&amp;Planner!$Q46,Lookup!$A$5:$A$808,0)),0))</f>
        <v>0</v>
      </c>
      <c r="I46" s="15">
        <f>IF(Planner!$R46="",0,IFERROR(INDEX(Lookup!$H$5:$H$808,MATCH(Planner!$F46&amp;"|"&amp;Planner!$R46,Lookup!$A$5:$A$808,0)),0))</f>
        <v>0</v>
      </c>
      <c r="J46" s="15">
        <f>IF(Planner!$S46="",0,IFERROR(INDEX(Lookup!$H$5:$H$808,MATCH(Planner!$F46&amp;"|"&amp;Planner!$S46,Lookup!$A$5:$A$808,0)),0))</f>
        <v>0</v>
      </c>
      <c r="K46" s="15">
        <f>IF(Planner!$T46="",0,IFERROR(INDEX(Lookup!$H$5:$H$808,MATCH(Planner!$F46&amp;"|"&amp;Planner!$T46,Lookup!$A$5:$A$808,0)),0))</f>
        <v>0</v>
      </c>
      <c r="L46" s="15">
        <f>IF(Planner!$U46="",0,IFERROR(INDEX(Lookup!$H$5:$H$808,MATCH(Planner!$F46&amp;"|"&amp;Planner!$U46,Lookup!$A$5:$A$808,0)),0))</f>
        <v>0</v>
      </c>
      <c r="M46" s="15">
        <f>IF(Planner!$V46="",0,IFERROR(INDEX(Lookup!$H$5:$H$808,MATCH(Planner!$F46&amp;"|"&amp;Planner!$V46,Lookup!$A$5:$A$808,0)),0))</f>
        <v>0</v>
      </c>
      <c r="N46" s="15">
        <f>IF(Planner!$W46="",0,IFERROR(INDEX(Lookup!$H$5:$H$808,MATCH(Planner!$F46&amp;"|"&amp;Planner!$W46,Lookup!$A$5:$A$808,0)),0))</f>
        <v>0</v>
      </c>
      <c r="O46" s="15">
        <f>IF(Planner!$X46="",0,IFERROR(INDEX(Lookup!$H$5:$H$808,MATCH(Planner!$F46&amp;"|"&amp;Planner!$X46,Lookup!$A$5:$A$808,0)),0))</f>
        <v>0</v>
      </c>
      <c r="P46" s="15">
        <f>IF(Planner!$Y46="",0,IFERROR(INDEX(Lookup!$H$5:$H$808,MATCH(Planner!$F46&amp;"|"&amp;Planner!$Y46,Lookup!$A$5:$A$808,0)),0))</f>
        <v>0</v>
      </c>
      <c r="Q46" s="15">
        <f>IF(Planner!$Z46="",0,IFERROR(INDEX(Lookup!$H$5:$H$808,MATCH(Planner!$F46&amp;"|"&amp;Planner!$Z46,Lookup!$A$5:$A$808,0)),0))</f>
        <v>0</v>
      </c>
      <c r="R46" s="15">
        <f>IF(Planner!$AA46="",0,IFERROR(INDEX(Lookup!$H$5:$H$808,MATCH(Planner!$F46&amp;"|"&amp;Planner!$AA46,Lookup!$A$5:$A$808,0)),0))</f>
        <v>0</v>
      </c>
      <c r="S46" s="15">
        <f>IF(Planner!$AB46="",0,IFERROR(INDEX(Lookup!$H$5:$H$808,MATCH(Planner!$F46&amp;"|"&amp;Planner!$AB46,Lookup!$A$5:$A$808,0)),0))</f>
        <v>0</v>
      </c>
      <c r="T46" s="15">
        <f>IF(Planner!$AC46="",0,IFERROR(INDEX(Lookup!$H$5:$H$808,MATCH(Planner!$F46&amp;"|"&amp;Planner!$AC46,Lookup!$A$5:$A$808,0)),0))</f>
        <v>0</v>
      </c>
      <c r="U46" s="15">
        <f>IF(Planner!$AD46="",0,IFERROR(INDEX(Lookup!$H$5:$H$808,MATCH(Planner!$F46&amp;"|"&amp;Planner!$AD46,Lookup!$A$5:$A$808,0)),0))</f>
        <v>0</v>
      </c>
      <c r="V46" s="15">
        <f>IF(Planner!$AE46="",0,IFERROR(INDEX(Lookup!$H$5:$H$808,MATCH(Planner!$F46&amp;"|"&amp;Planner!$AE46,Lookup!$A$5:$A$808,0)),0))</f>
        <v>0</v>
      </c>
      <c r="W46" s="15">
        <f>IF(Planner!$AF46="",0,IFERROR(INDEX(Lookup!$H$5:$H$808,MATCH(Planner!$F46&amp;"|"&amp;Planner!$AF46,Lookup!$A$5:$A$808,0)),0))</f>
        <v>0</v>
      </c>
      <c r="X46" s="15">
        <f>IF(Planner!$AG46="",0,IFERROR(INDEX(Lookup!$H$5:$H$808,MATCH(Planner!$F46&amp;"|"&amp;Planner!$AG46,Lookup!$A$5:$A$808,0)),0))</f>
        <v>0</v>
      </c>
      <c r="Y46" s="15">
        <f>IF(Planner!$AH46="",0,IFERROR(INDEX(Lookup!$H$5:$H$808,MATCH(Planner!$F46&amp;"|"&amp;Planner!$AH46,Lookup!$A$5:$A$808,0)),0))</f>
        <v>0</v>
      </c>
      <c r="Z46" s="15">
        <f>IF(Planner!$AI46="",0,IFERROR(INDEX(Lookup!$H$5:$H$808,MATCH(Planner!$F46&amp;"|"&amp;Planner!$AI46,Lookup!$A$5:$A$808,0)),0))</f>
        <v>0</v>
      </c>
      <c r="AA46" s="15"/>
      <c r="AB46" s="15" t="str">
        <f>IF(Planner!$L46="","",IF(Planner!$I46="Yes","ALL",IF(Planner!$I46="No","IDX0",IFERROR(INDEX(Lookup!$D$5:$D$808,MATCH(Planner!$F46&amp;"|"&amp;Planner!$L46,Lookup!$A$5:$A$808,0)),"UNK0"))))</f>
        <v>Shellbane gryphon</v>
      </c>
      <c r="AC46" s="15" t="str">
        <f>IF(Planner!$M46="","",IF(Planner!$I46="Yes","ALL",IF(Planner!$I46="No","IDX1",IFERROR(INDEX(Lookup!$D$5:$D$808,MATCH(Planner!$F46&amp;"|"&amp;Planner!$M46,Lookup!$A$5:$A$808,0)),"UNK1"))))</f>
        <v/>
      </c>
      <c r="AD46" s="15" t="str">
        <f>IF(Planner!$N46="","",IF(Planner!$I46="Yes","ALL",IF(Planner!$I46="No","IDX2",IFERROR(INDEX(Lookup!$D$5:$D$808,MATCH(Planner!$F46&amp;"|"&amp;Planner!$N46,Lookup!$A$5:$A$808,0)),"UNK2"))))</f>
        <v/>
      </c>
      <c r="AE46" s="15" t="str">
        <f>IF(Planner!$O46="","",IF(Planner!$I46="Yes","ALL",IF(Planner!$I46="No","IDX3",IFERROR(INDEX(Lookup!$D$5:$D$808,MATCH(Planner!$F46&amp;"|"&amp;Planner!$O46,Lookup!$A$5:$A$808,0)),"UNK3"))))</f>
        <v/>
      </c>
      <c r="AF46" s="15" t="str">
        <f>IF(Planner!$P46="","",IF(Planner!$I46="Yes","ALL",IF(Planner!$I46="No","IDX4",IFERROR(INDEX(Lookup!$D$5:$D$808,MATCH(Planner!$F46&amp;"|"&amp;Planner!$P46,Lookup!$A$5:$A$808,0)),"UNK4"))))</f>
        <v/>
      </c>
      <c r="AG46" s="15" t="str">
        <f>IF(Planner!$Q46="","",IF(Planner!$I46="Yes","ALL",IF(Planner!$I46="No","IDX5",IFERROR(INDEX(Lookup!$D$5:$D$808,MATCH(Planner!$F46&amp;"|"&amp;Planner!$Q46,Lookup!$A$5:$A$808,0)),"UNK5"))))</f>
        <v/>
      </c>
      <c r="AH46" s="15" t="str">
        <f>IF(Planner!$R46="","",IF(Planner!$I46="Yes","ALL",IF(Planner!$I46="No","IDX6",IFERROR(INDEX(Lookup!$D$5:$D$808,MATCH(Planner!$F46&amp;"|"&amp;Planner!$R46,Lookup!$A$5:$A$808,0)),"UNK6"))))</f>
        <v/>
      </c>
      <c r="AI46" s="15" t="str">
        <f>IF(Planner!$S46="","",IF(Planner!$I46="Yes","ALL",IF(Planner!$I46="No","IDX7",IFERROR(INDEX(Lookup!$D$5:$D$808,MATCH(Planner!$F46&amp;"|"&amp;Planner!$S46,Lookup!$A$5:$A$808,0)),"UNK7"))))</f>
        <v/>
      </c>
      <c r="AJ46" s="15" t="str">
        <f>IF(Planner!$T46="","",IF(Planner!$I46="Yes","ALL",IF(Planner!$I46="No","IDX8",IFERROR(INDEX(Lookup!$D$5:$D$808,MATCH(Planner!$F46&amp;"|"&amp;Planner!$T46,Lookup!$A$5:$A$808,0)),"UNK8"))))</f>
        <v/>
      </c>
      <c r="AK46" s="15" t="str">
        <f>IF(Planner!$U46="","",IF(Planner!$I46="Yes","ALL",IF(Planner!$I46="No","IDX9",IFERROR(INDEX(Lookup!$D$5:$D$808,MATCH(Planner!$F46&amp;"|"&amp;Planner!$U46,Lookup!$A$5:$A$808,0)),"UNK9"))))</f>
        <v/>
      </c>
      <c r="AL46" s="15" t="str">
        <f>IF(Planner!$V46="","",IF(Planner!$I46="Yes","ALL",IF(Planner!$I46="No","IDX10",IFERROR(INDEX(Lookup!$D$5:$D$808,MATCH(Planner!$F46&amp;"|"&amp;Planner!$V46,Lookup!$A$5:$A$808,0)),"UNK10"))))</f>
        <v/>
      </c>
      <c r="AM46" s="15" t="str">
        <f>IF(Planner!$W46="","",IF(Planner!$I46="Yes","ALL",IF(Planner!$I46="No","IDX11",IFERROR(INDEX(Lookup!$D$5:$D$808,MATCH(Planner!$F46&amp;"|"&amp;Planner!$W46,Lookup!$A$5:$A$808,0)),"UNK11"))))</f>
        <v/>
      </c>
      <c r="AN46" s="15" t="str">
        <f>IF(Planner!$X46="","",IF(Planner!$I46="Yes","ALL",IF(Planner!$I46="No","IDX12",IFERROR(INDEX(Lookup!$D$5:$D$808,MATCH(Planner!$F46&amp;"|"&amp;Planner!$X46,Lookup!$A$5:$A$808,0)),"UNK12"))))</f>
        <v/>
      </c>
      <c r="AO46" s="15" t="str">
        <f>IF(Planner!$Y46="","",IF(Planner!$I46="Yes","ALL",IF(Planner!$I46="No","IDX13",IFERROR(INDEX(Lookup!$D$5:$D$808,MATCH(Planner!$F46&amp;"|"&amp;Planner!$Y46,Lookup!$A$5:$A$808,0)),"UNK13"))))</f>
        <v/>
      </c>
      <c r="AP46" s="15" t="str">
        <f>IF(Planner!$Z46="","",IF(Planner!$I46="Yes","ALL",IF(Planner!$I46="No","IDX14",IFERROR(INDEX(Lookup!$D$5:$D$808,MATCH(Planner!$F46&amp;"|"&amp;Planner!$Z46,Lookup!$A$5:$A$808,0)),"UNK14"))))</f>
        <v/>
      </c>
      <c r="AQ46" s="15" t="str">
        <f>IF(Planner!$AA46="","",IF(Planner!$I46="Yes","ALL",IF(Planner!$I46="No","IDX15",IFERROR(INDEX(Lookup!$D$5:$D$808,MATCH(Planner!$F46&amp;"|"&amp;Planner!$AA46,Lookup!$A$5:$A$808,0)),"UNK15"))))</f>
        <v/>
      </c>
      <c r="AR46" s="15" t="str">
        <f>IF(Planner!$AB46="","",IF(Planner!$I46="Yes","ALL",IF(Planner!$I46="No","IDX16",IFERROR(INDEX(Lookup!$D$5:$D$808,MATCH(Planner!$F46&amp;"|"&amp;Planner!$AB46,Lookup!$A$5:$A$808,0)),"UNK16"))))</f>
        <v/>
      </c>
      <c r="AS46" s="15" t="str">
        <f>IF(Planner!$AC46="","",IF(Planner!$I46="Yes","ALL",IF(Planner!$I46="No","IDX17",IFERROR(INDEX(Lookup!$D$5:$D$808,MATCH(Planner!$F46&amp;"|"&amp;Planner!$AC46,Lookup!$A$5:$A$808,0)),"UNK17"))))</f>
        <v/>
      </c>
      <c r="AT46" s="15" t="str">
        <f>IF(Planner!$AD46="","",IF(Planner!$I46="Yes","ALL",IF(Planner!$I46="No","IDX18",IFERROR(INDEX(Lookup!$D$5:$D$808,MATCH(Planner!$F46&amp;"|"&amp;Planner!$AD46,Lookup!$A$5:$A$808,0)),"UNK18"))))</f>
        <v/>
      </c>
      <c r="AU46" s="15" t="str">
        <f>IF(Planner!$AE46="","",IF(Planner!$I46="Yes","ALL",IF(Planner!$I46="No","IDX19",IFERROR(INDEX(Lookup!$D$5:$D$808,MATCH(Planner!$F46&amp;"|"&amp;Planner!$AE46,Lookup!$A$5:$A$808,0)),"UNK19"))))</f>
        <v/>
      </c>
      <c r="AV46" s="15" t="str">
        <f>IF(Planner!$AF46="","",IF(Planner!$I46="Yes","ALL",IF(Planner!$I46="No","IDX20",IFERROR(INDEX(Lookup!$D$5:$D$808,MATCH(Planner!$F46&amp;"|"&amp;Planner!$AF46,Lookup!$A$5:$A$808,0)),"UNK20"))))</f>
        <v/>
      </c>
      <c r="AW46" s="15" t="str">
        <f>IF(Planner!$AG46="","",IF(Planner!$I46="Yes","ALL",IF(Planner!$I46="No","IDX21",IFERROR(INDEX(Lookup!$D$5:$D$808,MATCH(Planner!$F46&amp;"|"&amp;Planner!$AG46,Lookup!$A$5:$A$808,0)),"UNK21"))))</f>
        <v/>
      </c>
      <c r="AX46" s="15" t="str">
        <f>IF(Planner!$AH46="","",IF(Planner!$I46="Yes","ALL",IF(Planner!$I46="No","IDX22",IFERROR(INDEX(Lookup!$D$5:$D$808,MATCH(Planner!$F46&amp;"|"&amp;Planner!$AH46,Lookup!$A$5:$A$808,0)),"UNK22"))))</f>
        <v/>
      </c>
      <c r="AY46" s="15" t="str">
        <f>IF(Planner!$AI46="","",IF(Planner!$I46="Yes","ALL",IF(Planner!$I46="No","IDX23",IFERROR(INDEX(Lookup!$D$5:$D$808,MATCH(Planner!$F46&amp;"|"&amp;Planner!$AI46,Lookup!$A$5:$A$808,0)),"UNK23"))))</f>
        <v/>
      </c>
      <c r="AZ46" s="15"/>
      <c r="BA46" s="15">
        <f t="shared" si="72"/>
        <v>0.01</v>
      </c>
      <c r="BB46" s="15">
        <f t="shared" si="73"/>
        <v>0</v>
      </c>
      <c r="BC46" s="15">
        <f t="shared" si="74"/>
        <v>0</v>
      </c>
      <c r="BD46" s="15">
        <f t="shared" si="75"/>
        <v>0</v>
      </c>
      <c r="BE46" s="15">
        <f t="shared" si="76"/>
        <v>0</v>
      </c>
      <c r="BF46" s="15">
        <f t="shared" si="77"/>
        <v>0</v>
      </c>
      <c r="BG46" s="15">
        <f t="shared" si="78"/>
        <v>0</v>
      </c>
      <c r="BH46" s="15">
        <f t="shared" si="79"/>
        <v>0</v>
      </c>
      <c r="BI46" s="15">
        <f t="shared" si="80"/>
        <v>0</v>
      </c>
      <c r="BJ46" s="15">
        <f t="shared" si="81"/>
        <v>0</v>
      </c>
      <c r="BK46" s="15">
        <f t="shared" si="82"/>
        <v>0</v>
      </c>
      <c r="BL46" s="15">
        <f t="shared" si="83"/>
        <v>0</v>
      </c>
      <c r="BM46" s="15">
        <f t="shared" si="84"/>
        <v>0</v>
      </c>
      <c r="BN46" s="15">
        <f t="shared" si="85"/>
        <v>0</v>
      </c>
      <c r="BO46" s="15">
        <f t="shared" si="86"/>
        <v>0</v>
      </c>
      <c r="BP46" s="15">
        <f t="shared" si="87"/>
        <v>0</v>
      </c>
      <c r="BQ46" s="15">
        <f t="shared" si="88"/>
        <v>0</v>
      </c>
      <c r="BR46" s="15">
        <f t="shared" si="89"/>
        <v>0</v>
      </c>
      <c r="BS46" s="15">
        <f t="shared" si="90"/>
        <v>0</v>
      </c>
      <c r="BT46" s="15">
        <f t="shared" si="91"/>
        <v>0</v>
      </c>
      <c r="BU46" s="15">
        <f t="shared" si="92"/>
        <v>0</v>
      </c>
      <c r="BV46" s="15">
        <f t="shared" si="93"/>
        <v>0</v>
      </c>
      <c r="BW46" s="15">
        <f t="shared" si="94"/>
        <v>0</v>
      </c>
      <c r="BX46" s="15">
        <f t="shared" si="95"/>
        <v>0</v>
      </c>
      <c r="BY46" s="15"/>
      <c r="BZ46" s="15">
        <f>IF($C46=0,0,Planner!$H46/$C46)</f>
        <v>100</v>
      </c>
      <c r="CA46" s="15">
        <f>IF($D46=0,0,Planner!$H46/$D46)</f>
        <v>0</v>
      </c>
      <c r="CB46" s="15">
        <f>IF($E46=0,0,Planner!$H46/$E46)</f>
        <v>0</v>
      </c>
      <c r="CC46" s="15">
        <f>IF($F46=0,0,Planner!$H46/$F46)</f>
        <v>0</v>
      </c>
      <c r="CD46" s="15">
        <f>IF($G46=0,0,Planner!$H46/$G46)</f>
        <v>0</v>
      </c>
      <c r="CE46" s="15">
        <f>IF($H46=0,0,Planner!$H46/$H46)</f>
        <v>0</v>
      </c>
      <c r="CF46" s="15">
        <f>IF($I46=0,0,Planner!$H46/$I46)</f>
        <v>0</v>
      </c>
      <c r="CG46" s="15">
        <f>IF($J46=0,0,Planner!$H46/$J46)</f>
        <v>0</v>
      </c>
      <c r="CH46" s="15">
        <f>IF($K46=0,0,Planner!$H46/$K46)</f>
        <v>0</v>
      </c>
      <c r="CI46" s="15">
        <f>IF($L46=0,0,Planner!$H46/$L46)</f>
        <v>0</v>
      </c>
      <c r="CJ46" s="15">
        <f>IF($M46=0,0,Planner!$H46/$M46)</f>
        <v>0</v>
      </c>
      <c r="CK46" s="15">
        <f>IF($N46=0,0,Planner!$H46/$N46)</f>
        <v>0</v>
      </c>
      <c r="CL46" s="15">
        <f>IF($O46=0,0,Planner!$H46/$O46)</f>
        <v>0</v>
      </c>
      <c r="CM46" s="15">
        <f>IF($P46=0,0,Planner!$H46/$P46)</f>
        <v>0</v>
      </c>
      <c r="CN46" s="15">
        <f>IF($Q46=0,0,Planner!$H46/$Q46)</f>
        <v>0</v>
      </c>
      <c r="CO46" s="15">
        <f>IF($R46=0,0,Planner!$H46/$R46)</f>
        <v>0</v>
      </c>
      <c r="CP46" s="15">
        <f>IF($S46=0,0,Planner!$H46/$S46)</f>
        <v>0</v>
      </c>
      <c r="CQ46" s="15">
        <f>IF($T46=0,0,Planner!$H46/$T46)</f>
        <v>0</v>
      </c>
      <c r="CR46" s="15">
        <f>IF($U46=0,0,Planner!$H46/$U46)</f>
        <v>0</v>
      </c>
      <c r="CS46" s="15">
        <f>IF($V46=0,0,Planner!$H46/$V46)</f>
        <v>0</v>
      </c>
      <c r="CT46" s="15">
        <f>IF($W46=0,0,Planner!$H46/$W46)</f>
        <v>0</v>
      </c>
      <c r="CU46" s="15">
        <f>IF($X46=0,0,Planner!$H46/$X46)</f>
        <v>0</v>
      </c>
      <c r="CV46" s="15">
        <f>IF($Y46=0,0,Planner!$H46/$Y46)</f>
        <v>0</v>
      </c>
      <c r="CW46" s="15">
        <f>IF($Z46=0,0,Planner!$H46/$Z46)</f>
        <v>0</v>
      </c>
      <c r="CX46" s="15"/>
      <c r="CY46" s="15">
        <f t="shared" si="96"/>
        <v>1</v>
      </c>
      <c r="CZ46" s="15">
        <f t="shared" si="97"/>
        <v>0</v>
      </c>
      <c r="DA46" s="15">
        <f t="shared" si="98"/>
        <v>0</v>
      </c>
      <c r="DB46" s="15">
        <f t="shared" si="99"/>
        <v>0</v>
      </c>
      <c r="DC46" s="15">
        <f t="shared" si="100"/>
        <v>0</v>
      </c>
      <c r="DD46" s="15">
        <f t="shared" si="101"/>
        <v>0</v>
      </c>
      <c r="DE46" s="15">
        <f t="shared" si="102"/>
        <v>0</v>
      </c>
      <c r="DF46" s="15">
        <f t="shared" si="103"/>
        <v>0</v>
      </c>
      <c r="DG46" s="15">
        <f t="shared" si="104"/>
        <v>0</v>
      </c>
      <c r="DH46" s="15">
        <f t="shared" si="105"/>
        <v>0</v>
      </c>
      <c r="DI46" s="15">
        <f t="shared" si="106"/>
        <v>0</v>
      </c>
      <c r="DJ46" s="15">
        <f t="shared" si="107"/>
        <v>0</v>
      </c>
      <c r="DK46" s="15">
        <f t="shared" si="108"/>
        <v>0</v>
      </c>
      <c r="DL46" s="15">
        <f t="shared" si="109"/>
        <v>0</v>
      </c>
      <c r="DM46" s="15">
        <f t="shared" si="110"/>
        <v>0</v>
      </c>
      <c r="DN46" s="15">
        <f t="shared" si="111"/>
        <v>0</v>
      </c>
      <c r="DO46" s="15">
        <f t="shared" si="112"/>
        <v>0</v>
      </c>
      <c r="DP46" s="15">
        <f t="shared" si="113"/>
        <v>0</v>
      </c>
      <c r="DQ46" s="15">
        <f t="shared" si="114"/>
        <v>0</v>
      </c>
      <c r="DR46" s="15">
        <f t="shared" si="115"/>
        <v>0</v>
      </c>
      <c r="DS46" s="15">
        <f t="shared" si="116"/>
        <v>0</v>
      </c>
      <c r="DT46" s="15">
        <f t="shared" si="117"/>
        <v>0</v>
      </c>
      <c r="DU46" s="15">
        <f t="shared" si="118"/>
        <v>0</v>
      </c>
      <c r="DV46" s="15">
        <f t="shared" si="119"/>
        <v>0</v>
      </c>
      <c r="DW46" s="15"/>
      <c r="DX46" s="15">
        <f t="shared" si="120"/>
        <v>100</v>
      </c>
      <c r="DY46" s="15">
        <f t="shared" si="121"/>
        <v>0</v>
      </c>
      <c r="DZ46" s="15">
        <f t="shared" si="122"/>
        <v>0</v>
      </c>
      <c r="EA46" s="15">
        <f t="shared" si="123"/>
        <v>0</v>
      </c>
      <c r="EB46" s="15">
        <f t="shared" si="124"/>
        <v>0</v>
      </c>
      <c r="EC46" s="15">
        <f t="shared" si="125"/>
        <v>0</v>
      </c>
      <c r="ED46" s="15">
        <f t="shared" si="126"/>
        <v>0</v>
      </c>
      <c r="EE46" s="15">
        <f t="shared" si="127"/>
        <v>0</v>
      </c>
      <c r="EF46" s="15">
        <f t="shared" si="128"/>
        <v>0</v>
      </c>
      <c r="EG46" s="15">
        <f t="shared" si="129"/>
        <v>0</v>
      </c>
      <c r="EH46" s="15">
        <f t="shared" si="130"/>
        <v>0</v>
      </c>
      <c r="EI46" s="15">
        <f t="shared" si="131"/>
        <v>0</v>
      </c>
      <c r="EJ46" s="15">
        <f t="shared" si="132"/>
        <v>0</v>
      </c>
      <c r="EK46" s="15">
        <f t="shared" si="133"/>
        <v>0</v>
      </c>
      <c r="EL46" s="15">
        <f t="shared" si="134"/>
        <v>0</v>
      </c>
      <c r="EM46" s="15">
        <f t="shared" si="135"/>
        <v>0</v>
      </c>
      <c r="EN46" s="15">
        <f t="shared" si="136"/>
        <v>0</v>
      </c>
      <c r="EO46" s="15">
        <f t="shared" si="137"/>
        <v>0</v>
      </c>
      <c r="EP46" s="15">
        <f t="shared" si="138"/>
        <v>0</v>
      </c>
      <c r="EQ46" s="15">
        <f t="shared" si="139"/>
        <v>0</v>
      </c>
      <c r="ER46" s="15">
        <f t="shared" si="140"/>
        <v>0</v>
      </c>
      <c r="ES46" s="15">
        <f t="shared" si="141"/>
        <v>0</v>
      </c>
      <c r="ET46" s="15">
        <f t="shared" si="142"/>
        <v>0</v>
      </c>
      <c r="EU46" s="15">
        <f t="shared" si="143"/>
        <v>0</v>
      </c>
      <c r="EV46" s="15"/>
      <c r="EW46" s="15" t="str">
        <f>IF(Planner!$L46="","",CHAR(34)&amp;Planner!$L46&amp;CHAR(34))</f>
        <v>"Gull"</v>
      </c>
      <c r="EX46" s="15" t="str">
        <f>IF(Planner!$M46="","",CHAR(34)&amp;Planner!$M46&amp;CHAR(34))</f>
        <v/>
      </c>
      <c r="EY46" s="15" t="str">
        <f>IF(Planner!$N46="","",CHAR(34)&amp;Planner!$N46&amp;CHAR(34))</f>
        <v/>
      </c>
      <c r="EZ46" s="15" t="str">
        <f>IF(Planner!$O46="","",CHAR(34)&amp;Planner!$O46&amp;CHAR(34))</f>
        <v/>
      </c>
      <c r="FA46" s="15" t="str">
        <f>IF(Planner!$P46="","",CHAR(34)&amp;Planner!$P46&amp;CHAR(34))</f>
        <v/>
      </c>
      <c r="FB46" s="15" t="str">
        <f>IF(Planner!$Q46="","",CHAR(34)&amp;Planner!$Q46&amp;CHAR(34))</f>
        <v/>
      </c>
      <c r="FC46" s="15" t="str">
        <f>IF(Planner!$R46="","",CHAR(34)&amp;Planner!$R46&amp;CHAR(34))</f>
        <v/>
      </c>
      <c r="FD46" s="15" t="str">
        <f>IF(Planner!$S46="","",CHAR(34)&amp;Planner!$S46&amp;CHAR(34))</f>
        <v/>
      </c>
      <c r="FE46" s="15" t="str">
        <f>IF(Planner!$T46="","",CHAR(34)&amp;Planner!$T46&amp;CHAR(34))</f>
        <v/>
      </c>
      <c r="FF46" s="15" t="str">
        <f>IF(Planner!$U46="","",CHAR(34)&amp;Planner!$U46&amp;CHAR(34))</f>
        <v/>
      </c>
      <c r="FG46" s="15" t="str">
        <f>IF(Planner!$V46="","",CHAR(34)&amp;Planner!$V46&amp;CHAR(34))</f>
        <v/>
      </c>
      <c r="FH46" s="15" t="str">
        <f>IF(Planner!$W46="","",CHAR(34)&amp;Planner!$W46&amp;CHAR(34))</f>
        <v/>
      </c>
      <c r="FI46" s="15" t="str">
        <f>IF(Planner!$X46="","",CHAR(34)&amp;Planner!$X46&amp;CHAR(34))</f>
        <v/>
      </c>
      <c r="FJ46" s="15" t="str">
        <f>IF(Planner!$Y46="","",CHAR(34)&amp;Planner!$Y46&amp;CHAR(34))</f>
        <v/>
      </c>
      <c r="FK46" s="15" t="str">
        <f>IF(Planner!$Z46="","",CHAR(34)&amp;Planner!$Z46&amp;CHAR(34))</f>
        <v/>
      </c>
      <c r="FL46" s="15" t="str">
        <f>IF(Planner!$AA46="","",CHAR(34)&amp;Planner!$AA46&amp;CHAR(34))</f>
        <v/>
      </c>
      <c r="FM46" s="15" t="str">
        <f>IF(Planner!$AB46="","",CHAR(34)&amp;Planner!$AB46&amp;CHAR(34))</f>
        <v/>
      </c>
      <c r="FN46" s="15" t="str">
        <f>IF(Planner!$AC46="","",CHAR(34)&amp;Planner!$AC46&amp;CHAR(34))</f>
        <v/>
      </c>
      <c r="FO46" s="15" t="str">
        <f>IF(Planner!$AD46="","",CHAR(34)&amp;Planner!$AD46&amp;CHAR(34))</f>
        <v/>
      </c>
      <c r="FP46" s="15" t="str">
        <f>IF(Planner!$AE46="","",CHAR(34)&amp;Planner!$AE46&amp;CHAR(34))</f>
        <v/>
      </c>
      <c r="FQ46" s="15" t="str">
        <f>IF(Planner!$AF46="","",CHAR(34)&amp;Planner!$AF46&amp;CHAR(34))</f>
        <v/>
      </c>
      <c r="FR46" s="15" t="str">
        <f>IF(Planner!$AG46="","",CHAR(34)&amp;Planner!$AG46&amp;CHAR(34))</f>
        <v/>
      </c>
      <c r="FS46" s="15" t="str">
        <f>IF(Planner!$AH46="","",CHAR(34)&amp;Planner!$AH46&amp;CHAR(34))</f>
        <v/>
      </c>
      <c r="FT46" s="15" t="str">
        <f>IF(Planner!$AI46="","",CHAR(34)&amp;Planner!$AI46&amp;CHAR(34))</f>
        <v/>
      </c>
    </row>
    <row r="47" spans="1:176" x14ac:dyDescent="0.25">
      <c r="A47" s="15">
        <f>Planner!$A47</f>
        <v>35</v>
      </c>
      <c r="B47" s="15"/>
      <c r="C47" s="15">
        <f>IF(Planner!$L47="",0,IFERROR(INDEX(Lookup!$H$5:$H$808,MATCH(Planner!$F47&amp;"|"&amp;Planner!$L47,Lookup!$A$5:$A$808,0)),0))</f>
        <v>45</v>
      </c>
      <c r="D47" s="15">
        <f>IF(Planner!$M47="",0,IFERROR(INDEX(Lookup!$H$5:$H$808,MATCH(Planner!$F47&amp;"|"&amp;Planner!$M47,Lookup!$A$5:$A$808,0)),0))</f>
        <v>0</v>
      </c>
      <c r="E47" s="15">
        <f>IF(Planner!$N47="",0,IFERROR(INDEX(Lookup!$H$5:$H$808,MATCH(Planner!$F47&amp;"|"&amp;Planner!$N47,Lookup!$A$5:$A$808,0)),0))</f>
        <v>0</v>
      </c>
      <c r="F47" s="15">
        <f>IF(Planner!$O47="",0,IFERROR(INDEX(Lookup!$H$5:$H$808,MATCH(Planner!$F47&amp;"|"&amp;Planner!$O47,Lookup!$A$5:$A$808,0)),0))</f>
        <v>0</v>
      </c>
      <c r="G47" s="15">
        <f>IF(Planner!$P47="",0,IFERROR(INDEX(Lookup!$H$5:$H$808,MATCH(Planner!$F47&amp;"|"&amp;Planner!$P47,Lookup!$A$5:$A$808,0)),0))</f>
        <v>0</v>
      </c>
      <c r="H47" s="15">
        <f>IF(Planner!$Q47="",0,IFERROR(INDEX(Lookup!$H$5:$H$808,MATCH(Planner!$F47&amp;"|"&amp;Planner!$Q47,Lookup!$A$5:$A$808,0)),0))</f>
        <v>0</v>
      </c>
      <c r="I47" s="15">
        <f>IF(Planner!$R47="",0,IFERROR(INDEX(Lookup!$H$5:$H$808,MATCH(Planner!$F47&amp;"|"&amp;Planner!$R47,Lookup!$A$5:$A$808,0)),0))</f>
        <v>0</v>
      </c>
      <c r="J47" s="15">
        <f>IF(Planner!$S47="",0,IFERROR(INDEX(Lookup!$H$5:$H$808,MATCH(Planner!$F47&amp;"|"&amp;Planner!$S47,Lookup!$A$5:$A$808,0)),0))</f>
        <v>0</v>
      </c>
      <c r="K47" s="15">
        <f>IF(Planner!$T47="",0,IFERROR(INDEX(Lookup!$H$5:$H$808,MATCH(Planner!$F47&amp;"|"&amp;Planner!$T47,Lookup!$A$5:$A$808,0)),0))</f>
        <v>0</v>
      </c>
      <c r="L47" s="15">
        <f>IF(Planner!$U47="",0,IFERROR(INDEX(Lookup!$H$5:$H$808,MATCH(Planner!$F47&amp;"|"&amp;Planner!$U47,Lookup!$A$5:$A$808,0)),0))</f>
        <v>0</v>
      </c>
      <c r="M47" s="15">
        <f>IF(Planner!$V47="",0,IFERROR(INDEX(Lookup!$H$5:$H$808,MATCH(Planner!$F47&amp;"|"&amp;Planner!$V47,Lookup!$A$5:$A$808,0)),0))</f>
        <v>0</v>
      </c>
      <c r="N47" s="15">
        <f>IF(Planner!$W47="",0,IFERROR(INDEX(Lookup!$H$5:$H$808,MATCH(Planner!$F47&amp;"|"&amp;Planner!$W47,Lookup!$A$5:$A$808,0)),0))</f>
        <v>0</v>
      </c>
      <c r="O47" s="15">
        <f>IF(Planner!$X47="",0,IFERROR(INDEX(Lookup!$H$5:$H$808,MATCH(Planner!$F47&amp;"|"&amp;Planner!$X47,Lookup!$A$5:$A$808,0)),0))</f>
        <v>0</v>
      </c>
      <c r="P47" s="15">
        <f>IF(Planner!$Y47="",0,IFERROR(INDEX(Lookup!$H$5:$H$808,MATCH(Planner!$F47&amp;"|"&amp;Planner!$Y47,Lookup!$A$5:$A$808,0)),0))</f>
        <v>0</v>
      </c>
      <c r="Q47" s="15">
        <f>IF(Planner!$Z47="",0,IFERROR(INDEX(Lookup!$H$5:$H$808,MATCH(Planner!$F47&amp;"|"&amp;Planner!$Z47,Lookup!$A$5:$A$808,0)),0))</f>
        <v>0</v>
      </c>
      <c r="R47" s="15">
        <f>IF(Planner!$AA47="",0,IFERROR(INDEX(Lookup!$H$5:$H$808,MATCH(Planner!$F47&amp;"|"&amp;Planner!$AA47,Lookup!$A$5:$A$808,0)),0))</f>
        <v>0</v>
      </c>
      <c r="S47" s="15">
        <f>IF(Planner!$AB47="",0,IFERROR(INDEX(Lookup!$H$5:$H$808,MATCH(Planner!$F47&amp;"|"&amp;Planner!$AB47,Lookup!$A$5:$A$808,0)),0))</f>
        <v>0</v>
      </c>
      <c r="T47" s="15">
        <f>IF(Planner!$AC47="",0,IFERROR(INDEX(Lookup!$H$5:$H$808,MATCH(Planner!$F47&amp;"|"&amp;Planner!$AC47,Lookup!$A$5:$A$808,0)),0))</f>
        <v>0</v>
      </c>
      <c r="U47" s="15">
        <f>IF(Planner!$AD47="",0,IFERROR(INDEX(Lookup!$H$5:$H$808,MATCH(Planner!$F47&amp;"|"&amp;Planner!$AD47,Lookup!$A$5:$A$808,0)),0))</f>
        <v>0</v>
      </c>
      <c r="V47" s="15">
        <f>IF(Planner!$AE47="",0,IFERROR(INDEX(Lookup!$H$5:$H$808,MATCH(Planner!$F47&amp;"|"&amp;Planner!$AE47,Lookup!$A$5:$A$808,0)),0))</f>
        <v>0</v>
      </c>
      <c r="W47" s="15">
        <f>IF(Planner!$AF47="",0,IFERROR(INDEX(Lookup!$H$5:$H$808,MATCH(Planner!$F47&amp;"|"&amp;Planner!$AF47,Lookup!$A$5:$A$808,0)),0))</f>
        <v>0</v>
      </c>
      <c r="X47" s="15">
        <f>IF(Planner!$AG47="",0,IFERROR(INDEX(Lookup!$H$5:$H$808,MATCH(Planner!$F47&amp;"|"&amp;Planner!$AG47,Lookup!$A$5:$A$808,0)),0))</f>
        <v>0</v>
      </c>
      <c r="Y47" s="15">
        <f>IF(Planner!$AH47="",0,IFERROR(INDEX(Lookup!$H$5:$H$808,MATCH(Planner!$F47&amp;"|"&amp;Planner!$AH47,Lookup!$A$5:$A$808,0)),0))</f>
        <v>0</v>
      </c>
      <c r="Z47" s="15">
        <f>IF(Planner!$AI47="",0,IFERROR(INDEX(Lookup!$H$5:$H$808,MATCH(Planner!$F47&amp;"|"&amp;Planner!$AI47,Lookup!$A$5:$A$808,0)),0))</f>
        <v>0</v>
      </c>
      <c r="AA47" s="15"/>
      <c r="AB47" s="15" t="str">
        <f>IF(Planner!$L47="","",IF(Planner!$I47="Yes","ALL",IF(Planner!$I47="No","IDX0",IFERROR(INDEX(Lookup!$D$5:$D$808,MATCH(Planner!$F47&amp;"|"&amp;Planner!$L47,Lookup!$A$5:$A$808,0)),"UNK0"))))</f>
        <v>npc_kill~Thermonuclear smoke devil</v>
      </c>
      <c r="AC47" s="15" t="str">
        <f>IF(Planner!$M47="","",IF(Planner!$I47="Yes","ALL",IF(Planner!$I47="No","IDX1",IFERROR(INDEX(Lookup!$D$5:$D$808,MATCH(Planner!$F47&amp;"|"&amp;Planner!$M47,Lookup!$A$5:$A$808,0)),"UNK1"))))</f>
        <v/>
      </c>
      <c r="AD47" s="15" t="str">
        <f>IF(Planner!$N47="","",IF(Planner!$I47="Yes","ALL",IF(Planner!$I47="No","IDX2",IFERROR(INDEX(Lookup!$D$5:$D$808,MATCH(Planner!$F47&amp;"|"&amp;Planner!$N47,Lookup!$A$5:$A$808,0)),"UNK2"))))</f>
        <v/>
      </c>
      <c r="AE47" s="15" t="str">
        <f>IF(Planner!$O47="","",IF(Planner!$I47="Yes","ALL",IF(Planner!$I47="No","IDX3",IFERROR(INDEX(Lookup!$D$5:$D$808,MATCH(Planner!$F47&amp;"|"&amp;Planner!$O47,Lookup!$A$5:$A$808,0)),"UNK3"))))</f>
        <v/>
      </c>
      <c r="AF47" s="15" t="str">
        <f>IF(Planner!$P47="","",IF(Planner!$I47="Yes","ALL",IF(Planner!$I47="No","IDX4",IFERROR(INDEX(Lookup!$D$5:$D$808,MATCH(Planner!$F47&amp;"|"&amp;Planner!$P47,Lookup!$A$5:$A$808,0)),"UNK4"))))</f>
        <v/>
      </c>
      <c r="AG47" s="15" t="str">
        <f>IF(Planner!$Q47="","",IF(Planner!$I47="Yes","ALL",IF(Planner!$I47="No","IDX5",IFERROR(INDEX(Lookup!$D$5:$D$808,MATCH(Planner!$F47&amp;"|"&amp;Planner!$Q47,Lookup!$A$5:$A$808,0)),"UNK5"))))</f>
        <v/>
      </c>
      <c r="AH47" s="15" t="str">
        <f>IF(Planner!$R47="","",IF(Planner!$I47="Yes","ALL",IF(Planner!$I47="No","IDX6",IFERROR(INDEX(Lookup!$D$5:$D$808,MATCH(Planner!$F47&amp;"|"&amp;Planner!$R47,Lookup!$A$5:$A$808,0)),"UNK6"))))</f>
        <v/>
      </c>
      <c r="AI47" s="15" t="str">
        <f>IF(Planner!$S47="","",IF(Planner!$I47="Yes","ALL",IF(Planner!$I47="No","IDX7",IFERROR(INDEX(Lookup!$D$5:$D$808,MATCH(Planner!$F47&amp;"|"&amp;Planner!$S47,Lookup!$A$5:$A$808,0)),"UNK7"))))</f>
        <v/>
      </c>
      <c r="AJ47" s="15" t="str">
        <f>IF(Planner!$T47="","",IF(Planner!$I47="Yes","ALL",IF(Planner!$I47="No","IDX8",IFERROR(INDEX(Lookup!$D$5:$D$808,MATCH(Planner!$F47&amp;"|"&amp;Planner!$T47,Lookup!$A$5:$A$808,0)),"UNK8"))))</f>
        <v/>
      </c>
      <c r="AK47" s="15" t="str">
        <f>IF(Planner!$U47="","",IF(Planner!$I47="Yes","ALL",IF(Planner!$I47="No","IDX9",IFERROR(INDEX(Lookup!$D$5:$D$808,MATCH(Planner!$F47&amp;"|"&amp;Planner!$U47,Lookup!$A$5:$A$808,0)),"UNK9"))))</f>
        <v/>
      </c>
      <c r="AL47" s="15" t="str">
        <f>IF(Planner!$V47="","",IF(Planner!$I47="Yes","ALL",IF(Planner!$I47="No","IDX10",IFERROR(INDEX(Lookup!$D$5:$D$808,MATCH(Planner!$F47&amp;"|"&amp;Planner!$V47,Lookup!$A$5:$A$808,0)),"UNK10"))))</f>
        <v/>
      </c>
      <c r="AM47" s="15" t="str">
        <f>IF(Planner!$W47="","",IF(Planner!$I47="Yes","ALL",IF(Planner!$I47="No","IDX11",IFERROR(INDEX(Lookup!$D$5:$D$808,MATCH(Planner!$F47&amp;"|"&amp;Planner!$W47,Lookup!$A$5:$A$808,0)),"UNK11"))))</f>
        <v/>
      </c>
      <c r="AN47" s="15" t="str">
        <f>IF(Planner!$X47="","",IF(Planner!$I47="Yes","ALL",IF(Planner!$I47="No","IDX12",IFERROR(INDEX(Lookup!$D$5:$D$808,MATCH(Planner!$F47&amp;"|"&amp;Planner!$X47,Lookup!$A$5:$A$808,0)),"UNK12"))))</f>
        <v/>
      </c>
      <c r="AO47" s="15" t="str">
        <f>IF(Planner!$Y47="","",IF(Planner!$I47="Yes","ALL",IF(Planner!$I47="No","IDX13",IFERROR(INDEX(Lookup!$D$5:$D$808,MATCH(Planner!$F47&amp;"|"&amp;Planner!$Y47,Lookup!$A$5:$A$808,0)),"UNK13"))))</f>
        <v/>
      </c>
      <c r="AP47" s="15" t="str">
        <f>IF(Planner!$Z47="","",IF(Planner!$I47="Yes","ALL",IF(Planner!$I47="No","IDX14",IFERROR(INDEX(Lookup!$D$5:$D$808,MATCH(Planner!$F47&amp;"|"&amp;Planner!$Z47,Lookup!$A$5:$A$808,0)),"UNK14"))))</f>
        <v/>
      </c>
      <c r="AQ47" s="15" t="str">
        <f>IF(Planner!$AA47="","",IF(Planner!$I47="Yes","ALL",IF(Planner!$I47="No","IDX15",IFERROR(INDEX(Lookup!$D$5:$D$808,MATCH(Planner!$F47&amp;"|"&amp;Planner!$AA47,Lookup!$A$5:$A$808,0)),"UNK15"))))</f>
        <v/>
      </c>
      <c r="AR47" s="15" t="str">
        <f>IF(Planner!$AB47="","",IF(Planner!$I47="Yes","ALL",IF(Planner!$I47="No","IDX16",IFERROR(INDEX(Lookup!$D$5:$D$808,MATCH(Planner!$F47&amp;"|"&amp;Planner!$AB47,Lookup!$A$5:$A$808,0)),"UNK16"))))</f>
        <v/>
      </c>
      <c r="AS47" s="15" t="str">
        <f>IF(Planner!$AC47="","",IF(Planner!$I47="Yes","ALL",IF(Planner!$I47="No","IDX17",IFERROR(INDEX(Lookup!$D$5:$D$808,MATCH(Planner!$F47&amp;"|"&amp;Planner!$AC47,Lookup!$A$5:$A$808,0)),"UNK17"))))</f>
        <v/>
      </c>
      <c r="AT47" s="15" t="str">
        <f>IF(Planner!$AD47="","",IF(Planner!$I47="Yes","ALL",IF(Planner!$I47="No","IDX18",IFERROR(INDEX(Lookup!$D$5:$D$808,MATCH(Planner!$F47&amp;"|"&amp;Planner!$AD47,Lookup!$A$5:$A$808,0)),"UNK18"))))</f>
        <v/>
      </c>
      <c r="AU47" s="15" t="str">
        <f>IF(Planner!$AE47="","",IF(Planner!$I47="Yes","ALL",IF(Planner!$I47="No","IDX19",IFERROR(INDEX(Lookup!$D$5:$D$808,MATCH(Planner!$F47&amp;"|"&amp;Planner!$AE47,Lookup!$A$5:$A$808,0)),"UNK19"))))</f>
        <v/>
      </c>
      <c r="AV47" s="15" t="str">
        <f>IF(Planner!$AF47="","",IF(Planner!$I47="Yes","ALL",IF(Planner!$I47="No","IDX20",IFERROR(INDEX(Lookup!$D$5:$D$808,MATCH(Planner!$F47&amp;"|"&amp;Planner!$AF47,Lookup!$A$5:$A$808,0)),"UNK20"))))</f>
        <v/>
      </c>
      <c r="AW47" s="15" t="str">
        <f>IF(Planner!$AG47="","",IF(Planner!$I47="Yes","ALL",IF(Planner!$I47="No","IDX21",IFERROR(INDEX(Lookup!$D$5:$D$808,MATCH(Planner!$F47&amp;"|"&amp;Planner!$AG47,Lookup!$A$5:$A$808,0)),"UNK21"))))</f>
        <v/>
      </c>
      <c r="AX47" s="15" t="str">
        <f>IF(Planner!$AH47="","",IF(Planner!$I47="Yes","ALL",IF(Planner!$I47="No","IDX22",IFERROR(INDEX(Lookup!$D$5:$D$808,MATCH(Planner!$F47&amp;"|"&amp;Planner!$AH47,Lookup!$A$5:$A$808,0)),"UNK22"))))</f>
        <v/>
      </c>
      <c r="AY47" s="15" t="str">
        <f>IF(Planner!$AI47="","",IF(Planner!$I47="Yes","ALL",IF(Planner!$I47="No","IDX23",IFERROR(INDEX(Lookup!$D$5:$D$808,MATCH(Planner!$F47&amp;"|"&amp;Planner!$AI47,Lookup!$A$5:$A$808,0)),"UNK23"))))</f>
        <v/>
      </c>
      <c r="AZ47" s="15"/>
      <c r="BA47" s="15">
        <f t="shared" si="72"/>
        <v>45</v>
      </c>
      <c r="BB47" s="15">
        <f t="shared" si="73"/>
        <v>0</v>
      </c>
      <c r="BC47" s="15">
        <f t="shared" si="74"/>
        <v>0</v>
      </c>
      <c r="BD47" s="15">
        <f t="shared" si="75"/>
        <v>0</v>
      </c>
      <c r="BE47" s="15">
        <f t="shared" si="76"/>
        <v>0</v>
      </c>
      <c r="BF47" s="15">
        <f t="shared" si="77"/>
        <v>0</v>
      </c>
      <c r="BG47" s="15">
        <f t="shared" si="78"/>
        <v>0</v>
      </c>
      <c r="BH47" s="15">
        <f t="shared" si="79"/>
        <v>0</v>
      </c>
      <c r="BI47" s="15">
        <f t="shared" si="80"/>
        <v>0</v>
      </c>
      <c r="BJ47" s="15">
        <f t="shared" si="81"/>
        <v>0</v>
      </c>
      <c r="BK47" s="15">
        <f t="shared" si="82"/>
        <v>0</v>
      </c>
      <c r="BL47" s="15">
        <f t="shared" si="83"/>
        <v>0</v>
      </c>
      <c r="BM47" s="15">
        <f t="shared" si="84"/>
        <v>0</v>
      </c>
      <c r="BN47" s="15">
        <f t="shared" si="85"/>
        <v>0</v>
      </c>
      <c r="BO47" s="15">
        <f t="shared" si="86"/>
        <v>0</v>
      </c>
      <c r="BP47" s="15">
        <f t="shared" si="87"/>
        <v>0</v>
      </c>
      <c r="BQ47" s="15">
        <f t="shared" si="88"/>
        <v>0</v>
      </c>
      <c r="BR47" s="15">
        <f t="shared" si="89"/>
        <v>0</v>
      </c>
      <c r="BS47" s="15">
        <f t="shared" si="90"/>
        <v>0</v>
      </c>
      <c r="BT47" s="15">
        <f t="shared" si="91"/>
        <v>0</v>
      </c>
      <c r="BU47" s="15">
        <f t="shared" si="92"/>
        <v>0</v>
      </c>
      <c r="BV47" s="15">
        <f t="shared" si="93"/>
        <v>0</v>
      </c>
      <c r="BW47" s="15">
        <f t="shared" si="94"/>
        <v>0</v>
      </c>
      <c r="BX47" s="15">
        <f t="shared" si="95"/>
        <v>0</v>
      </c>
      <c r="BY47" s="15"/>
      <c r="BZ47" s="15">
        <f>IF($C47=0,0,Planner!$H47/$C47)</f>
        <v>3.3333333333333335</v>
      </c>
      <c r="CA47" s="15">
        <f>IF($D47=0,0,Planner!$H47/$D47)</f>
        <v>0</v>
      </c>
      <c r="CB47" s="15">
        <f>IF($E47=0,0,Planner!$H47/$E47)</f>
        <v>0</v>
      </c>
      <c r="CC47" s="15">
        <f>IF($F47=0,0,Planner!$H47/$F47)</f>
        <v>0</v>
      </c>
      <c r="CD47" s="15">
        <f>IF($G47=0,0,Planner!$H47/$G47)</f>
        <v>0</v>
      </c>
      <c r="CE47" s="15">
        <f>IF($H47=0,0,Planner!$H47/$H47)</f>
        <v>0</v>
      </c>
      <c r="CF47" s="15">
        <f>IF($I47=0,0,Planner!$H47/$I47)</f>
        <v>0</v>
      </c>
      <c r="CG47" s="15">
        <f>IF($J47=0,0,Planner!$H47/$J47)</f>
        <v>0</v>
      </c>
      <c r="CH47" s="15">
        <f>IF($K47=0,0,Planner!$H47/$K47)</f>
        <v>0</v>
      </c>
      <c r="CI47" s="15">
        <f>IF($L47=0,0,Planner!$H47/$L47)</f>
        <v>0</v>
      </c>
      <c r="CJ47" s="15">
        <f>IF($M47=0,0,Planner!$H47/$M47)</f>
        <v>0</v>
      </c>
      <c r="CK47" s="15">
        <f>IF($N47=0,0,Planner!$H47/$N47)</f>
        <v>0</v>
      </c>
      <c r="CL47" s="15">
        <f>IF($O47=0,0,Planner!$H47/$O47)</f>
        <v>0</v>
      </c>
      <c r="CM47" s="15">
        <f>IF($P47=0,0,Planner!$H47/$P47)</f>
        <v>0</v>
      </c>
      <c r="CN47" s="15">
        <f>IF($Q47=0,0,Planner!$H47/$Q47)</f>
        <v>0</v>
      </c>
      <c r="CO47" s="15">
        <f>IF($R47=0,0,Planner!$H47/$R47)</f>
        <v>0</v>
      </c>
      <c r="CP47" s="15">
        <f>IF($S47=0,0,Planner!$H47/$S47)</f>
        <v>0</v>
      </c>
      <c r="CQ47" s="15">
        <f>IF($T47=0,0,Planner!$H47/$T47)</f>
        <v>0</v>
      </c>
      <c r="CR47" s="15">
        <f>IF($U47=0,0,Planner!$H47/$U47)</f>
        <v>0</v>
      </c>
      <c r="CS47" s="15">
        <f>IF($V47=0,0,Planner!$H47/$V47)</f>
        <v>0</v>
      </c>
      <c r="CT47" s="15">
        <f>IF($W47=0,0,Planner!$H47/$W47)</f>
        <v>0</v>
      </c>
      <c r="CU47" s="15">
        <f>IF($X47=0,0,Planner!$H47/$X47)</f>
        <v>0</v>
      </c>
      <c r="CV47" s="15">
        <f>IF($Y47=0,0,Planner!$H47/$Y47)</f>
        <v>0</v>
      </c>
      <c r="CW47" s="15">
        <f>IF($Z47=0,0,Planner!$H47/$Z47)</f>
        <v>0</v>
      </c>
      <c r="CX47" s="15"/>
      <c r="CY47" s="15">
        <f t="shared" si="96"/>
        <v>1</v>
      </c>
      <c r="CZ47" s="15">
        <f t="shared" si="97"/>
        <v>0</v>
      </c>
      <c r="DA47" s="15">
        <f t="shared" si="98"/>
        <v>0</v>
      </c>
      <c r="DB47" s="15">
        <f t="shared" si="99"/>
        <v>0</v>
      </c>
      <c r="DC47" s="15">
        <f t="shared" si="100"/>
        <v>0</v>
      </c>
      <c r="DD47" s="15">
        <f t="shared" si="101"/>
        <v>0</v>
      </c>
      <c r="DE47" s="15">
        <f t="shared" si="102"/>
        <v>0</v>
      </c>
      <c r="DF47" s="15">
        <f t="shared" si="103"/>
        <v>0</v>
      </c>
      <c r="DG47" s="15">
        <f t="shared" si="104"/>
        <v>0</v>
      </c>
      <c r="DH47" s="15">
        <f t="shared" si="105"/>
        <v>0</v>
      </c>
      <c r="DI47" s="15">
        <f t="shared" si="106"/>
        <v>0</v>
      </c>
      <c r="DJ47" s="15">
        <f t="shared" si="107"/>
        <v>0</v>
      </c>
      <c r="DK47" s="15">
        <f t="shared" si="108"/>
        <v>0</v>
      </c>
      <c r="DL47" s="15">
        <f t="shared" si="109"/>
        <v>0</v>
      </c>
      <c r="DM47" s="15">
        <f t="shared" si="110"/>
        <v>0</v>
      </c>
      <c r="DN47" s="15">
        <f t="shared" si="111"/>
        <v>0</v>
      </c>
      <c r="DO47" s="15">
        <f t="shared" si="112"/>
        <v>0</v>
      </c>
      <c r="DP47" s="15">
        <f t="shared" si="113"/>
        <v>0</v>
      </c>
      <c r="DQ47" s="15">
        <f t="shared" si="114"/>
        <v>0</v>
      </c>
      <c r="DR47" s="15">
        <f t="shared" si="115"/>
        <v>0</v>
      </c>
      <c r="DS47" s="15">
        <f t="shared" si="116"/>
        <v>0</v>
      </c>
      <c r="DT47" s="15">
        <f t="shared" si="117"/>
        <v>0</v>
      </c>
      <c r="DU47" s="15">
        <f t="shared" si="118"/>
        <v>0</v>
      </c>
      <c r="DV47" s="15">
        <f t="shared" si="119"/>
        <v>0</v>
      </c>
      <c r="DW47" s="15"/>
      <c r="DX47" s="15">
        <f t="shared" si="120"/>
        <v>3.3333333333333335</v>
      </c>
      <c r="DY47" s="15">
        <f t="shared" si="121"/>
        <v>0</v>
      </c>
      <c r="DZ47" s="15">
        <f t="shared" si="122"/>
        <v>0</v>
      </c>
      <c r="EA47" s="15">
        <f t="shared" si="123"/>
        <v>0</v>
      </c>
      <c r="EB47" s="15">
        <f t="shared" si="124"/>
        <v>0</v>
      </c>
      <c r="EC47" s="15">
        <f t="shared" si="125"/>
        <v>0</v>
      </c>
      <c r="ED47" s="15">
        <f t="shared" si="126"/>
        <v>0</v>
      </c>
      <c r="EE47" s="15">
        <f t="shared" si="127"/>
        <v>0</v>
      </c>
      <c r="EF47" s="15">
        <f t="shared" si="128"/>
        <v>0</v>
      </c>
      <c r="EG47" s="15">
        <f t="shared" si="129"/>
        <v>0</v>
      </c>
      <c r="EH47" s="15">
        <f t="shared" si="130"/>
        <v>0</v>
      </c>
      <c r="EI47" s="15">
        <f t="shared" si="131"/>
        <v>0</v>
      </c>
      <c r="EJ47" s="15">
        <f t="shared" si="132"/>
        <v>0</v>
      </c>
      <c r="EK47" s="15">
        <f t="shared" si="133"/>
        <v>0</v>
      </c>
      <c r="EL47" s="15">
        <f t="shared" si="134"/>
        <v>0</v>
      </c>
      <c r="EM47" s="15">
        <f t="shared" si="135"/>
        <v>0</v>
      </c>
      <c r="EN47" s="15">
        <f t="shared" si="136"/>
        <v>0</v>
      </c>
      <c r="EO47" s="15">
        <f t="shared" si="137"/>
        <v>0</v>
      </c>
      <c r="EP47" s="15">
        <f t="shared" si="138"/>
        <v>0</v>
      </c>
      <c r="EQ47" s="15">
        <f t="shared" si="139"/>
        <v>0</v>
      </c>
      <c r="ER47" s="15">
        <f t="shared" si="140"/>
        <v>0</v>
      </c>
      <c r="ES47" s="15">
        <f t="shared" si="141"/>
        <v>0</v>
      </c>
      <c r="ET47" s="15">
        <f t="shared" si="142"/>
        <v>0</v>
      </c>
      <c r="EU47" s="15">
        <f t="shared" si="143"/>
        <v>0</v>
      </c>
      <c r="EV47" s="15"/>
      <c r="EW47" s="15" t="str">
        <f>IF(Planner!$L47="","",CHAR(34)&amp;Planner!$L47&amp;CHAR(34))</f>
        <v>"Thermonuclear smoke devil"</v>
      </c>
      <c r="EX47" s="15" t="str">
        <f>IF(Planner!$M47="","",CHAR(34)&amp;Planner!$M47&amp;CHAR(34))</f>
        <v/>
      </c>
      <c r="EY47" s="15" t="str">
        <f>IF(Planner!$N47="","",CHAR(34)&amp;Planner!$N47&amp;CHAR(34))</f>
        <v/>
      </c>
      <c r="EZ47" s="15" t="str">
        <f>IF(Planner!$O47="","",CHAR(34)&amp;Planner!$O47&amp;CHAR(34))</f>
        <v/>
      </c>
      <c r="FA47" s="15" t="str">
        <f>IF(Planner!$P47="","",CHAR(34)&amp;Planner!$P47&amp;CHAR(34))</f>
        <v/>
      </c>
      <c r="FB47" s="15" t="str">
        <f>IF(Planner!$Q47="","",CHAR(34)&amp;Planner!$Q47&amp;CHAR(34))</f>
        <v/>
      </c>
      <c r="FC47" s="15" t="str">
        <f>IF(Planner!$R47="","",CHAR(34)&amp;Planner!$R47&amp;CHAR(34))</f>
        <v/>
      </c>
      <c r="FD47" s="15" t="str">
        <f>IF(Planner!$S47="","",CHAR(34)&amp;Planner!$S47&amp;CHAR(34))</f>
        <v/>
      </c>
      <c r="FE47" s="15" t="str">
        <f>IF(Planner!$T47="","",CHAR(34)&amp;Planner!$T47&amp;CHAR(34))</f>
        <v/>
      </c>
      <c r="FF47" s="15" t="str">
        <f>IF(Planner!$U47="","",CHAR(34)&amp;Planner!$U47&amp;CHAR(34))</f>
        <v/>
      </c>
      <c r="FG47" s="15" t="str">
        <f>IF(Planner!$V47="","",CHAR(34)&amp;Planner!$V47&amp;CHAR(34))</f>
        <v/>
      </c>
      <c r="FH47" s="15" t="str">
        <f>IF(Planner!$W47="","",CHAR(34)&amp;Planner!$W47&amp;CHAR(34))</f>
        <v/>
      </c>
      <c r="FI47" s="15" t="str">
        <f>IF(Planner!$X47="","",CHAR(34)&amp;Planner!$X47&amp;CHAR(34))</f>
        <v/>
      </c>
      <c r="FJ47" s="15" t="str">
        <f>IF(Planner!$Y47="","",CHAR(34)&amp;Planner!$Y47&amp;CHAR(34))</f>
        <v/>
      </c>
      <c r="FK47" s="15" t="str">
        <f>IF(Planner!$Z47="","",CHAR(34)&amp;Planner!$Z47&amp;CHAR(34))</f>
        <v/>
      </c>
      <c r="FL47" s="15" t="str">
        <f>IF(Planner!$AA47="","",CHAR(34)&amp;Planner!$AA47&amp;CHAR(34))</f>
        <v/>
      </c>
      <c r="FM47" s="15" t="str">
        <f>IF(Planner!$AB47="","",CHAR(34)&amp;Planner!$AB47&amp;CHAR(34))</f>
        <v/>
      </c>
      <c r="FN47" s="15" t="str">
        <f>IF(Planner!$AC47="","",CHAR(34)&amp;Planner!$AC47&amp;CHAR(34))</f>
        <v/>
      </c>
      <c r="FO47" s="15" t="str">
        <f>IF(Planner!$AD47="","",CHAR(34)&amp;Planner!$AD47&amp;CHAR(34))</f>
        <v/>
      </c>
      <c r="FP47" s="15" t="str">
        <f>IF(Planner!$AE47="","",CHAR(34)&amp;Planner!$AE47&amp;CHAR(34))</f>
        <v/>
      </c>
      <c r="FQ47" s="15" t="str">
        <f>IF(Planner!$AF47="","",CHAR(34)&amp;Planner!$AF47&amp;CHAR(34))</f>
        <v/>
      </c>
      <c r="FR47" s="15" t="str">
        <f>IF(Planner!$AG47="","",CHAR(34)&amp;Planner!$AG47&amp;CHAR(34))</f>
        <v/>
      </c>
      <c r="FS47" s="15" t="str">
        <f>IF(Planner!$AH47="","",CHAR(34)&amp;Planner!$AH47&amp;CHAR(34))</f>
        <v/>
      </c>
      <c r="FT47" s="15" t="str">
        <f>IF(Planner!$AI47="","",CHAR(34)&amp;Planner!$AI47&amp;CHAR(34))</f>
        <v/>
      </c>
    </row>
    <row r="48" spans="1:176" x14ac:dyDescent="0.25">
      <c r="A48" s="15">
        <f>Planner!$A48</f>
        <v>36</v>
      </c>
      <c r="B48" s="15"/>
      <c r="C48" s="15">
        <f>IF(Planner!$L48="",0,IFERROR(INDEX(Lookup!$H$5:$H$808,MATCH(Planner!$F48&amp;"|"&amp;Planner!$L48,Lookup!$A$5:$A$808,0)),0))</f>
        <v>0.2125984251968504</v>
      </c>
      <c r="D48" s="15">
        <f>IF(Planner!$M48="",0,IFERROR(INDEX(Lookup!$H$5:$H$808,MATCH(Planner!$F48&amp;"|"&amp;Planner!$M48,Lookup!$A$5:$A$808,0)),0))</f>
        <v>0.1062992125984252</v>
      </c>
      <c r="E48" s="15">
        <f>IF(Planner!$N48="",0,IFERROR(INDEX(Lookup!$H$5:$H$808,MATCH(Planner!$F48&amp;"|"&amp;Planner!$N48,Lookup!$A$5:$A$808,0)),0))</f>
        <v>5.3149606299212601E-2</v>
      </c>
      <c r="F48" s="15">
        <f>IF(Planner!$O48="",0,IFERROR(INDEX(Lookup!$H$5:$H$808,MATCH(Planner!$F48&amp;"|"&amp;Planner!$O48,Lookup!$A$5:$A$808,0)),0))</f>
        <v>5.3149606299212601E-2</v>
      </c>
      <c r="G48" s="15">
        <f>IF(Planner!$P48="",0,IFERROR(INDEX(Lookup!$H$5:$H$808,MATCH(Planner!$F48&amp;"|"&amp;Planner!$P48,Lookup!$A$5:$A$808,0)),0))</f>
        <v>0</v>
      </c>
      <c r="H48" s="15">
        <f>IF(Planner!$Q48="",0,IFERROR(INDEX(Lookup!$H$5:$H$808,MATCH(Planner!$F48&amp;"|"&amp;Planner!$Q48,Lookup!$A$5:$A$808,0)),0))</f>
        <v>0</v>
      </c>
      <c r="I48" s="15">
        <f>IF(Planner!$R48="",0,IFERROR(INDEX(Lookup!$H$5:$H$808,MATCH(Planner!$F48&amp;"|"&amp;Planner!$R48,Lookup!$A$5:$A$808,0)),0))</f>
        <v>0</v>
      </c>
      <c r="J48" s="15">
        <f>IF(Planner!$S48="",0,IFERROR(INDEX(Lookup!$H$5:$H$808,MATCH(Planner!$F48&amp;"|"&amp;Planner!$S48,Lookup!$A$5:$A$808,0)),0))</f>
        <v>0</v>
      </c>
      <c r="K48" s="15">
        <f>IF(Planner!$T48="",0,IFERROR(INDEX(Lookup!$H$5:$H$808,MATCH(Planner!$F48&amp;"|"&amp;Planner!$T48,Lookup!$A$5:$A$808,0)),0))</f>
        <v>0</v>
      </c>
      <c r="L48" s="15">
        <f>IF(Planner!$U48="",0,IFERROR(INDEX(Lookup!$H$5:$H$808,MATCH(Planner!$F48&amp;"|"&amp;Planner!$U48,Lookup!$A$5:$A$808,0)),0))</f>
        <v>0</v>
      </c>
      <c r="M48" s="15">
        <f>IF(Planner!$V48="",0,IFERROR(INDEX(Lookup!$H$5:$H$808,MATCH(Planner!$F48&amp;"|"&amp;Planner!$V48,Lookup!$A$5:$A$808,0)),0))</f>
        <v>0</v>
      </c>
      <c r="N48" s="15">
        <f>IF(Planner!$W48="",0,IFERROR(INDEX(Lookup!$H$5:$H$808,MATCH(Planner!$F48&amp;"|"&amp;Planner!$W48,Lookup!$A$5:$A$808,0)),0))</f>
        <v>0</v>
      </c>
      <c r="O48" s="15">
        <f>IF(Planner!$X48="",0,IFERROR(INDEX(Lookup!$H$5:$H$808,MATCH(Planner!$F48&amp;"|"&amp;Planner!$X48,Lookup!$A$5:$A$808,0)),0))</f>
        <v>0</v>
      </c>
      <c r="P48" s="15">
        <f>IF(Planner!$Y48="",0,IFERROR(INDEX(Lookup!$H$5:$H$808,MATCH(Planner!$F48&amp;"|"&amp;Planner!$Y48,Lookup!$A$5:$A$808,0)),0))</f>
        <v>0</v>
      </c>
      <c r="Q48" s="15">
        <f>IF(Planner!$Z48="",0,IFERROR(INDEX(Lookup!$H$5:$H$808,MATCH(Planner!$F48&amp;"|"&amp;Planner!$Z48,Lookup!$A$5:$A$808,0)),0))</f>
        <v>0</v>
      </c>
      <c r="R48" s="15">
        <f>IF(Planner!$AA48="",0,IFERROR(INDEX(Lookup!$H$5:$H$808,MATCH(Planner!$F48&amp;"|"&amp;Planner!$AA48,Lookup!$A$5:$A$808,0)),0))</f>
        <v>0</v>
      </c>
      <c r="S48" s="15">
        <f>IF(Planner!$AB48="",0,IFERROR(INDEX(Lookup!$H$5:$H$808,MATCH(Planner!$F48&amp;"|"&amp;Planner!$AB48,Lookup!$A$5:$A$808,0)),0))</f>
        <v>0</v>
      </c>
      <c r="T48" s="15">
        <f>IF(Planner!$AC48="",0,IFERROR(INDEX(Lookup!$H$5:$H$808,MATCH(Planner!$F48&amp;"|"&amp;Planner!$AC48,Lookup!$A$5:$A$808,0)),0))</f>
        <v>0</v>
      </c>
      <c r="U48" s="15">
        <f>IF(Planner!$AD48="",0,IFERROR(INDEX(Lookup!$H$5:$H$808,MATCH(Planner!$F48&amp;"|"&amp;Planner!$AD48,Lookup!$A$5:$A$808,0)),0))</f>
        <v>0</v>
      </c>
      <c r="V48" s="15">
        <f>IF(Planner!$AE48="",0,IFERROR(INDEX(Lookup!$H$5:$H$808,MATCH(Planner!$F48&amp;"|"&amp;Planner!$AE48,Lookup!$A$5:$A$808,0)),0))</f>
        <v>0</v>
      </c>
      <c r="W48" s="15">
        <f>IF(Planner!$AF48="",0,IFERROR(INDEX(Lookup!$H$5:$H$808,MATCH(Planner!$F48&amp;"|"&amp;Planner!$AF48,Lookup!$A$5:$A$808,0)),0))</f>
        <v>0</v>
      </c>
      <c r="X48" s="15">
        <f>IF(Planner!$AG48="",0,IFERROR(INDEX(Lookup!$H$5:$H$808,MATCH(Planner!$F48&amp;"|"&amp;Planner!$AG48,Lookup!$A$5:$A$808,0)),0))</f>
        <v>0</v>
      </c>
      <c r="Y48" s="15">
        <f>IF(Planner!$AH48="",0,IFERROR(INDEX(Lookup!$H$5:$H$808,MATCH(Planner!$F48&amp;"|"&amp;Planner!$AH48,Lookup!$A$5:$A$808,0)),0))</f>
        <v>0</v>
      </c>
      <c r="Z48" s="15">
        <f>IF(Planner!$AI48="",0,IFERROR(INDEX(Lookup!$H$5:$H$808,MATCH(Planner!$F48&amp;"|"&amp;Planner!$AI48,Lookup!$A$5:$A$808,0)),0))</f>
        <v>0</v>
      </c>
      <c r="AA48" s="15"/>
      <c r="AB48" s="15" t="str">
        <f>IF(Planner!$L48="","",IF(Planner!$I48="Yes","ALL",IF(Planner!$I48="No","IDX0",IFERROR(INDEX(Lookup!$D$5:$D$808,MATCH(Planner!$F48&amp;"|"&amp;Planner!$L48,Lookup!$A$5:$A$808,0)),"UNK0"))))</f>
        <v>Commander Zilyana</v>
      </c>
      <c r="AC48" s="15" t="str">
        <f>IF(Planner!$M48="","",IF(Planner!$I48="Yes","ALL",IF(Planner!$I48="No","IDX1",IFERROR(INDEX(Lookup!$D$5:$D$808,MATCH(Planner!$F48&amp;"|"&amp;Planner!$M48,Lookup!$A$5:$A$808,0)),"UNK1"))))</f>
        <v>Commander Zilyana</v>
      </c>
      <c r="AD48" s="15" t="str">
        <f>IF(Planner!$N48="","",IF(Planner!$I48="Yes","ALL",IF(Planner!$I48="No","IDX2",IFERROR(INDEX(Lookup!$D$5:$D$808,MATCH(Planner!$F48&amp;"|"&amp;Planner!$N48,Lookup!$A$5:$A$808,0)),"UNK2"))))</f>
        <v>Commander Zilyana</v>
      </c>
      <c r="AE48" s="15" t="str">
        <f>IF(Planner!$O48="","",IF(Planner!$I48="Yes","ALL",IF(Planner!$I48="No","IDX3",IFERROR(INDEX(Lookup!$D$5:$D$808,MATCH(Planner!$F48&amp;"|"&amp;Planner!$O48,Lookup!$A$5:$A$808,0)),"UNK3"))))</f>
        <v>Commander Zilyana</v>
      </c>
      <c r="AF48" s="15" t="str">
        <f>IF(Planner!$P48="","",IF(Planner!$I48="Yes","ALL",IF(Planner!$I48="No","IDX4",IFERROR(INDEX(Lookup!$D$5:$D$808,MATCH(Planner!$F48&amp;"|"&amp;Planner!$P48,Lookup!$A$5:$A$808,0)),"UNK4"))))</f>
        <v/>
      </c>
      <c r="AG48" s="15" t="str">
        <f>IF(Planner!$Q48="","",IF(Planner!$I48="Yes","ALL",IF(Planner!$I48="No","IDX5",IFERROR(INDEX(Lookup!$D$5:$D$808,MATCH(Planner!$F48&amp;"|"&amp;Planner!$Q48,Lookup!$A$5:$A$808,0)),"UNK5"))))</f>
        <v/>
      </c>
      <c r="AH48" s="15" t="str">
        <f>IF(Planner!$R48="","",IF(Planner!$I48="Yes","ALL",IF(Planner!$I48="No","IDX6",IFERROR(INDEX(Lookup!$D$5:$D$808,MATCH(Planner!$F48&amp;"|"&amp;Planner!$R48,Lookup!$A$5:$A$808,0)),"UNK6"))))</f>
        <v/>
      </c>
      <c r="AI48" s="15" t="str">
        <f>IF(Planner!$S48="","",IF(Planner!$I48="Yes","ALL",IF(Planner!$I48="No","IDX7",IFERROR(INDEX(Lookup!$D$5:$D$808,MATCH(Planner!$F48&amp;"|"&amp;Planner!$S48,Lookup!$A$5:$A$808,0)),"UNK7"))))</f>
        <v/>
      </c>
      <c r="AJ48" s="15" t="str">
        <f>IF(Planner!$T48="","",IF(Planner!$I48="Yes","ALL",IF(Planner!$I48="No","IDX8",IFERROR(INDEX(Lookup!$D$5:$D$808,MATCH(Planner!$F48&amp;"|"&amp;Planner!$T48,Lookup!$A$5:$A$808,0)),"UNK8"))))</f>
        <v/>
      </c>
      <c r="AK48" s="15" t="str">
        <f>IF(Planner!$U48="","",IF(Planner!$I48="Yes","ALL",IF(Planner!$I48="No","IDX9",IFERROR(INDEX(Lookup!$D$5:$D$808,MATCH(Planner!$F48&amp;"|"&amp;Planner!$U48,Lookup!$A$5:$A$808,0)),"UNK9"))))</f>
        <v/>
      </c>
      <c r="AL48" s="15" t="str">
        <f>IF(Planner!$V48="","",IF(Planner!$I48="Yes","ALL",IF(Planner!$I48="No","IDX10",IFERROR(INDEX(Lookup!$D$5:$D$808,MATCH(Planner!$F48&amp;"|"&amp;Planner!$V48,Lookup!$A$5:$A$808,0)),"UNK10"))))</f>
        <v/>
      </c>
      <c r="AM48" s="15" t="str">
        <f>IF(Planner!$W48="","",IF(Planner!$I48="Yes","ALL",IF(Planner!$I48="No","IDX11",IFERROR(INDEX(Lookup!$D$5:$D$808,MATCH(Planner!$F48&amp;"|"&amp;Planner!$W48,Lookup!$A$5:$A$808,0)),"UNK11"))))</f>
        <v/>
      </c>
      <c r="AN48" s="15" t="str">
        <f>IF(Planner!$X48="","",IF(Planner!$I48="Yes","ALL",IF(Planner!$I48="No","IDX12",IFERROR(INDEX(Lookup!$D$5:$D$808,MATCH(Planner!$F48&amp;"|"&amp;Planner!$X48,Lookup!$A$5:$A$808,0)),"UNK12"))))</f>
        <v/>
      </c>
      <c r="AO48" s="15" t="str">
        <f>IF(Planner!$Y48="","",IF(Planner!$I48="Yes","ALL",IF(Planner!$I48="No","IDX13",IFERROR(INDEX(Lookup!$D$5:$D$808,MATCH(Planner!$F48&amp;"|"&amp;Planner!$Y48,Lookup!$A$5:$A$808,0)),"UNK13"))))</f>
        <v/>
      </c>
      <c r="AP48" s="15" t="str">
        <f>IF(Planner!$Z48="","",IF(Planner!$I48="Yes","ALL",IF(Planner!$I48="No","IDX14",IFERROR(INDEX(Lookup!$D$5:$D$808,MATCH(Planner!$F48&amp;"|"&amp;Planner!$Z48,Lookup!$A$5:$A$808,0)),"UNK14"))))</f>
        <v/>
      </c>
      <c r="AQ48" s="15" t="str">
        <f>IF(Planner!$AA48="","",IF(Planner!$I48="Yes","ALL",IF(Planner!$I48="No","IDX15",IFERROR(INDEX(Lookup!$D$5:$D$808,MATCH(Planner!$F48&amp;"|"&amp;Planner!$AA48,Lookup!$A$5:$A$808,0)),"UNK15"))))</f>
        <v/>
      </c>
      <c r="AR48" s="15" t="str">
        <f>IF(Planner!$AB48="","",IF(Planner!$I48="Yes","ALL",IF(Planner!$I48="No","IDX16",IFERROR(INDEX(Lookup!$D$5:$D$808,MATCH(Planner!$F48&amp;"|"&amp;Planner!$AB48,Lookup!$A$5:$A$808,0)),"UNK16"))))</f>
        <v/>
      </c>
      <c r="AS48" s="15" t="str">
        <f>IF(Planner!$AC48="","",IF(Planner!$I48="Yes","ALL",IF(Planner!$I48="No","IDX17",IFERROR(INDEX(Lookup!$D$5:$D$808,MATCH(Planner!$F48&amp;"|"&amp;Planner!$AC48,Lookup!$A$5:$A$808,0)),"UNK17"))))</f>
        <v/>
      </c>
      <c r="AT48" s="15" t="str">
        <f>IF(Planner!$AD48="","",IF(Planner!$I48="Yes","ALL",IF(Planner!$I48="No","IDX18",IFERROR(INDEX(Lookup!$D$5:$D$808,MATCH(Planner!$F48&amp;"|"&amp;Planner!$AD48,Lookup!$A$5:$A$808,0)),"UNK18"))))</f>
        <v/>
      </c>
      <c r="AU48" s="15" t="str">
        <f>IF(Planner!$AE48="","",IF(Planner!$I48="Yes","ALL",IF(Planner!$I48="No","IDX19",IFERROR(INDEX(Lookup!$D$5:$D$808,MATCH(Planner!$F48&amp;"|"&amp;Planner!$AE48,Lookup!$A$5:$A$808,0)),"UNK19"))))</f>
        <v/>
      </c>
      <c r="AV48" s="15" t="str">
        <f>IF(Planner!$AF48="","",IF(Planner!$I48="Yes","ALL",IF(Planner!$I48="No","IDX20",IFERROR(INDEX(Lookup!$D$5:$D$808,MATCH(Planner!$F48&amp;"|"&amp;Planner!$AF48,Lookup!$A$5:$A$808,0)),"UNK20"))))</f>
        <v/>
      </c>
      <c r="AW48" s="15" t="str">
        <f>IF(Planner!$AG48="","",IF(Planner!$I48="Yes","ALL",IF(Planner!$I48="No","IDX21",IFERROR(INDEX(Lookup!$D$5:$D$808,MATCH(Planner!$F48&amp;"|"&amp;Planner!$AG48,Lookup!$A$5:$A$808,0)),"UNK21"))))</f>
        <v/>
      </c>
      <c r="AX48" s="15" t="str">
        <f>IF(Planner!$AH48="","",IF(Planner!$I48="Yes","ALL",IF(Planner!$I48="No","IDX22",IFERROR(INDEX(Lookup!$D$5:$D$808,MATCH(Planner!$F48&amp;"|"&amp;Planner!$AH48,Lookup!$A$5:$A$808,0)),"UNK22"))))</f>
        <v/>
      </c>
      <c r="AY48" s="15" t="str">
        <f>IF(Planner!$AI48="","",IF(Planner!$I48="Yes","ALL",IF(Planner!$I48="No","IDX23",IFERROR(INDEX(Lookup!$D$5:$D$808,MATCH(Planner!$F48&amp;"|"&amp;Planner!$AI48,Lookup!$A$5:$A$808,0)),"UNK23"))))</f>
        <v/>
      </c>
      <c r="AZ48" s="15"/>
      <c r="BA48" s="15">
        <f t="shared" si="72"/>
        <v>0.42519685039370081</v>
      </c>
      <c r="BB48" s="15">
        <f t="shared" si="73"/>
        <v>0.42519685039370081</v>
      </c>
      <c r="BC48" s="15">
        <f t="shared" si="74"/>
        <v>0.42519685039370081</v>
      </c>
      <c r="BD48" s="15">
        <f t="shared" si="75"/>
        <v>0.42519685039370081</v>
      </c>
      <c r="BE48" s="15">
        <f t="shared" si="76"/>
        <v>0</v>
      </c>
      <c r="BF48" s="15">
        <f t="shared" si="77"/>
        <v>0</v>
      </c>
      <c r="BG48" s="15">
        <f t="shared" si="78"/>
        <v>0</v>
      </c>
      <c r="BH48" s="15">
        <f t="shared" si="79"/>
        <v>0</v>
      </c>
      <c r="BI48" s="15">
        <f t="shared" si="80"/>
        <v>0</v>
      </c>
      <c r="BJ48" s="15">
        <f t="shared" si="81"/>
        <v>0</v>
      </c>
      <c r="BK48" s="15">
        <f t="shared" si="82"/>
        <v>0</v>
      </c>
      <c r="BL48" s="15">
        <f t="shared" si="83"/>
        <v>0</v>
      </c>
      <c r="BM48" s="15">
        <f t="shared" si="84"/>
        <v>0</v>
      </c>
      <c r="BN48" s="15">
        <f t="shared" si="85"/>
        <v>0</v>
      </c>
      <c r="BO48" s="15">
        <f t="shared" si="86"/>
        <v>0</v>
      </c>
      <c r="BP48" s="15">
        <f t="shared" si="87"/>
        <v>0</v>
      </c>
      <c r="BQ48" s="15">
        <f t="shared" si="88"/>
        <v>0</v>
      </c>
      <c r="BR48" s="15">
        <f t="shared" si="89"/>
        <v>0</v>
      </c>
      <c r="BS48" s="15">
        <f t="shared" si="90"/>
        <v>0</v>
      </c>
      <c r="BT48" s="15">
        <f t="shared" si="91"/>
        <v>0</v>
      </c>
      <c r="BU48" s="15">
        <f t="shared" si="92"/>
        <v>0</v>
      </c>
      <c r="BV48" s="15">
        <f t="shared" si="93"/>
        <v>0</v>
      </c>
      <c r="BW48" s="15">
        <f t="shared" si="94"/>
        <v>0</v>
      </c>
      <c r="BX48" s="15">
        <f t="shared" si="95"/>
        <v>0</v>
      </c>
      <c r="BY48" s="15"/>
      <c r="BZ48" s="15">
        <f>IF($C48=0,0,Planner!$H48/$C48)</f>
        <v>4.7037037037037033</v>
      </c>
      <c r="CA48" s="15">
        <f>IF($D48=0,0,Planner!$H48/$D48)</f>
        <v>9.4074074074074066</v>
      </c>
      <c r="CB48" s="15">
        <f>IF($E48=0,0,Planner!$H48/$E48)</f>
        <v>18.814814814814813</v>
      </c>
      <c r="CC48" s="15">
        <f>IF($F48=0,0,Planner!$H48/$F48)</f>
        <v>18.814814814814813</v>
      </c>
      <c r="CD48" s="15">
        <f>IF($G48=0,0,Planner!$H48/$G48)</f>
        <v>0</v>
      </c>
      <c r="CE48" s="15">
        <f>IF($H48=0,0,Planner!$H48/$H48)</f>
        <v>0</v>
      </c>
      <c r="CF48" s="15">
        <f>IF($I48=0,0,Planner!$H48/$I48)</f>
        <v>0</v>
      </c>
      <c r="CG48" s="15">
        <f>IF($J48=0,0,Planner!$H48/$J48)</f>
        <v>0</v>
      </c>
      <c r="CH48" s="15">
        <f>IF($K48=0,0,Planner!$H48/$K48)</f>
        <v>0</v>
      </c>
      <c r="CI48" s="15">
        <f>IF($L48=0,0,Planner!$H48/$L48)</f>
        <v>0</v>
      </c>
      <c r="CJ48" s="15">
        <f>IF($M48=0,0,Planner!$H48/$M48)</f>
        <v>0</v>
      </c>
      <c r="CK48" s="15">
        <f>IF($N48=0,0,Planner!$H48/$N48)</f>
        <v>0</v>
      </c>
      <c r="CL48" s="15">
        <f>IF($O48=0,0,Planner!$H48/$O48)</f>
        <v>0</v>
      </c>
      <c r="CM48" s="15">
        <f>IF($P48=0,0,Planner!$H48/$P48)</f>
        <v>0</v>
      </c>
      <c r="CN48" s="15">
        <f>IF($Q48=0,0,Planner!$H48/$Q48)</f>
        <v>0</v>
      </c>
      <c r="CO48" s="15">
        <f>IF($R48=0,0,Planner!$H48/$R48)</f>
        <v>0</v>
      </c>
      <c r="CP48" s="15">
        <f>IF($S48=0,0,Planner!$H48/$S48)</f>
        <v>0</v>
      </c>
      <c r="CQ48" s="15">
        <f>IF($T48=0,0,Planner!$H48/$T48)</f>
        <v>0</v>
      </c>
      <c r="CR48" s="15">
        <f>IF($U48=0,0,Planner!$H48/$U48)</f>
        <v>0</v>
      </c>
      <c r="CS48" s="15">
        <f>IF($V48=0,0,Planner!$H48/$V48)</f>
        <v>0</v>
      </c>
      <c r="CT48" s="15">
        <f>IF($W48=0,0,Planner!$H48/$W48)</f>
        <v>0</v>
      </c>
      <c r="CU48" s="15">
        <f>IF($X48=0,0,Planner!$H48/$X48)</f>
        <v>0</v>
      </c>
      <c r="CV48" s="15">
        <f>IF($Y48=0,0,Planner!$H48/$Y48)</f>
        <v>0</v>
      </c>
      <c r="CW48" s="15">
        <f>IF($Z48=0,0,Planner!$H48/$Z48)</f>
        <v>0</v>
      </c>
      <c r="CX48" s="15"/>
      <c r="CY48" s="15">
        <f t="shared" si="96"/>
        <v>4</v>
      </c>
      <c r="CZ48" s="15">
        <f t="shared" si="97"/>
        <v>3</v>
      </c>
      <c r="DA48" s="15">
        <f t="shared" si="98"/>
        <v>1</v>
      </c>
      <c r="DB48" s="15">
        <f t="shared" si="99"/>
        <v>2</v>
      </c>
      <c r="DC48" s="15">
        <f t="shared" si="100"/>
        <v>0</v>
      </c>
      <c r="DD48" s="15">
        <f t="shared" si="101"/>
        <v>0</v>
      </c>
      <c r="DE48" s="15">
        <f t="shared" si="102"/>
        <v>0</v>
      </c>
      <c r="DF48" s="15">
        <f t="shared" si="103"/>
        <v>0</v>
      </c>
      <c r="DG48" s="15">
        <f t="shared" si="104"/>
        <v>0</v>
      </c>
      <c r="DH48" s="15">
        <f t="shared" si="105"/>
        <v>0</v>
      </c>
      <c r="DI48" s="15">
        <f t="shared" si="106"/>
        <v>0</v>
      </c>
      <c r="DJ48" s="15">
        <f t="shared" si="107"/>
        <v>0</v>
      </c>
      <c r="DK48" s="15">
        <f t="shared" si="108"/>
        <v>0</v>
      </c>
      <c r="DL48" s="15">
        <f t="shared" si="109"/>
        <v>0</v>
      </c>
      <c r="DM48" s="15">
        <f t="shared" si="110"/>
        <v>0</v>
      </c>
      <c r="DN48" s="15">
        <f t="shared" si="111"/>
        <v>0</v>
      </c>
      <c r="DO48" s="15">
        <f t="shared" si="112"/>
        <v>0</v>
      </c>
      <c r="DP48" s="15">
        <f t="shared" si="113"/>
        <v>0</v>
      </c>
      <c r="DQ48" s="15">
        <f t="shared" si="114"/>
        <v>0</v>
      </c>
      <c r="DR48" s="15">
        <f t="shared" si="115"/>
        <v>0</v>
      </c>
      <c r="DS48" s="15">
        <f t="shared" si="116"/>
        <v>0</v>
      </c>
      <c r="DT48" s="15">
        <f t="shared" si="117"/>
        <v>0</v>
      </c>
      <c r="DU48" s="15">
        <f t="shared" si="118"/>
        <v>0</v>
      </c>
      <c r="DV48" s="15">
        <f t="shared" si="119"/>
        <v>0</v>
      </c>
      <c r="DW48" s="15"/>
      <c r="DX48" s="15">
        <f t="shared" si="120"/>
        <v>1.1759259259259258</v>
      </c>
      <c r="DY48" s="15">
        <f t="shared" si="121"/>
        <v>3.1358024691358022</v>
      </c>
      <c r="DZ48" s="15">
        <f t="shared" si="122"/>
        <v>18.814814814814813</v>
      </c>
      <c r="EA48" s="15">
        <f t="shared" si="123"/>
        <v>9.4074074074074066</v>
      </c>
      <c r="EB48" s="15">
        <f t="shared" si="124"/>
        <v>0</v>
      </c>
      <c r="EC48" s="15">
        <f t="shared" si="125"/>
        <v>0</v>
      </c>
      <c r="ED48" s="15">
        <f t="shared" si="126"/>
        <v>0</v>
      </c>
      <c r="EE48" s="15">
        <f t="shared" si="127"/>
        <v>0</v>
      </c>
      <c r="EF48" s="15">
        <f t="shared" si="128"/>
        <v>0</v>
      </c>
      <c r="EG48" s="15">
        <f t="shared" si="129"/>
        <v>0</v>
      </c>
      <c r="EH48" s="15">
        <f t="shared" si="130"/>
        <v>0</v>
      </c>
      <c r="EI48" s="15">
        <f t="shared" si="131"/>
        <v>0</v>
      </c>
      <c r="EJ48" s="15">
        <f t="shared" si="132"/>
        <v>0</v>
      </c>
      <c r="EK48" s="15">
        <f t="shared" si="133"/>
        <v>0</v>
      </c>
      <c r="EL48" s="15">
        <f t="shared" si="134"/>
        <v>0</v>
      </c>
      <c r="EM48" s="15">
        <f t="shared" si="135"/>
        <v>0</v>
      </c>
      <c r="EN48" s="15">
        <f t="shared" si="136"/>
        <v>0</v>
      </c>
      <c r="EO48" s="15">
        <f t="shared" si="137"/>
        <v>0</v>
      </c>
      <c r="EP48" s="15">
        <f t="shared" si="138"/>
        <v>0</v>
      </c>
      <c r="EQ48" s="15">
        <f t="shared" si="139"/>
        <v>0</v>
      </c>
      <c r="ER48" s="15">
        <f t="shared" si="140"/>
        <v>0</v>
      </c>
      <c r="ES48" s="15">
        <f t="shared" si="141"/>
        <v>0</v>
      </c>
      <c r="ET48" s="15">
        <f t="shared" si="142"/>
        <v>0</v>
      </c>
      <c r="EU48" s="15">
        <f t="shared" si="143"/>
        <v>0</v>
      </c>
      <c r="EV48" s="15"/>
      <c r="EW48" s="15" t="str">
        <f>IF(Planner!$L48="","",CHAR(34)&amp;Planner!$L48&amp;CHAR(34))</f>
        <v>"Saradomin sword"</v>
      </c>
      <c r="EX48" s="15" t="str">
        <f>IF(Planner!$M48="","",CHAR(34)&amp;Planner!$M48&amp;CHAR(34))</f>
        <v>"Saradomin's light"</v>
      </c>
      <c r="EY48" s="15" t="str">
        <f>IF(Planner!$N48="","",CHAR(34)&amp;Planner!$N48&amp;CHAR(34))</f>
        <v>"Saradomin hilt"</v>
      </c>
      <c r="EZ48" s="15" t="str">
        <f>IF(Planner!$O48="","",CHAR(34)&amp;Planner!$O48&amp;CHAR(34))</f>
        <v>"Armadyl crossbow"</v>
      </c>
      <c r="FA48" s="15" t="str">
        <f>IF(Planner!$P48="","",CHAR(34)&amp;Planner!$P48&amp;CHAR(34))</f>
        <v/>
      </c>
      <c r="FB48" s="15" t="str">
        <f>IF(Planner!$Q48="","",CHAR(34)&amp;Planner!$Q48&amp;CHAR(34))</f>
        <v/>
      </c>
      <c r="FC48" s="15" t="str">
        <f>IF(Planner!$R48="","",CHAR(34)&amp;Planner!$R48&amp;CHAR(34))</f>
        <v/>
      </c>
      <c r="FD48" s="15" t="str">
        <f>IF(Planner!$S48="","",CHAR(34)&amp;Planner!$S48&amp;CHAR(34))</f>
        <v/>
      </c>
      <c r="FE48" s="15" t="str">
        <f>IF(Planner!$T48="","",CHAR(34)&amp;Planner!$T48&amp;CHAR(34))</f>
        <v/>
      </c>
      <c r="FF48" s="15" t="str">
        <f>IF(Planner!$U48="","",CHAR(34)&amp;Planner!$U48&amp;CHAR(34))</f>
        <v/>
      </c>
      <c r="FG48" s="15" t="str">
        <f>IF(Planner!$V48="","",CHAR(34)&amp;Planner!$V48&amp;CHAR(34))</f>
        <v/>
      </c>
      <c r="FH48" s="15" t="str">
        <f>IF(Planner!$W48="","",CHAR(34)&amp;Planner!$W48&amp;CHAR(34))</f>
        <v/>
      </c>
      <c r="FI48" s="15" t="str">
        <f>IF(Planner!$X48="","",CHAR(34)&amp;Planner!$X48&amp;CHAR(34))</f>
        <v/>
      </c>
      <c r="FJ48" s="15" t="str">
        <f>IF(Planner!$Y48="","",CHAR(34)&amp;Planner!$Y48&amp;CHAR(34))</f>
        <v/>
      </c>
      <c r="FK48" s="15" t="str">
        <f>IF(Planner!$Z48="","",CHAR(34)&amp;Planner!$Z48&amp;CHAR(34))</f>
        <v/>
      </c>
      <c r="FL48" s="15" t="str">
        <f>IF(Planner!$AA48="","",CHAR(34)&amp;Planner!$AA48&amp;CHAR(34))</f>
        <v/>
      </c>
      <c r="FM48" s="15" t="str">
        <f>IF(Planner!$AB48="","",CHAR(34)&amp;Planner!$AB48&amp;CHAR(34))</f>
        <v/>
      </c>
      <c r="FN48" s="15" t="str">
        <f>IF(Planner!$AC48="","",CHAR(34)&amp;Planner!$AC48&amp;CHAR(34))</f>
        <v/>
      </c>
      <c r="FO48" s="15" t="str">
        <f>IF(Planner!$AD48="","",CHAR(34)&amp;Planner!$AD48&amp;CHAR(34))</f>
        <v/>
      </c>
      <c r="FP48" s="15" t="str">
        <f>IF(Planner!$AE48="","",CHAR(34)&amp;Planner!$AE48&amp;CHAR(34))</f>
        <v/>
      </c>
      <c r="FQ48" s="15" t="str">
        <f>IF(Planner!$AF48="","",CHAR(34)&amp;Planner!$AF48&amp;CHAR(34))</f>
        <v/>
      </c>
      <c r="FR48" s="15" t="str">
        <f>IF(Planner!$AG48="","",CHAR(34)&amp;Planner!$AG48&amp;CHAR(34))</f>
        <v/>
      </c>
      <c r="FS48" s="15" t="str">
        <f>IF(Planner!$AH48="","",CHAR(34)&amp;Planner!$AH48&amp;CHAR(34))</f>
        <v/>
      </c>
      <c r="FT48" s="15" t="str">
        <f>IF(Planner!$AI48="","",CHAR(34)&amp;Planner!$AI48&amp;CHAR(34))</f>
        <v/>
      </c>
    </row>
    <row r="49" spans="1:176" x14ac:dyDescent="0.25">
      <c r="A49" s="15">
        <f>Planner!$A49</f>
        <v>27</v>
      </c>
      <c r="B49" s="15"/>
      <c r="C49" s="15">
        <f>IF(Planner!$L49="",0,IFERROR(INDEX(Lookup!$H$5:$H$808,MATCH(Planner!$F49&amp;"|"&amp;Planner!$L49,Lookup!$A$5:$A$808,0)),0))</f>
        <v>2.5</v>
      </c>
      <c r="D49" s="15">
        <f>IF(Planner!$M49="",0,IFERROR(INDEX(Lookup!$H$5:$H$808,MATCH(Planner!$F49&amp;"|"&amp;Planner!$M49,Lookup!$A$5:$A$808,0)),0))</f>
        <v>0</v>
      </c>
      <c r="E49" s="15">
        <f>IF(Planner!$N49="",0,IFERROR(INDEX(Lookup!$H$5:$H$808,MATCH(Planner!$F49&amp;"|"&amp;Planner!$N49,Lookup!$A$5:$A$808,0)),0))</f>
        <v>0</v>
      </c>
      <c r="F49" s="15">
        <f>IF(Planner!$O49="",0,IFERROR(INDEX(Lookup!$H$5:$H$808,MATCH(Planner!$F49&amp;"|"&amp;Planner!$O49,Lookup!$A$5:$A$808,0)),0))</f>
        <v>0</v>
      </c>
      <c r="G49" s="15">
        <f>IF(Planner!$P49="",0,IFERROR(INDEX(Lookup!$H$5:$H$808,MATCH(Planner!$F49&amp;"|"&amp;Planner!$P49,Lookup!$A$5:$A$808,0)),0))</f>
        <v>0</v>
      </c>
      <c r="H49" s="15">
        <f>IF(Planner!$Q49="",0,IFERROR(INDEX(Lookup!$H$5:$H$808,MATCH(Planner!$F49&amp;"|"&amp;Planner!$Q49,Lookup!$A$5:$A$808,0)),0))</f>
        <v>0</v>
      </c>
      <c r="I49" s="15">
        <f>IF(Planner!$R49="",0,IFERROR(INDEX(Lookup!$H$5:$H$808,MATCH(Planner!$F49&amp;"|"&amp;Planner!$R49,Lookup!$A$5:$A$808,0)),0))</f>
        <v>0</v>
      </c>
      <c r="J49" s="15">
        <f>IF(Planner!$S49="",0,IFERROR(INDEX(Lookup!$H$5:$H$808,MATCH(Planner!$F49&amp;"|"&amp;Planner!$S49,Lookup!$A$5:$A$808,0)),0))</f>
        <v>0</v>
      </c>
      <c r="K49" s="15">
        <f>IF(Planner!$T49="",0,IFERROR(INDEX(Lookup!$H$5:$H$808,MATCH(Planner!$F49&amp;"|"&amp;Planner!$T49,Lookup!$A$5:$A$808,0)),0))</f>
        <v>0</v>
      </c>
      <c r="L49" s="15">
        <f>IF(Planner!$U49="",0,IFERROR(INDEX(Lookup!$H$5:$H$808,MATCH(Planner!$F49&amp;"|"&amp;Planner!$U49,Lookup!$A$5:$A$808,0)),0))</f>
        <v>0</v>
      </c>
      <c r="M49" s="15">
        <f>IF(Planner!$V49="",0,IFERROR(INDEX(Lookup!$H$5:$H$808,MATCH(Planner!$F49&amp;"|"&amp;Planner!$V49,Lookup!$A$5:$A$808,0)),0))</f>
        <v>0</v>
      </c>
      <c r="N49" s="15">
        <f>IF(Planner!$W49="",0,IFERROR(INDEX(Lookup!$H$5:$H$808,MATCH(Planner!$F49&amp;"|"&amp;Planner!$W49,Lookup!$A$5:$A$808,0)),0))</f>
        <v>0</v>
      </c>
      <c r="O49" s="15">
        <f>IF(Planner!$X49="",0,IFERROR(INDEX(Lookup!$H$5:$H$808,MATCH(Planner!$F49&amp;"|"&amp;Planner!$X49,Lookup!$A$5:$A$808,0)),0))</f>
        <v>0</v>
      </c>
      <c r="P49" s="15">
        <f>IF(Planner!$Y49="",0,IFERROR(INDEX(Lookup!$H$5:$H$808,MATCH(Planner!$F49&amp;"|"&amp;Planner!$Y49,Lookup!$A$5:$A$808,0)),0))</f>
        <v>0</v>
      </c>
      <c r="Q49" s="15">
        <f>IF(Planner!$Z49="",0,IFERROR(INDEX(Lookup!$H$5:$H$808,MATCH(Planner!$F49&amp;"|"&amp;Planner!$Z49,Lookup!$A$5:$A$808,0)),0))</f>
        <v>0</v>
      </c>
      <c r="R49" s="15">
        <f>IF(Planner!$AA49="",0,IFERROR(INDEX(Lookup!$H$5:$H$808,MATCH(Planner!$F49&amp;"|"&amp;Planner!$AA49,Lookup!$A$5:$A$808,0)),0))</f>
        <v>0</v>
      </c>
      <c r="S49" s="15">
        <f>IF(Planner!$AB49="",0,IFERROR(INDEX(Lookup!$H$5:$H$808,MATCH(Planner!$F49&amp;"|"&amp;Planner!$AB49,Lookup!$A$5:$A$808,0)),0))</f>
        <v>0</v>
      </c>
      <c r="T49" s="15">
        <f>IF(Planner!$AC49="",0,IFERROR(INDEX(Lookup!$H$5:$H$808,MATCH(Planner!$F49&amp;"|"&amp;Planner!$AC49,Lookup!$A$5:$A$808,0)),0))</f>
        <v>0</v>
      </c>
      <c r="U49" s="15">
        <f>IF(Planner!$AD49="",0,IFERROR(INDEX(Lookup!$H$5:$H$808,MATCH(Planner!$F49&amp;"|"&amp;Planner!$AD49,Lookup!$A$5:$A$808,0)),0))</f>
        <v>0</v>
      </c>
      <c r="V49" s="15">
        <f>IF(Planner!$AE49="",0,IFERROR(INDEX(Lookup!$H$5:$H$808,MATCH(Planner!$F49&amp;"|"&amp;Planner!$AE49,Lookup!$A$5:$A$808,0)),0))</f>
        <v>0</v>
      </c>
      <c r="W49" s="15">
        <f>IF(Planner!$AF49="",0,IFERROR(INDEX(Lookup!$H$5:$H$808,MATCH(Planner!$F49&amp;"|"&amp;Planner!$AF49,Lookup!$A$5:$A$808,0)),0))</f>
        <v>0</v>
      </c>
      <c r="X49" s="15">
        <f>IF(Planner!$AG49="",0,IFERROR(INDEX(Lookup!$H$5:$H$808,MATCH(Planner!$F49&amp;"|"&amp;Planner!$AG49,Lookup!$A$5:$A$808,0)),0))</f>
        <v>0</v>
      </c>
      <c r="Y49" s="15">
        <f>IF(Planner!$AH49="",0,IFERROR(INDEX(Lookup!$H$5:$H$808,MATCH(Planner!$F49&amp;"|"&amp;Planner!$AH49,Lookup!$A$5:$A$808,0)),0))</f>
        <v>0</v>
      </c>
      <c r="Z49" s="15">
        <f>IF(Planner!$AI49="",0,IFERROR(INDEX(Lookup!$H$5:$H$808,MATCH(Planner!$F49&amp;"|"&amp;Planner!$AI49,Lookup!$A$5:$A$808,0)),0))</f>
        <v>0</v>
      </c>
      <c r="AA49" s="15"/>
      <c r="AB49" s="15" t="str">
        <f>IF(Planner!$L49="","",IF(Planner!$I49="Yes","ALL",IF(Planner!$I49="No","IDX0",IFERROR(INDEX(Lookup!$D$5:$D$808,MATCH(Planner!$F49&amp;"|"&amp;Planner!$L49,Lookup!$A$5:$A$808,0)),"UNK0"))))</f>
        <v>clue_completion~master</v>
      </c>
      <c r="AC49" s="15" t="str">
        <f>IF(Planner!$M49="","",IF(Planner!$I49="Yes","ALL",IF(Planner!$I49="No","IDX1",IFERROR(INDEX(Lookup!$D$5:$D$808,MATCH(Planner!$F49&amp;"|"&amp;Planner!$M49,Lookup!$A$5:$A$808,0)),"UNK1"))))</f>
        <v/>
      </c>
      <c r="AD49" s="15" t="str">
        <f>IF(Planner!$N49="","",IF(Planner!$I49="Yes","ALL",IF(Planner!$I49="No","IDX2",IFERROR(INDEX(Lookup!$D$5:$D$808,MATCH(Planner!$F49&amp;"|"&amp;Planner!$N49,Lookup!$A$5:$A$808,0)),"UNK2"))))</f>
        <v/>
      </c>
      <c r="AE49" s="15" t="str">
        <f>IF(Planner!$O49="","",IF(Planner!$I49="Yes","ALL",IF(Planner!$I49="No","IDX3",IFERROR(INDEX(Lookup!$D$5:$D$808,MATCH(Planner!$F49&amp;"|"&amp;Planner!$O49,Lookup!$A$5:$A$808,0)),"UNK3"))))</f>
        <v/>
      </c>
      <c r="AF49" s="15" t="str">
        <f>IF(Planner!$P49="","",IF(Planner!$I49="Yes","ALL",IF(Planner!$I49="No","IDX4",IFERROR(INDEX(Lookup!$D$5:$D$808,MATCH(Planner!$F49&amp;"|"&amp;Planner!$P49,Lookup!$A$5:$A$808,0)),"UNK4"))))</f>
        <v/>
      </c>
      <c r="AG49" s="15" t="str">
        <f>IF(Planner!$Q49="","",IF(Planner!$I49="Yes","ALL",IF(Planner!$I49="No","IDX5",IFERROR(INDEX(Lookup!$D$5:$D$808,MATCH(Planner!$F49&amp;"|"&amp;Planner!$Q49,Lookup!$A$5:$A$808,0)),"UNK5"))))</f>
        <v/>
      </c>
      <c r="AH49" s="15" t="str">
        <f>IF(Planner!$R49="","",IF(Planner!$I49="Yes","ALL",IF(Planner!$I49="No","IDX6",IFERROR(INDEX(Lookup!$D$5:$D$808,MATCH(Planner!$F49&amp;"|"&amp;Planner!$R49,Lookup!$A$5:$A$808,0)),"UNK6"))))</f>
        <v/>
      </c>
      <c r="AI49" s="15" t="str">
        <f>IF(Planner!$S49="","",IF(Planner!$I49="Yes","ALL",IF(Planner!$I49="No","IDX7",IFERROR(INDEX(Lookup!$D$5:$D$808,MATCH(Planner!$F49&amp;"|"&amp;Planner!$S49,Lookup!$A$5:$A$808,0)),"UNK7"))))</f>
        <v/>
      </c>
      <c r="AJ49" s="15" t="str">
        <f>IF(Planner!$T49="","",IF(Planner!$I49="Yes","ALL",IF(Planner!$I49="No","IDX8",IFERROR(INDEX(Lookup!$D$5:$D$808,MATCH(Planner!$F49&amp;"|"&amp;Planner!$T49,Lookup!$A$5:$A$808,0)),"UNK8"))))</f>
        <v/>
      </c>
      <c r="AK49" s="15" t="str">
        <f>IF(Planner!$U49="","",IF(Planner!$I49="Yes","ALL",IF(Planner!$I49="No","IDX9",IFERROR(INDEX(Lookup!$D$5:$D$808,MATCH(Planner!$F49&amp;"|"&amp;Planner!$U49,Lookup!$A$5:$A$808,0)),"UNK9"))))</f>
        <v/>
      </c>
      <c r="AL49" s="15" t="str">
        <f>IF(Planner!$V49="","",IF(Planner!$I49="Yes","ALL",IF(Planner!$I49="No","IDX10",IFERROR(INDEX(Lookup!$D$5:$D$808,MATCH(Planner!$F49&amp;"|"&amp;Planner!$V49,Lookup!$A$5:$A$808,0)),"UNK10"))))</f>
        <v/>
      </c>
      <c r="AM49" s="15" t="str">
        <f>IF(Planner!$W49="","",IF(Planner!$I49="Yes","ALL",IF(Planner!$I49="No","IDX11",IFERROR(INDEX(Lookup!$D$5:$D$808,MATCH(Planner!$F49&amp;"|"&amp;Planner!$W49,Lookup!$A$5:$A$808,0)),"UNK11"))))</f>
        <v/>
      </c>
      <c r="AN49" s="15" t="str">
        <f>IF(Planner!$X49="","",IF(Planner!$I49="Yes","ALL",IF(Planner!$I49="No","IDX12",IFERROR(INDEX(Lookup!$D$5:$D$808,MATCH(Planner!$F49&amp;"|"&amp;Planner!$X49,Lookup!$A$5:$A$808,0)),"UNK12"))))</f>
        <v/>
      </c>
      <c r="AO49" s="15" t="str">
        <f>IF(Planner!$Y49="","",IF(Planner!$I49="Yes","ALL",IF(Planner!$I49="No","IDX13",IFERROR(INDEX(Lookup!$D$5:$D$808,MATCH(Planner!$F49&amp;"|"&amp;Planner!$Y49,Lookup!$A$5:$A$808,0)),"UNK13"))))</f>
        <v/>
      </c>
      <c r="AP49" s="15" t="str">
        <f>IF(Planner!$Z49="","",IF(Planner!$I49="Yes","ALL",IF(Planner!$I49="No","IDX14",IFERROR(INDEX(Lookup!$D$5:$D$808,MATCH(Planner!$F49&amp;"|"&amp;Planner!$Z49,Lookup!$A$5:$A$808,0)),"UNK14"))))</f>
        <v/>
      </c>
      <c r="AQ49" s="15" t="str">
        <f>IF(Planner!$AA49="","",IF(Planner!$I49="Yes","ALL",IF(Planner!$I49="No","IDX15",IFERROR(INDEX(Lookup!$D$5:$D$808,MATCH(Planner!$F49&amp;"|"&amp;Planner!$AA49,Lookup!$A$5:$A$808,0)),"UNK15"))))</f>
        <v/>
      </c>
      <c r="AR49" s="15" t="str">
        <f>IF(Planner!$AB49="","",IF(Planner!$I49="Yes","ALL",IF(Planner!$I49="No","IDX16",IFERROR(INDEX(Lookup!$D$5:$D$808,MATCH(Planner!$F49&amp;"|"&amp;Planner!$AB49,Lookup!$A$5:$A$808,0)),"UNK16"))))</f>
        <v/>
      </c>
      <c r="AS49" s="15" t="str">
        <f>IF(Planner!$AC49="","",IF(Planner!$I49="Yes","ALL",IF(Planner!$I49="No","IDX17",IFERROR(INDEX(Lookup!$D$5:$D$808,MATCH(Planner!$F49&amp;"|"&amp;Planner!$AC49,Lookup!$A$5:$A$808,0)),"UNK17"))))</f>
        <v/>
      </c>
      <c r="AT49" s="15" t="str">
        <f>IF(Planner!$AD49="","",IF(Planner!$I49="Yes","ALL",IF(Planner!$I49="No","IDX18",IFERROR(INDEX(Lookup!$D$5:$D$808,MATCH(Planner!$F49&amp;"|"&amp;Planner!$AD49,Lookup!$A$5:$A$808,0)),"UNK18"))))</f>
        <v/>
      </c>
      <c r="AU49" s="15" t="str">
        <f>IF(Planner!$AE49="","",IF(Planner!$I49="Yes","ALL",IF(Planner!$I49="No","IDX19",IFERROR(INDEX(Lookup!$D$5:$D$808,MATCH(Planner!$F49&amp;"|"&amp;Planner!$AE49,Lookup!$A$5:$A$808,0)),"UNK19"))))</f>
        <v/>
      </c>
      <c r="AV49" s="15" t="str">
        <f>IF(Planner!$AF49="","",IF(Planner!$I49="Yes","ALL",IF(Planner!$I49="No","IDX20",IFERROR(INDEX(Lookup!$D$5:$D$808,MATCH(Planner!$F49&amp;"|"&amp;Planner!$AF49,Lookup!$A$5:$A$808,0)),"UNK20"))))</f>
        <v/>
      </c>
      <c r="AW49" s="15" t="str">
        <f>IF(Planner!$AG49="","",IF(Planner!$I49="Yes","ALL",IF(Planner!$I49="No","IDX21",IFERROR(INDEX(Lookup!$D$5:$D$808,MATCH(Planner!$F49&amp;"|"&amp;Planner!$AG49,Lookup!$A$5:$A$808,0)),"UNK21"))))</f>
        <v/>
      </c>
      <c r="AX49" s="15" t="str">
        <f>IF(Planner!$AH49="","",IF(Planner!$I49="Yes","ALL",IF(Planner!$I49="No","IDX22",IFERROR(INDEX(Lookup!$D$5:$D$808,MATCH(Planner!$F49&amp;"|"&amp;Planner!$AH49,Lookup!$A$5:$A$808,0)),"UNK22"))))</f>
        <v/>
      </c>
      <c r="AY49" s="15" t="str">
        <f>IF(Planner!$AI49="","",IF(Planner!$I49="Yes","ALL",IF(Planner!$I49="No","IDX23",IFERROR(INDEX(Lookup!$D$5:$D$808,MATCH(Planner!$F49&amp;"|"&amp;Planner!$AI49,Lookup!$A$5:$A$808,0)),"UNK23"))))</f>
        <v/>
      </c>
      <c r="AZ49" s="15"/>
      <c r="BA49" s="15">
        <f t="shared" si="72"/>
        <v>2.5</v>
      </c>
      <c r="BB49" s="15">
        <f t="shared" si="73"/>
        <v>0</v>
      </c>
      <c r="BC49" s="15">
        <f t="shared" si="74"/>
        <v>0</v>
      </c>
      <c r="BD49" s="15">
        <f t="shared" si="75"/>
        <v>0</v>
      </c>
      <c r="BE49" s="15">
        <f t="shared" si="76"/>
        <v>0</v>
      </c>
      <c r="BF49" s="15">
        <f t="shared" si="77"/>
        <v>0</v>
      </c>
      <c r="BG49" s="15">
        <f t="shared" si="78"/>
        <v>0</v>
      </c>
      <c r="BH49" s="15">
        <f t="shared" si="79"/>
        <v>0</v>
      </c>
      <c r="BI49" s="15">
        <f t="shared" si="80"/>
        <v>0</v>
      </c>
      <c r="BJ49" s="15">
        <f t="shared" si="81"/>
        <v>0</v>
      </c>
      <c r="BK49" s="15">
        <f t="shared" si="82"/>
        <v>0</v>
      </c>
      <c r="BL49" s="15">
        <f t="shared" si="83"/>
        <v>0</v>
      </c>
      <c r="BM49" s="15">
        <f t="shared" si="84"/>
        <v>0</v>
      </c>
      <c r="BN49" s="15">
        <f t="shared" si="85"/>
        <v>0</v>
      </c>
      <c r="BO49" s="15">
        <f t="shared" si="86"/>
        <v>0</v>
      </c>
      <c r="BP49" s="15">
        <f t="shared" si="87"/>
        <v>0</v>
      </c>
      <c r="BQ49" s="15">
        <f t="shared" si="88"/>
        <v>0</v>
      </c>
      <c r="BR49" s="15">
        <f t="shared" si="89"/>
        <v>0</v>
      </c>
      <c r="BS49" s="15">
        <f t="shared" si="90"/>
        <v>0</v>
      </c>
      <c r="BT49" s="15">
        <f t="shared" si="91"/>
        <v>0</v>
      </c>
      <c r="BU49" s="15">
        <f t="shared" si="92"/>
        <v>0</v>
      </c>
      <c r="BV49" s="15">
        <f t="shared" si="93"/>
        <v>0</v>
      </c>
      <c r="BW49" s="15">
        <f t="shared" si="94"/>
        <v>0</v>
      </c>
      <c r="BX49" s="15">
        <f t="shared" si="95"/>
        <v>0</v>
      </c>
      <c r="BY49" s="15"/>
      <c r="BZ49" s="15">
        <f>IF($C49=0,0,Planner!$H49/$C49)</f>
        <v>2</v>
      </c>
      <c r="CA49" s="15">
        <f>IF($D49=0,0,Planner!$H49/$D49)</f>
        <v>0</v>
      </c>
      <c r="CB49" s="15">
        <f>IF($E49=0,0,Planner!$H49/$E49)</f>
        <v>0</v>
      </c>
      <c r="CC49" s="15">
        <f>IF($F49=0,0,Planner!$H49/$F49)</f>
        <v>0</v>
      </c>
      <c r="CD49" s="15">
        <f>IF($G49=0,0,Planner!$H49/$G49)</f>
        <v>0</v>
      </c>
      <c r="CE49" s="15">
        <f>IF($H49=0,0,Planner!$H49/$H49)</f>
        <v>0</v>
      </c>
      <c r="CF49" s="15">
        <f>IF($I49=0,0,Planner!$H49/$I49)</f>
        <v>0</v>
      </c>
      <c r="CG49" s="15">
        <f>IF($J49=0,0,Planner!$H49/$J49)</f>
        <v>0</v>
      </c>
      <c r="CH49" s="15">
        <f>IF($K49=0,0,Planner!$H49/$K49)</f>
        <v>0</v>
      </c>
      <c r="CI49" s="15">
        <f>IF($L49=0,0,Planner!$H49/$L49)</f>
        <v>0</v>
      </c>
      <c r="CJ49" s="15">
        <f>IF($M49=0,0,Planner!$H49/$M49)</f>
        <v>0</v>
      </c>
      <c r="CK49" s="15">
        <f>IF($N49=0,0,Planner!$H49/$N49)</f>
        <v>0</v>
      </c>
      <c r="CL49" s="15">
        <f>IF($O49=0,0,Planner!$H49/$O49)</f>
        <v>0</v>
      </c>
      <c r="CM49" s="15">
        <f>IF($P49=0,0,Planner!$H49/$P49)</f>
        <v>0</v>
      </c>
      <c r="CN49" s="15">
        <f>IF($Q49=0,0,Planner!$H49/$Q49)</f>
        <v>0</v>
      </c>
      <c r="CO49" s="15">
        <f>IF($R49=0,0,Planner!$H49/$R49)</f>
        <v>0</v>
      </c>
      <c r="CP49" s="15">
        <f>IF($S49=0,0,Planner!$H49/$S49)</f>
        <v>0</v>
      </c>
      <c r="CQ49" s="15">
        <f>IF($T49=0,0,Planner!$H49/$T49)</f>
        <v>0</v>
      </c>
      <c r="CR49" s="15">
        <f>IF($U49=0,0,Planner!$H49/$U49)</f>
        <v>0</v>
      </c>
      <c r="CS49" s="15">
        <f>IF($V49=0,0,Planner!$H49/$V49)</f>
        <v>0</v>
      </c>
      <c r="CT49" s="15">
        <f>IF($W49=0,0,Planner!$H49/$W49)</f>
        <v>0</v>
      </c>
      <c r="CU49" s="15">
        <f>IF($X49=0,0,Planner!$H49/$X49)</f>
        <v>0</v>
      </c>
      <c r="CV49" s="15">
        <f>IF($Y49=0,0,Planner!$H49/$Y49)</f>
        <v>0</v>
      </c>
      <c r="CW49" s="15">
        <f>IF($Z49=0,0,Planner!$H49/$Z49)</f>
        <v>0</v>
      </c>
      <c r="CX49" s="15"/>
      <c r="CY49" s="15">
        <f t="shared" si="96"/>
        <v>1</v>
      </c>
      <c r="CZ49" s="15">
        <f t="shared" si="97"/>
        <v>0</v>
      </c>
      <c r="DA49" s="15">
        <f t="shared" si="98"/>
        <v>0</v>
      </c>
      <c r="DB49" s="15">
        <f t="shared" si="99"/>
        <v>0</v>
      </c>
      <c r="DC49" s="15">
        <f t="shared" si="100"/>
        <v>0</v>
      </c>
      <c r="DD49" s="15">
        <f t="shared" si="101"/>
        <v>0</v>
      </c>
      <c r="DE49" s="15">
        <f t="shared" si="102"/>
        <v>0</v>
      </c>
      <c r="DF49" s="15">
        <f t="shared" si="103"/>
        <v>0</v>
      </c>
      <c r="DG49" s="15">
        <f t="shared" si="104"/>
        <v>0</v>
      </c>
      <c r="DH49" s="15">
        <f t="shared" si="105"/>
        <v>0</v>
      </c>
      <c r="DI49" s="15">
        <f t="shared" si="106"/>
        <v>0</v>
      </c>
      <c r="DJ49" s="15">
        <f t="shared" si="107"/>
        <v>0</v>
      </c>
      <c r="DK49" s="15">
        <f t="shared" si="108"/>
        <v>0</v>
      </c>
      <c r="DL49" s="15">
        <f t="shared" si="109"/>
        <v>0</v>
      </c>
      <c r="DM49" s="15">
        <f t="shared" si="110"/>
        <v>0</v>
      </c>
      <c r="DN49" s="15">
        <f t="shared" si="111"/>
        <v>0</v>
      </c>
      <c r="DO49" s="15">
        <f t="shared" si="112"/>
        <v>0</v>
      </c>
      <c r="DP49" s="15">
        <f t="shared" si="113"/>
        <v>0</v>
      </c>
      <c r="DQ49" s="15">
        <f t="shared" si="114"/>
        <v>0</v>
      </c>
      <c r="DR49" s="15">
        <f t="shared" si="115"/>
        <v>0</v>
      </c>
      <c r="DS49" s="15">
        <f t="shared" si="116"/>
        <v>0</v>
      </c>
      <c r="DT49" s="15">
        <f t="shared" si="117"/>
        <v>0</v>
      </c>
      <c r="DU49" s="15">
        <f t="shared" si="118"/>
        <v>0</v>
      </c>
      <c r="DV49" s="15">
        <f t="shared" si="119"/>
        <v>0</v>
      </c>
      <c r="DW49" s="15"/>
      <c r="DX49" s="15">
        <f t="shared" si="120"/>
        <v>2</v>
      </c>
      <c r="DY49" s="15">
        <f t="shared" si="121"/>
        <v>0</v>
      </c>
      <c r="DZ49" s="15">
        <f t="shared" si="122"/>
        <v>0</v>
      </c>
      <c r="EA49" s="15">
        <f t="shared" si="123"/>
        <v>0</v>
      </c>
      <c r="EB49" s="15">
        <f t="shared" si="124"/>
        <v>0</v>
      </c>
      <c r="EC49" s="15">
        <f t="shared" si="125"/>
        <v>0</v>
      </c>
      <c r="ED49" s="15">
        <f t="shared" si="126"/>
        <v>0</v>
      </c>
      <c r="EE49" s="15">
        <f t="shared" si="127"/>
        <v>0</v>
      </c>
      <c r="EF49" s="15">
        <f t="shared" si="128"/>
        <v>0</v>
      </c>
      <c r="EG49" s="15">
        <f t="shared" si="129"/>
        <v>0</v>
      </c>
      <c r="EH49" s="15">
        <f t="shared" si="130"/>
        <v>0</v>
      </c>
      <c r="EI49" s="15">
        <f t="shared" si="131"/>
        <v>0</v>
      </c>
      <c r="EJ49" s="15">
        <f t="shared" si="132"/>
        <v>0</v>
      </c>
      <c r="EK49" s="15">
        <f t="shared" si="133"/>
        <v>0</v>
      </c>
      <c r="EL49" s="15">
        <f t="shared" si="134"/>
        <v>0</v>
      </c>
      <c r="EM49" s="15">
        <f t="shared" si="135"/>
        <v>0</v>
      </c>
      <c r="EN49" s="15">
        <f t="shared" si="136"/>
        <v>0</v>
      </c>
      <c r="EO49" s="15">
        <f t="shared" si="137"/>
        <v>0</v>
      </c>
      <c r="EP49" s="15">
        <f t="shared" si="138"/>
        <v>0</v>
      </c>
      <c r="EQ49" s="15">
        <f t="shared" si="139"/>
        <v>0</v>
      </c>
      <c r="ER49" s="15">
        <f t="shared" si="140"/>
        <v>0</v>
      </c>
      <c r="ES49" s="15">
        <f t="shared" si="141"/>
        <v>0</v>
      </c>
      <c r="ET49" s="15">
        <f t="shared" si="142"/>
        <v>0</v>
      </c>
      <c r="EU49" s="15">
        <f t="shared" si="143"/>
        <v>0</v>
      </c>
      <c r="EV49" s="15"/>
      <c r="EW49" s="15" t="str">
        <f>IF(Planner!$L49="","",CHAR(34)&amp;Planner!$L49&amp;CHAR(34))</f>
        <v>"master"</v>
      </c>
      <c r="EX49" s="15" t="str">
        <f>IF(Planner!$M49="","",CHAR(34)&amp;Planner!$M49&amp;CHAR(34))</f>
        <v/>
      </c>
      <c r="EY49" s="15" t="str">
        <f>IF(Planner!$N49="","",CHAR(34)&amp;Planner!$N49&amp;CHAR(34))</f>
        <v/>
      </c>
      <c r="EZ49" s="15" t="str">
        <f>IF(Planner!$O49="","",CHAR(34)&amp;Planner!$O49&amp;CHAR(34))</f>
        <v/>
      </c>
      <c r="FA49" s="15" t="str">
        <f>IF(Planner!$P49="","",CHAR(34)&amp;Planner!$P49&amp;CHAR(34))</f>
        <v/>
      </c>
      <c r="FB49" s="15" t="str">
        <f>IF(Planner!$Q49="","",CHAR(34)&amp;Planner!$Q49&amp;CHAR(34))</f>
        <v/>
      </c>
      <c r="FC49" s="15" t="str">
        <f>IF(Planner!$R49="","",CHAR(34)&amp;Planner!$R49&amp;CHAR(34))</f>
        <v/>
      </c>
      <c r="FD49" s="15" t="str">
        <f>IF(Planner!$S49="","",CHAR(34)&amp;Planner!$S49&amp;CHAR(34))</f>
        <v/>
      </c>
      <c r="FE49" s="15" t="str">
        <f>IF(Planner!$T49="","",CHAR(34)&amp;Planner!$T49&amp;CHAR(34))</f>
        <v/>
      </c>
      <c r="FF49" s="15" t="str">
        <f>IF(Planner!$U49="","",CHAR(34)&amp;Planner!$U49&amp;CHAR(34))</f>
        <v/>
      </c>
      <c r="FG49" s="15" t="str">
        <f>IF(Planner!$V49="","",CHAR(34)&amp;Planner!$V49&amp;CHAR(34))</f>
        <v/>
      </c>
      <c r="FH49" s="15" t="str">
        <f>IF(Planner!$W49="","",CHAR(34)&amp;Planner!$W49&amp;CHAR(34))</f>
        <v/>
      </c>
      <c r="FI49" s="15" t="str">
        <f>IF(Planner!$X49="","",CHAR(34)&amp;Planner!$X49&amp;CHAR(34))</f>
        <v/>
      </c>
      <c r="FJ49" s="15" t="str">
        <f>IF(Planner!$Y49="","",CHAR(34)&amp;Planner!$Y49&amp;CHAR(34))</f>
        <v/>
      </c>
      <c r="FK49" s="15" t="str">
        <f>IF(Planner!$Z49="","",CHAR(34)&amp;Planner!$Z49&amp;CHAR(34))</f>
        <v/>
      </c>
      <c r="FL49" s="15" t="str">
        <f>IF(Planner!$AA49="","",CHAR(34)&amp;Planner!$AA49&amp;CHAR(34))</f>
        <v/>
      </c>
      <c r="FM49" s="15" t="str">
        <f>IF(Planner!$AB49="","",CHAR(34)&amp;Planner!$AB49&amp;CHAR(34))</f>
        <v/>
      </c>
      <c r="FN49" s="15" t="str">
        <f>IF(Planner!$AC49="","",CHAR(34)&amp;Planner!$AC49&amp;CHAR(34))</f>
        <v/>
      </c>
      <c r="FO49" s="15" t="str">
        <f>IF(Planner!$AD49="","",CHAR(34)&amp;Planner!$AD49&amp;CHAR(34))</f>
        <v/>
      </c>
      <c r="FP49" s="15" t="str">
        <f>IF(Planner!$AE49="","",CHAR(34)&amp;Planner!$AE49&amp;CHAR(34))</f>
        <v/>
      </c>
      <c r="FQ49" s="15" t="str">
        <f>IF(Planner!$AF49="","",CHAR(34)&amp;Planner!$AF49&amp;CHAR(34))</f>
        <v/>
      </c>
      <c r="FR49" s="15" t="str">
        <f>IF(Planner!$AG49="","",CHAR(34)&amp;Planner!$AG49&amp;CHAR(34))</f>
        <v/>
      </c>
      <c r="FS49" s="15" t="str">
        <f>IF(Planner!$AH49="","",CHAR(34)&amp;Planner!$AH49&amp;CHAR(34))</f>
        <v/>
      </c>
      <c r="FT49" s="15" t="str">
        <f>IF(Planner!$AI49="","",CHAR(34)&amp;Planner!$AI49&amp;CHAR(34))</f>
        <v/>
      </c>
    </row>
    <row r="50" spans="1:176" x14ac:dyDescent="0.25">
      <c r="A50" s="15">
        <f>Planner!$A50</f>
        <v>18</v>
      </c>
      <c r="B50" s="15"/>
      <c r="C50" s="15">
        <f>IF(Planner!$L50="",0,IFERROR(INDEX(Lookup!$H$5:$H$808,MATCH(Planner!$F50&amp;"|"&amp;Planner!$L50,Lookup!$A$5:$A$808,0)),0))</f>
        <v>7.0866141732283464E-2</v>
      </c>
      <c r="D50" s="15">
        <f>IF(Planner!$M50="",0,IFERROR(INDEX(Lookup!$H$5:$H$808,MATCH(Planner!$F50&amp;"|"&amp;Planner!$M50,Lookup!$A$5:$A$808,0)),0))</f>
        <v>7.0866141732283464E-2</v>
      </c>
      <c r="E50" s="15">
        <f>IF(Planner!$N50="",0,IFERROR(INDEX(Lookup!$H$5:$H$808,MATCH(Planner!$F50&amp;"|"&amp;Planner!$N50,Lookup!$A$5:$A$808,0)),0))</f>
        <v>7.0866141732283464E-2</v>
      </c>
      <c r="F50" s="15">
        <f>IF(Planner!$O50="",0,IFERROR(INDEX(Lookup!$H$5:$H$808,MATCH(Planner!$F50&amp;"|"&amp;Planner!$O50,Lookup!$A$5:$A$808,0)),0))</f>
        <v>5.3149606299212601E-2</v>
      </c>
      <c r="G50" s="15">
        <f>IF(Planner!$P50="",0,IFERROR(INDEX(Lookup!$H$5:$H$808,MATCH(Planner!$F50&amp;"|"&amp;Planner!$P50,Lookup!$A$5:$A$808,0)),0))</f>
        <v>0</v>
      </c>
      <c r="H50" s="15">
        <f>IF(Planner!$Q50="",0,IFERROR(INDEX(Lookup!$H$5:$H$808,MATCH(Planner!$F50&amp;"|"&amp;Planner!$Q50,Lookup!$A$5:$A$808,0)),0))</f>
        <v>0</v>
      </c>
      <c r="I50" s="15">
        <f>IF(Planner!$R50="",0,IFERROR(INDEX(Lookup!$H$5:$H$808,MATCH(Planner!$F50&amp;"|"&amp;Planner!$R50,Lookup!$A$5:$A$808,0)),0))</f>
        <v>0</v>
      </c>
      <c r="J50" s="15">
        <f>IF(Planner!$S50="",0,IFERROR(INDEX(Lookup!$H$5:$H$808,MATCH(Planner!$F50&amp;"|"&amp;Planner!$S50,Lookup!$A$5:$A$808,0)),0))</f>
        <v>0</v>
      </c>
      <c r="K50" s="15">
        <f>IF(Planner!$T50="",0,IFERROR(INDEX(Lookup!$H$5:$H$808,MATCH(Planner!$F50&amp;"|"&amp;Planner!$T50,Lookup!$A$5:$A$808,0)),0))</f>
        <v>0</v>
      </c>
      <c r="L50" s="15">
        <f>IF(Planner!$U50="",0,IFERROR(INDEX(Lookup!$H$5:$H$808,MATCH(Planner!$F50&amp;"|"&amp;Planner!$U50,Lookup!$A$5:$A$808,0)),0))</f>
        <v>0</v>
      </c>
      <c r="M50" s="15">
        <f>IF(Planner!$V50="",0,IFERROR(INDEX(Lookup!$H$5:$H$808,MATCH(Planner!$F50&amp;"|"&amp;Planner!$V50,Lookup!$A$5:$A$808,0)),0))</f>
        <v>0</v>
      </c>
      <c r="N50" s="15">
        <f>IF(Planner!$W50="",0,IFERROR(INDEX(Lookup!$H$5:$H$808,MATCH(Planner!$F50&amp;"|"&amp;Planner!$W50,Lookup!$A$5:$A$808,0)),0))</f>
        <v>0</v>
      </c>
      <c r="O50" s="15">
        <f>IF(Planner!$X50="",0,IFERROR(INDEX(Lookup!$H$5:$H$808,MATCH(Planner!$F50&amp;"|"&amp;Planner!$X50,Lookup!$A$5:$A$808,0)),0))</f>
        <v>0</v>
      </c>
      <c r="P50" s="15">
        <f>IF(Planner!$Y50="",0,IFERROR(INDEX(Lookup!$H$5:$H$808,MATCH(Planner!$F50&amp;"|"&amp;Planner!$Y50,Lookup!$A$5:$A$808,0)),0))</f>
        <v>0</v>
      </c>
      <c r="Q50" s="15">
        <f>IF(Planner!$Z50="",0,IFERROR(INDEX(Lookup!$H$5:$H$808,MATCH(Planner!$F50&amp;"|"&amp;Planner!$Z50,Lookup!$A$5:$A$808,0)),0))</f>
        <v>0</v>
      </c>
      <c r="R50" s="15">
        <f>IF(Planner!$AA50="",0,IFERROR(INDEX(Lookup!$H$5:$H$808,MATCH(Planner!$F50&amp;"|"&amp;Planner!$AA50,Lookup!$A$5:$A$808,0)),0))</f>
        <v>0</v>
      </c>
      <c r="S50" s="15">
        <f>IF(Planner!$AB50="",0,IFERROR(INDEX(Lookup!$H$5:$H$808,MATCH(Planner!$F50&amp;"|"&amp;Planner!$AB50,Lookup!$A$5:$A$808,0)),0))</f>
        <v>0</v>
      </c>
      <c r="T50" s="15">
        <f>IF(Planner!$AC50="",0,IFERROR(INDEX(Lookup!$H$5:$H$808,MATCH(Planner!$F50&amp;"|"&amp;Planner!$AC50,Lookup!$A$5:$A$808,0)),0))</f>
        <v>0</v>
      </c>
      <c r="U50" s="15">
        <f>IF(Planner!$AD50="",0,IFERROR(INDEX(Lookup!$H$5:$H$808,MATCH(Planner!$F50&amp;"|"&amp;Planner!$AD50,Lookup!$A$5:$A$808,0)),0))</f>
        <v>0</v>
      </c>
      <c r="V50" s="15">
        <f>IF(Planner!$AE50="",0,IFERROR(INDEX(Lookup!$H$5:$H$808,MATCH(Planner!$F50&amp;"|"&amp;Planner!$AE50,Lookup!$A$5:$A$808,0)),0))</f>
        <v>0</v>
      </c>
      <c r="W50" s="15">
        <f>IF(Planner!$AF50="",0,IFERROR(INDEX(Lookup!$H$5:$H$808,MATCH(Planner!$F50&amp;"|"&amp;Planner!$AF50,Lookup!$A$5:$A$808,0)),0))</f>
        <v>0</v>
      </c>
      <c r="X50" s="15">
        <f>IF(Planner!$AG50="",0,IFERROR(INDEX(Lookup!$H$5:$H$808,MATCH(Planner!$F50&amp;"|"&amp;Planner!$AG50,Lookup!$A$5:$A$808,0)),0))</f>
        <v>0</v>
      </c>
      <c r="Y50" s="15">
        <f>IF(Planner!$AH50="",0,IFERROR(INDEX(Lookup!$H$5:$H$808,MATCH(Planner!$F50&amp;"|"&amp;Planner!$AH50,Lookup!$A$5:$A$808,0)),0))</f>
        <v>0</v>
      </c>
      <c r="Z50" s="15">
        <f>IF(Planner!$AI50="",0,IFERROR(INDEX(Lookup!$H$5:$H$808,MATCH(Planner!$F50&amp;"|"&amp;Planner!$AI50,Lookup!$A$5:$A$808,0)),0))</f>
        <v>0</v>
      </c>
      <c r="AA50" s="15"/>
      <c r="AB50" s="15" t="str">
        <f>IF(Planner!$L50="","",IF(Planner!$I50="Yes","ALL",IF(Planner!$I50="No","IDX0",IFERROR(INDEX(Lookup!$D$5:$D$808,MATCH(Planner!$F50&amp;"|"&amp;Planner!$L50,Lookup!$A$5:$A$808,0)),"UNK0"))))</f>
        <v>General Graardor</v>
      </c>
      <c r="AC50" s="15" t="str">
        <f>IF(Planner!$M50="","",IF(Planner!$I50="Yes","ALL",IF(Planner!$I50="No","IDX1",IFERROR(INDEX(Lookup!$D$5:$D$808,MATCH(Planner!$F50&amp;"|"&amp;Planner!$M50,Lookup!$A$5:$A$808,0)),"UNK1"))))</f>
        <v>General Graardor</v>
      </c>
      <c r="AD50" s="15" t="str">
        <f>IF(Planner!$N50="","",IF(Planner!$I50="Yes","ALL",IF(Planner!$I50="No","IDX2",IFERROR(INDEX(Lookup!$D$5:$D$808,MATCH(Planner!$F50&amp;"|"&amp;Planner!$N50,Lookup!$A$5:$A$808,0)),"UNK2"))))</f>
        <v>General Graardor</v>
      </c>
      <c r="AE50" s="15" t="str">
        <f>IF(Planner!$O50="","",IF(Planner!$I50="Yes","ALL",IF(Planner!$I50="No","IDX3",IFERROR(INDEX(Lookup!$D$5:$D$808,MATCH(Planner!$F50&amp;"|"&amp;Planner!$O50,Lookup!$A$5:$A$808,0)),"UNK3"))))</f>
        <v>General Graardor</v>
      </c>
      <c r="AF50" s="15" t="str">
        <f>IF(Planner!$P50="","",IF(Planner!$I50="Yes","ALL",IF(Planner!$I50="No","IDX4",IFERROR(INDEX(Lookup!$D$5:$D$808,MATCH(Planner!$F50&amp;"|"&amp;Planner!$P50,Lookup!$A$5:$A$808,0)),"UNK4"))))</f>
        <v/>
      </c>
      <c r="AG50" s="15" t="str">
        <f>IF(Planner!$Q50="","",IF(Planner!$I50="Yes","ALL",IF(Planner!$I50="No","IDX5",IFERROR(INDEX(Lookup!$D$5:$D$808,MATCH(Planner!$F50&amp;"|"&amp;Planner!$Q50,Lookup!$A$5:$A$808,0)),"UNK5"))))</f>
        <v/>
      </c>
      <c r="AH50" s="15" t="str">
        <f>IF(Planner!$R50="","",IF(Planner!$I50="Yes","ALL",IF(Planner!$I50="No","IDX6",IFERROR(INDEX(Lookup!$D$5:$D$808,MATCH(Planner!$F50&amp;"|"&amp;Planner!$R50,Lookup!$A$5:$A$808,0)),"UNK6"))))</f>
        <v/>
      </c>
      <c r="AI50" s="15" t="str">
        <f>IF(Planner!$S50="","",IF(Planner!$I50="Yes","ALL",IF(Planner!$I50="No","IDX7",IFERROR(INDEX(Lookup!$D$5:$D$808,MATCH(Planner!$F50&amp;"|"&amp;Planner!$S50,Lookup!$A$5:$A$808,0)),"UNK7"))))</f>
        <v/>
      </c>
      <c r="AJ50" s="15" t="str">
        <f>IF(Planner!$T50="","",IF(Planner!$I50="Yes","ALL",IF(Planner!$I50="No","IDX8",IFERROR(INDEX(Lookup!$D$5:$D$808,MATCH(Planner!$F50&amp;"|"&amp;Planner!$T50,Lookup!$A$5:$A$808,0)),"UNK8"))))</f>
        <v/>
      </c>
      <c r="AK50" s="15" t="str">
        <f>IF(Planner!$U50="","",IF(Planner!$I50="Yes","ALL",IF(Planner!$I50="No","IDX9",IFERROR(INDEX(Lookup!$D$5:$D$808,MATCH(Planner!$F50&amp;"|"&amp;Planner!$U50,Lookup!$A$5:$A$808,0)),"UNK9"))))</f>
        <v/>
      </c>
      <c r="AL50" s="15" t="str">
        <f>IF(Planner!$V50="","",IF(Planner!$I50="Yes","ALL",IF(Planner!$I50="No","IDX10",IFERROR(INDEX(Lookup!$D$5:$D$808,MATCH(Planner!$F50&amp;"|"&amp;Planner!$V50,Lookup!$A$5:$A$808,0)),"UNK10"))))</f>
        <v/>
      </c>
      <c r="AM50" s="15" t="str">
        <f>IF(Planner!$W50="","",IF(Planner!$I50="Yes","ALL",IF(Planner!$I50="No","IDX11",IFERROR(INDEX(Lookup!$D$5:$D$808,MATCH(Planner!$F50&amp;"|"&amp;Planner!$W50,Lookup!$A$5:$A$808,0)),"UNK11"))))</f>
        <v/>
      </c>
      <c r="AN50" s="15" t="str">
        <f>IF(Planner!$X50="","",IF(Planner!$I50="Yes","ALL",IF(Planner!$I50="No","IDX12",IFERROR(INDEX(Lookup!$D$5:$D$808,MATCH(Planner!$F50&amp;"|"&amp;Planner!$X50,Lookup!$A$5:$A$808,0)),"UNK12"))))</f>
        <v/>
      </c>
      <c r="AO50" s="15" t="str">
        <f>IF(Planner!$Y50="","",IF(Planner!$I50="Yes","ALL",IF(Planner!$I50="No","IDX13",IFERROR(INDEX(Lookup!$D$5:$D$808,MATCH(Planner!$F50&amp;"|"&amp;Planner!$Y50,Lookup!$A$5:$A$808,0)),"UNK13"))))</f>
        <v/>
      </c>
      <c r="AP50" s="15" t="str">
        <f>IF(Planner!$Z50="","",IF(Planner!$I50="Yes","ALL",IF(Planner!$I50="No","IDX14",IFERROR(INDEX(Lookup!$D$5:$D$808,MATCH(Planner!$F50&amp;"|"&amp;Planner!$Z50,Lookup!$A$5:$A$808,0)),"UNK14"))))</f>
        <v/>
      </c>
      <c r="AQ50" s="15" t="str">
        <f>IF(Planner!$AA50="","",IF(Planner!$I50="Yes","ALL",IF(Planner!$I50="No","IDX15",IFERROR(INDEX(Lookup!$D$5:$D$808,MATCH(Planner!$F50&amp;"|"&amp;Planner!$AA50,Lookup!$A$5:$A$808,0)),"UNK15"))))</f>
        <v/>
      </c>
      <c r="AR50" s="15" t="str">
        <f>IF(Planner!$AB50="","",IF(Planner!$I50="Yes","ALL",IF(Planner!$I50="No","IDX16",IFERROR(INDEX(Lookup!$D$5:$D$808,MATCH(Planner!$F50&amp;"|"&amp;Planner!$AB50,Lookup!$A$5:$A$808,0)),"UNK16"))))</f>
        <v/>
      </c>
      <c r="AS50" s="15" t="str">
        <f>IF(Planner!$AC50="","",IF(Planner!$I50="Yes","ALL",IF(Planner!$I50="No","IDX17",IFERROR(INDEX(Lookup!$D$5:$D$808,MATCH(Planner!$F50&amp;"|"&amp;Planner!$AC50,Lookup!$A$5:$A$808,0)),"UNK17"))))</f>
        <v/>
      </c>
      <c r="AT50" s="15" t="str">
        <f>IF(Planner!$AD50="","",IF(Planner!$I50="Yes","ALL",IF(Planner!$I50="No","IDX18",IFERROR(INDEX(Lookup!$D$5:$D$808,MATCH(Planner!$F50&amp;"|"&amp;Planner!$AD50,Lookup!$A$5:$A$808,0)),"UNK18"))))</f>
        <v/>
      </c>
      <c r="AU50" s="15" t="str">
        <f>IF(Planner!$AE50="","",IF(Planner!$I50="Yes","ALL",IF(Planner!$I50="No","IDX19",IFERROR(INDEX(Lookup!$D$5:$D$808,MATCH(Planner!$F50&amp;"|"&amp;Planner!$AE50,Lookup!$A$5:$A$808,0)),"UNK19"))))</f>
        <v/>
      </c>
      <c r="AV50" s="15" t="str">
        <f>IF(Planner!$AF50="","",IF(Planner!$I50="Yes","ALL",IF(Planner!$I50="No","IDX20",IFERROR(INDEX(Lookup!$D$5:$D$808,MATCH(Planner!$F50&amp;"|"&amp;Planner!$AF50,Lookup!$A$5:$A$808,0)),"UNK20"))))</f>
        <v/>
      </c>
      <c r="AW50" s="15" t="str">
        <f>IF(Planner!$AG50="","",IF(Planner!$I50="Yes","ALL",IF(Planner!$I50="No","IDX21",IFERROR(INDEX(Lookup!$D$5:$D$808,MATCH(Planner!$F50&amp;"|"&amp;Planner!$AG50,Lookup!$A$5:$A$808,0)),"UNK21"))))</f>
        <v/>
      </c>
      <c r="AX50" s="15" t="str">
        <f>IF(Planner!$AH50="","",IF(Planner!$I50="Yes","ALL",IF(Planner!$I50="No","IDX22",IFERROR(INDEX(Lookup!$D$5:$D$808,MATCH(Planner!$F50&amp;"|"&amp;Planner!$AH50,Lookup!$A$5:$A$808,0)),"UNK22"))))</f>
        <v/>
      </c>
      <c r="AY50" s="15" t="str">
        <f>IF(Planner!$AI50="","",IF(Planner!$I50="Yes","ALL",IF(Planner!$I50="No","IDX23",IFERROR(INDEX(Lookup!$D$5:$D$808,MATCH(Planner!$F50&amp;"|"&amp;Planner!$AI50,Lookup!$A$5:$A$808,0)),"UNK23"))))</f>
        <v/>
      </c>
      <c r="AZ50" s="15"/>
      <c r="BA50" s="15">
        <f t="shared" si="72"/>
        <v>0.26574803149606302</v>
      </c>
      <c r="BB50" s="15">
        <f t="shared" si="73"/>
        <v>0.26574803149606302</v>
      </c>
      <c r="BC50" s="15">
        <f t="shared" si="74"/>
        <v>0.26574803149606302</v>
      </c>
      <c r="BD50" s="15">
        <f t="shared" si="75"/>
        <v>0.26574803149606302</v>
      </c>
      <c r="BE50" s="15">
        <f t="shared" si="76"/>
        <v>0</v>
      </c>
      <c r="BF50" s="15">
        <f t="shared" si="77"/>
        <v>0</v>
      </c>
      <c r="BG50" s="15">
        <f t="shared" si="78"/>
        <v>0</v>
      </c>
      <c r="BH50" s="15">
        <f t="shared" si="79"/>
        <v>0</v>
      </c>
      <c r="BI50" s="15">
        <f t="shared" si="80"/>
        <v>0</v>
      </c>
      <c r="BJ50" s="15">
        <f t="shared" si="81"/>
        <v>0</v>
      </c>
      <c r="BK50" s="15">
        <f t="shared" si="82"/>
        <v>0</v>
      </c>
      <c r="BL50" s="15">
        <f t="shared" si="83"/>
        <v>0</v>
      </c>
      <c r="BM50" s="15">
        <f t="shared" si="84"/>
        <v>0</v>
      </c>
      <c r="BN50" s="15">
        <f t="shared" si="85"/>
        <v>0</v>
      </c>
      <c r="BO50" s="15">
        <f t="shared" si="86"/>
        <v>0</v>
      </c>
      <c r="BP50" s="15">
        <f t="shared" si="87"/>
        <v>0</v>
      </c>
      <c r="BQ50" s="15">
        <f t="shared" si="88"/>
        <v>0</v>
      </c>
      <c r="BR50" s="15">
        <f t="shared" si="89"/>
        <v>0</v>
      </c>
      <c r="BS50" s="15">
        <f t="shared" si="90"/>
        <v>0</v>
      </c>
      <c r="BT50" s="15">
        <f t="shared" si="91"/>
        <v>0</v>
      </c>
      <c r="BU50" s="15">
        <f t="shared" si="92"/>
        <v>0</v>
      </c>
      <c r="BV50" s="15">
        <f t="shared" si="93"/>
        <v>0</v>
      </c>
      <c r="BW50" s="15">
        <f t="shared" si="94"/>
        <v>0</v>
      </c>
      <c r="BX50" s="15">
        <f t="shared" si="95"/>
        <v>0</v>
      </c>
      <c r="BY50" s="15"/>
      <c r="BZ50" s="15">
        <f>IF($C50=0,0,Planner!$H50/$C50)</f>
        <v>14.111111111111111</v>
      </c>
      <c r="CA50" s="15">
        <f>IF($D50=0,0,Planner!$H50/$D50)</f>
        <v>14.111111111111111</v>
      </c>
      <c r="CB50" s="15">
        <f>IF($E50=0,0,Planner!$H50/$E50)</f>
        <v>14.111111111111111</v>
      </c>
      <c r="CC50" s="15">
        <f>IF($F50=0,0,Planner!$H50/$F50)</f>
        <v>18.814814814814813</v>
      </c>
      <c r="CD50" s="15">
        <f>IF($G50=0,0,Planner!$H50/$G50)</f>
        <v>0</v>
      </c>
      <c r="CE50" s="15">
        <f>IF($H50=0,0,Planner!$H50/$H50)</f>
        <v>0</v>
      </c>
      <c r="CF50" s="15">
        <f>IF($I50=0,0,Planner!$H50/$I50)</f>
        <v>0</v>
      </c>
      <c r="CG50" s="15">
        <f>IF($J50=0,0,Planner!$H50/$J50)</f>
        <v>0</v>
      </c>
      <c r="CH50" s="15">
        <f>IF($K50=0,0,Planner!$H50/$K50)</f>
        <v>0</v>
      </c>
      <c r="CI50" s="15">
        <f>IF($L50=0,0,Planner!$H50/$L50)</f>
        <v>0</v>
      </c>
      <c r="CJ50" s="15">
        <f>IF($M50=0,0,Planner!$H50/$M50)</f>
        <v>0</v>
      </c>
      <c r="CK50" s="15">
        <f>IF($N50=0,0,Planner!$H50/$N50)</f>
        <v>0</v>
      </c>
      <c r="CL50" s="15">
        <f>IF($O50=0,0,Planner!$H50/$O50)</f>
        <v>0</v>
      </c>
      <c r="CM50" s="15">
        <f>IF($P50=0,0,Planner!$H50/$P50)</f>
        <v>0</v>
      </c>
      <c r="CN50" s="15">
        <f>IF($Q50=0,0,Planner!$H50/$Q50)</f>
        <v>0</v>
      </c>
      <c r="CO50" s="15">
        <f>IF($R50=0,0,Planner!$H50/$R50)</f>
        <v>0</v>
      </c>
      <c r="CP50" s="15">
        <f>IF($S50=0,0,Planner!$H50/$S50)</f>
        <v>0</v>
      </c>
      <c r="CQ50" s="15">
        <f>IF($T50=0,0,Planner!$H50/$T50)</f>
        <v>0</v>
      </c>
      <c r="CR50" s="15">
        <f>IF($U50=0,0,Planner!$H50/$U50)</f>
        <v>0</v>
      </c>
      <c r="CS50" s="15">
        <f>IF($V50=0,0,Planner!$H50/$V50)</f>
        <v>0</v>
      </c>
      <c r="CT50" s="15">
        <f>IF($W50=0,0,Planner!$H50/$W50)</f>
        <v>0</v>
      </c>
      <c r="CU50" s="15">
        <f>IF($X50=0,0,Planner!$H50/$X50)</f>
        <v>0</v>
      </c>
      <c r="CV50" s="15">
        <f>IF($Y50=0,0,Planner!$H50/$Y50)</f>
        <v>0</v>
      </c>
      <c r="CW50" s="15">
        <f>IF($Z50=0,0,Planner!$H50/$Z50)</f>
        <v>0</v>
      </c>
      <c r="CX50" s="15"/>
      <c r="CY50" s="15">
        <f t="shared" si="96"/>
        <v>2</v>
      </c>
      <c r="CZ50" s="15">
        <f t="shared" si="97"/>
        <v>3</v>
      </c>
      <c r="DA50" s="15">
        <f t="shared" si="98"/>
        <v>4</v>
      </c>
      <c r="DB50" s="15">
        <f t="shared" si="99"/>
        <v>1</v>
      </c>
      <c r="DC50" s="15">
        <f t="shared" si="100"/>
        <v>0</v>
      </c>
      <c r="DD50" s="15">
        <f t="shared" si="101"/>
        <v>0</v>
      </c>
      <c r="DE50" s="15">
        <f t="shared" si="102"/>
        <v>0</v>
      </c>
      <c r="DF50" s="15">
        <f t="shared" si="103"/>
        <v>0</v>
      </c>
      <c r="DG50" s="15">
        <f t="shared" si="104"/>
        <v>0</v>
      </c>
      <c r="DH50" s="15">
        <f t="shared" si="105"/>
        <v>0</v>
      </c>
      <c r="DI50" s="15">
        <f t="shared" si="106"/>
        <v>0</v>
      </c>
      <c r="DJ50" s="15">
        <f t="shared" si="107"/>
        <v>0</v>
      </c>
      <c r="DK50" s="15">
        <f t="shared" si="108"/>
        <v>0</v>
      </c>
      <c r="DL50" s="15">
        <f t="shared" si="109"/>
        <v>0</v>
      </c>
      <c r="DM50" s="15">
        <f t="shared" si="110"/>
        <v>0</v>
      </c>
      <c r="DN50" s="15">
        <f t="shared" si="111"/>
        <v>0</v>
      </c>
      <c r="DO50" s="15">
        <f t="shared" si="112"/>
        <v>0</v>
      </c>
      <c r="DP50" s="15">
        <f t="shared" si="113"/>
        <v>0</v>
      </c>
      <c r="DQ50" s="15">
        <f t="shared" si="114"/>
        <v>0</v>
      </c>
      <c r="DR50" s="15">
        <f t="shared" si="115"/>
        <v>0</v>
      </c>
      <c r="DS50" s="15">
        <f t="shared" si="116"/>
        <v>0</v>
      </c>
      <c r="DT50" s="15">
        <f t="shared" si="117"/>
        <v>0</v>
      </c>
      <c r="DU50" s="15">
        <f t="shared" si="118"/>
        <v>0</v>
      </c>
      <c r="DV50" s="15">
        <f t="shared" si="119"/>
        <v>0</v>
      </c>
      <c r="DW50" s="15"/>
      <c r="DX50" s="15">
        <f t="shared" si="120"/>
        <v>7.0555555555555554</v>
      </c>
      <c r="DY50" s="15">
        <f t="shared" si="121"/>
        <v>4.7037037037037033</v>
      </c>
      <c r="DZ50" s="15">
        <f t="shared" si="122"/>
        <v>3.5277777777777777</v>
      </c>
      <c r="EA50" s="15">
        <f t="shared" si="123"/>
        <v>18.814814814814813</v>
      </c>
      <c r="EB50" s="15">
        <f t="shared" si="124"/>
        <v>0</v>
      </c>
      <c r="EC50" s="15">
        <f t="shared" si="125"/>
        <v>0</v>
      </c>
      <c r="ED50" s="15">
        <f t="shared" si="126"/>
        <v>0</v>
      </c>
      <c r="EE50" s="15">
        <f t="shared" si="127"/>
        <v>0</v>
      </c>
      <c r="EF50" s="15">
        <f t="shared" si="128"/>
        <v>0</v>
      </c>
      <c r="EG50" s="15">
        <f t="shared" si="129"/>
        <v>0</v>
      </c>
      <c r="EH50" s="15">
        <f t="shared" si="130"/>
        <v>0</v>
      </c>
      <c r="EI50" s="15">
        <f t="shared" si="131"/>
        <v>0</v>
      </c>
      <c r="EJ50" s="15">
        <f t="shared" si="132"/>
        <v>0</v>
      </c>
      <c r="EK50" s="15">
        <f t="shared" si="133"/>
        <v>0</v>
      </c>
      <c r="EL50" s="15">
        <f t="shared" si="134"/>
        <v>0</v>
      </c>
      <c r="EM50" s="15">
        <f t="shared" si="135"/>
        <v>0</v>
      </c>
      <c r="EN50" s="15">
        <f t="shared" si="136"/>
        <v>0</v>
      </c>
      <c r="EO50" s="15">
        <f t="shared" si="137"/>
        <v>0</v>
      </c>
      <c r="EP50" s="15">
        <f t="shared" si="138"/>
        <v>0</v>
      </c>
      <c r="EQ50" s="15">
        <f t="shared" si="139"/>
        <v>0</v>
      </c>
      <c r="ER50" s="15">
        <f t="shared" si="140"/>
        <v>0</v>
      </c>
      <c r="ES50" s="15">
        <f t="shared" si="141"/>
        <v>0</v>
      </c>
      <c r="ET50" s="15">
        <f t="shared" si="142"/>
        <v>0</v>
      </c>
      <c r="EU50" s="15">
        <f t="shared" si="143"/>
        <v>0</v>
      </c>
      <c r="EV50" s="15"/>
      <c r="EW50" s="15" t="str">
        <f>IF(Planner!$L50="","",CHAR(34)&amp;Planner!$L50&amp;CHAR(34))</f>
        <v>"Bandos chestplate"</v>
      </c>
      <c r="EX50" s="15" t="str">
        <f>IF(Planner!$M50="","",CHAR(34)&amp;Planner!$M50&amp;CHAR(34))</f>
        <v>"Bandos tassets"</v>
      </c>
      <c r="EY50" s="15" t="str">
        <f>IF(Planner!$N50="","",CHAR(34)&amp;Planner!$N50&amp;CHAR(34))</f>
        <v>"Bandos boots"</v>
      </c>
      <c r="EZ50" s="15" t="str">
        <f>IF(Planner!$O50="","",CHAR(34)&amp;Planner!$O50&amp;CHAR(34))</f>
        <v>"Bandos hilt"</v>
      </c>
      <c r="FA50" s="15" t="str">
        <f>IF(Planner!$P50="","",CHAR(34)&amp;Planner!$P50&amp;CHAR(34))</f>
        <v/>
      </c>
      <c r="FB50" s="15" t="str">
        <f>IF(Planner!$Q50="","",CHAR(34)&amp;Planner!$Q50&amp;CHAR(34))</f>
        <v/>
      </c>
      <c r="FC50" s="15" t="str">
        <f>IF(Planner!$R50="","",CHAR(34)&amp;Planner!$R50&amp;CHAR(34))</f>
        <v/>
      </c>
      <c r="FD50" s="15" t="str">
        <f>IF(Planner!$S50="","",CHAR(34)&amp;Planner!$S50&amp;CHAR(34))</f>
        <v/>
      </c>
      <c r="FE50" s="15" t="str">
        <f>IF(Planner!$T50="","",CHAR(34)&amp;Planner!$T50&amp;CHAR(34))</f>
        <v/>
      </c>
      <c r="FF50" s="15" t="str">
        <f>IF(Planner!$U50="","",CHAR(34)&amp;Planner!$U50&amp;CHAR(34))</f>
        <v/>
      </c>
      <c r="FG50" s="15" t="str">
        <f>IF(Planner!$V50="","",CHAR(34)&amp;Planner!$V50&amp;CHAR(34))</f>
        <v/>
      </c>
      <c r="FH50" s="15" t="str">
        <f>IF(Planner!$W50="","",CHAR(34)&amp;Planner!$W50&amp;CHAR(34))</f>
        <v/>
      </c>
      <c r="FI50" s="15" t="str">
        <f>IF(Planner!$X50="","",CHAR(34)&amp;Planner!$X50&amp;CHAR(34))</f>
        <v/>
      </c>
      <c r="FJ50" s="15" t="str">
        <f>IF(Planner!$Y50="","",CHAR(34)&amp;Planner!$Y50&amp;CHAR(34))</f>
        <v/>
      </c>
      <c r="FK50" s="15" t="str">
        <f>IF(Planner!$Z50="","",CHAR(34)&amp;Planner!$Z50&amp;CHAR(34))</f>
        <v/>
      </c>
      <c r="FL50" s="15" t="str">
        <f>IF(Planner!$AA50="","",CHAR(34)&amp;Planner!$AA50&amp;CHAR(34))</f>
        <v/>
      </c>
      <c r="FM50" s="15" t="str">
        <f>IF(Planner!$AB50="","",CHAR(34)&amp;Planner!$AB50&amp;CHAR(34))</f>
        <v/>
      </c>
      <c r="FN50" s="15" t="str">
        <f>IF(Planner!$AC50="","",CHAR(34)&amp;Planner!$AC50&amp;CHAR(34))</f>
        <v/>
      </c>
      <c r="FO50" s="15" t="str">
        <f>IF(Planner!$AD50="","",CHAR(34)&amp;Planner!$AD50&amp;CHAR(34))</f>
        <v/>
      </c>
      <c r="FP50" s="15" t="str">
        <f>IF(Planner!$AE50="","",CHAR(34)&amp;Planner!$AE50&amp;CHAR(34))</f>
        <v/>
      </c>
      <c r="FQ50" s="15" t="str">
        <f>IF(Planner!$AF50="","",CHAR(34)&amp;Planner!$AF50&amp;CHAR(34))</f>
        <v/>
      </c>
      <c r="FR50" s="15" t="str">
        <f>IF(Planner!$AG50="","",CHAR(34)&amp;Planner!$AG50&amp;CHAR(34))</f>
        <v/>
      </c>
      <c r="FS50" s="15" t="str">
        <f>IF(Planner!$AH50="","",CHAR(34)&amp;Planner!$AH50&amp;CHAR(34))</f>
        <v/>
      </c>
      <c r="FT50" s="15" t="str">
        <f>IF(Planner!$AI50="","",CHAR(34)&amp;Planner!$AI50&amp;CHAR(34))</f>
        <v/>
      </c>
    </row>
    <row r="51" spans="1:176" x14ac:dyDescent="0.25">
      <c r="A51" s="15">
        <f>Planner!$A51</f>
        <v>9</v>
      </c>
      <c r="B51" s="15"/>
      <c r="C51" s="15">
        <f>IF(Planner!$L51="",0,IFERROR(INDEX(Lookup!$H$5:$H$808,MATCH(Planner!$F51&amp;"|"&amp;Planner!$L51,Lookup!$A$5:$A$808,0)),0))</f>
        <v>4.1666666666666664E-2</v>
      </c>
      <c r="D51" s="15">
        <f>IF(Planner!$M51="",0,IFERROR(INDEX(Lookup!$H$5:$H$808,MATCH(Planner!$F51&amp;"|"&amp;Planner!$M51,Lookup!$A$5:$A$808,0)),0))</f>
        <v>0</v>
      </c>
      <c r="E51" s="15">
        <f>IF(Planner!$N51="",0,IFERROR(INDEX(Lookup!$H$5:$H$808,MATCH(Planner!$F51&amp;"|"&amp;Planner!$N51,Lookup!$A$5:$A$808,0)),0))</f>
        <v>0</v>
      </c>
      <c r="F51" s="15">
        <f>IF(Planner!$O51="",0,IFERROR(INDEX(Lookup!$H$5:$H$808,MATCH(Planner!$F51&amp;"|"&amp;Planner!$O51,Lookup!$A$5:$A$808,0)),0))</f>
        <v>0</v>
      </c>
      <c r="G51" s="15">
        <f>IF(Planner!$P51="",0,IFERROR(INDEX(Lookup!$H$5:$H$808,MATCH(Planner!$F51&amp;"|"&amp;Planner!$P51,Lookup!$A$5:$A$808,0)),0))</f>
        <v>0</v>
      </c>
      <c r="H51" s="15">
        <f>IF(Planner!$Q51="",0,IFERROR(INDEX(Lookup!$H$5:$H$808,MATCH(Planner!$F51&amp;"|"&amp;Planner!$Q51,Lookup!$A$5:$A$808,0)),0))</f>
        <v>0</v>
      </c>
      <c r="I51" s="15">
        <f>IF(Planner!$R51="",0,IFERROR(INDEX(Lookup!$H$5:$H$808,MATCH(Planner!$F51&amp;"|"&amp;Planner!$R51,Lookup!$A$5:$A$808,0)),0))</f>
        <v>0</v>
      </c>
      <c r="J51" s="15">
        <f>IF(Planner!$S51="",0,IFERROR(INDEX(Lookup!$H$5:$H$808,MATCH(Planner!$F51&amp;"|"&amp;Planner!$S51,Lookup!$A$5:$A$808,0)),0))</f>
        <v>0</v>
      </c>
      <c r="K51" s="15">
        <f>IF(Planner!$T51="",0,IFERROR(INDEX(Lookup!$H$5:$H$808,MATCH(Planner!$F51&amp;"|"&amp;Planner!$T51,Lookup!$A$5:$A$808,0)),0))</f>
        <v>0</v>
      </c>
      <c r="L51" s="15">
        <f>IF(Planner!$U51="",0,IFERROR(INDEX(Lookup!$H$5:$H$808,MATCH(Planner!$F51&amp;"|"&amp;Planner!$U51,Lookup!$A$5:$A$808,0)),0))</f>
        <v>0</v>
      </c>
      <c r="M51" s="15">
        <f>IF(Planner!$V51="",0,IFERROR(INDEX(Lookup!$H$5:$H$808,MATCH(Planner!$F51&amp;"|"&amp;Planner!$V51,Lookup!$A$5:$A$808,0)),0))</f>
        <v>0</v>
      </c>
      <c r="N51" s="15">
        <f>IF(Planner!$W51="",0,IFERROR(INDEX(Lookup!$H$5:$H$808,MATCH(Planner!$F51&amp;"|"&amp;Planner!$W51,Lookup!$A$5:$A$808,0)),0))</f>
        <v>0</v>
      </c>
      <c r="O51" s="15">
        <f>IF(Planner!$X51="",0,IFERROR(INDEX(Lookup!$H$5:$H$808,MATCH(Planner!$F51&amp;"|"&amp;Planner!$X51,Lookup!$A$5:$A$808,0)),0))</f>
        <v>0</v>
      </c>
      <c r="P51" s="15">
        <f>IF(Planner!$Y51="",0,IFERROR(INDEX(Lookup!$H$5:$H$808,MATCH(Planner!$F51&amp;"|"&amp;Planner!$Y51,Lookup!$A$5:$A$808,0)),0))</f>
        <v>0</v>
      </c>
      <c r="Q51" s="15">
        <f>IF(Planner!$Z51="",0,IFERROR(INDEX(Lookup!$H$5:$H$808,MATCH(Planner!$F51&amp;"|"&amp;Planner!$Z51,Lookup!$A$5:$A$808,0)),0))</f>
        <v>0</v>
      </c>
      <c r="R51" s="15">
        <f>IF(Planner!$AA51="",0,IFERROR(INDEX(Lookup!$H$5:$H$808,MATCH(Planner!$F51&amp;"|"&amp;Planner!$AA51,Lookup!$A$5:$A$808,0)),0))</f>
        <v>0</v>
      </c>
      <c r="S51" s="15">
        <f>IF(Planner!$AB51="",0,IFERROR(INDEX(Lookup!$H$5:$H$808,MATCH(Planner!$F51&amp;"|"&amp;Planner!$AB51,Lookup!$A$5:$A$808,0)),0))</f>
        <v>0</v>
      </c>
      <c r="T51" s="15">
        <f>IF(Planner!$AC51="",0,IFERROR(INDEX(Lookup!$H$5:$H$808,MATCH(Planner!$F51&amp;"|"&amp;Planner!$AC51,Lookup!$A$5:$A$808,0)),0))</f>
        <v>0</v>
      </c>
      <c r="U51" s="15">
        <f>IF(Planner!$AD51="",0,IFERROR(INDEX(Lookup!$H$5:$H$808,MATCH(Planner!$F51&amp;"|"&amp;Planner!$AD51,Lookup!$A$5:$A$808,0)),0))</f>
        <v>0</v>
      </c>
      <c r="V51" s="15">
        <f>IF(Planner!$AE51="",0,IFERROR(INDEX(Lookup!$H$5:$H$808,MATCH(Planner!$F51&amp;"|"&amp;Planner!$AE51,Lookup!$A$5:$A$808,0)),0))</f>
        <v>0</v>
      </c>
      <c r="W51" s="15">
        <f>IF(Planner!$AF51="",0,IFERROR(INDEX(Lookup!$H$5:$H$808,MATCH(Planner!$F51&amp;"|"&amp;Planner!$AF51,Lookup!$A$5:$A$808,0)),0))</f>
        <v>0</v>
      </c>
      <c r="X51" s="15">
        <f>IF(Planner!$AG51="",0,IFERROR(INDEX(Lookup!$H$5:$H$808,MATCH(Planner!$F51&amp;"|"&amp;Planner!$AG51,Lookup!$A$5:$A$808,0)),0))</f>
        <v>0</v>
      </c>
      <c r="Y51" s="15">
        <f>IF(Planner!$AH51="",0,IFERROR(INDEX(Lookup!$H$5:$H$808,MATCH(Planner!$F51&amp;"|"&amp;Planner!$AH51,Lookup!$A$5:$A$808,0)),0))</f>
        <v>0</v>
      </c>
      <c r="Z51" s="15">
        <f>IF(Planner!$AI51="",0,IFERROR(INDEX(Lookup!$H$5:$H$808,MATCH(Planner!$F51&amp;"|"&amp;Planner!$AI51,Lookup!$A$5:$A$808,0)),0))</f>
        <v>0</v>
      </c>
      <c r="AA51" s="15"/>
      <c r="AB51" s="15" t="str">
        <f>IF(Planner!$L51="","",IF(Planner!$I51="Yes","ALL",IF(Planner!$I51="No","IDX0",IFERROR(INDEX(Lookup!$D$5:$D$808,MATCH(Planner!$F51&amp;"|"&amp;Planner!$L51,Lookup!$A$5:$A$808,0)),"UNK0"))))</f>
        <v>The Gauntlet</v>
      </c>
      <c r="AC51" s="15" t="str">
        <f>IF(Planner!$M51="","",IF(Planner!$I51="Yes","ALL",IF(Planner!$I51="No","IDX1",IFERROR(INDEX(Lookup!$D$5:$D$808,MATCH(Planner!$F51&amp;"|"&amp;Planner!$M51,Lookup!$A$5:$A$808,0)),"UNK1"))))</f>
        <v/>
      </c>
      <c r="AD51" s="15" t="str">
        <f>IF(Planner!$N51="","",IF(Planner!$I51="Yes","ALL",IF(Planner!$I51="No","IDX2",IFERROR(INDEX(Lookup!$D$5:$D$808,MATCH(Planner!$F51&amp;"|"&amp;Planner!$N51,Lookup!$A$5:$A$808,0)),"UNK2"))))</f>
        <v/>
      </c>
      <c r="AE51" s="15" t="str">
        <f>IF(Planner!$O51="","",IF(Planner!$I51="Yes","ALL",IF(Planner!$I51="No","IDX3",IFERROR(INDEX(Lookup!$D$5:$D$808,MATCH(Planner!$F51&amp;"|"&amp;Planner!$O51,Lookup!$A$5:$A$808,0)),"UNK3"))))</f>
        <v/>
      </c>
      <c r="AF51" s="15" t="str">
        <f>IF(Planner!$P51="","",IF(Planner!$I51="Yes","ALL",IF(Planner!$I51="No","IDX4",IFERROR(INDEX(Lookup!$D$5:$D$808,MATCH(Planner!$F51&amp;"|"&amp;Planner!$P51,Lookup!$A$5:$A$808,0)),"UNK4"))))</f>
        <v/>
      </c>
      <c r="AG51" s="15" t="str">
        <f>IF(Planner!$Q51="","",IF(Planner!$I51="Yes","ALL",IF(Planner!$I51="No","IDX5",IFERROR(INDEX(Lookup!$D$5:$D$808,MATCH(Planner!$F51&amp;"|"&amp;Planner!$Q51,Lookup!$A$5:$A$808,0)),"UNK5"))))</f>
        <v/>
      </c>
      <c r="AH51" s="15" t="str">
        <f>IF(Planner!$R51="","",IF(Planner!$I51="Yes","ALL",IF(Planner!$I51="No","IDX6",IFERROR(INDEX(Lookup!$D$5:$D$808,MATCH(Planner!$F51&amp;"|"&amp;Planner!$R51,Lookup!$A$5:$A$808,0)),"UNK6"))))</f>
        <v/>
      </c>
      <c r="AI51" s="15" t="str">
        <f>IF(Planner!$S51="","",IF(Planner!$I51="Yes","ALL",IF(Planner!$I51="No","IDX7",IFERROR(INDEX(Lookup!$D$5:$D$808,MATCH(Planner!$F51&amp;"|"&amp;Planner!$S51,Lookup!$A$5:$A$808,0)),"UNK7"))))</f>
        <v/>
      </c>
      <c r="AJ51" s="15" t="str">
        <f>IF(Planner!$T51="","",IF(Planner!$I51="Yes","ALL",IF(Planner!$I51="No","IDX8",IFERROR(INDEX(Lookup!$D$5:$D$808,MATCH(Planner!$F51&amp;"|"&amp;Planner!$T51,Lookup!$A$5:$A$808,0)),"UNK8"))))</f>
        <v/>
      </c>
      <c r="AK51" s="15" t="str">
        <f>IF(Planner!$U51="","",IF(Planner!$I51="Yes","ALL",IF(Planner!$I51="No","IDX9",IFERROR(INDEX(Lookup!$D$5:$D$808,MATCH(Planner!$F51&amp;"|"&amp;Planner!$U51,Lookup!$A$5:$A$808,0)),"UNK9"))))</f>
        <v/>
      </c>
      <c r="AL51" s="15" t="str">
        <f>IF(Planner!$V51="","",IF(Planner!$I51="Yes","ALL",IF(Planner!$I51="No","IDX10",IFERROR(INDEX(Lookup!$D$5:$D$808,MATCH(Planner!$F51&amp;"|"&amp;Planner!$V51,Lookup!$A$5:$A$808,0)),"UNK10"))))</f>
        <v/>
      </c>
      <c r="AM51" s="15" t="str">
        <f>IF(Planner!$W51="","",IF(Planner!$I51="Yes","ALL",IF(Planner!$I51="No","IDX11",IFERROR(INDEX(Lookup!$D$5:$D$808,MATCH(Planner!$F51&amp;"|"&amp;Planner!$W51,Lookup!$A$5:$A$808,0)),"UNK11"))))</f>
        <v/>
      </c>
      <c r="AN51" s="15" t="str">
        <f>IF(Planner!$X51="","",IF(Planner!$I51="Yes","ALL",IF(Planner!$I51="No","IDX12",IFERROR(INDEX(Lookup!$D$5:$D$808,MATCH(Planner!$F51&amp;"|"&amp;Planner!$X51,Lookup!$A$5:$A$808,0)),"UNK12"))))</f>
        <v/>
      </c>
      <c r="AO51" s="15" t="str">
        <f>IF(Planner!$Y51="","",IF(Planner!$I51="Yes","ALL",IF(Planner!$I51="No","IDX13",IFERROR(INDEX(Lookup!$D$5:$D$808,MATCH(Planner!$F51&amp;"|"&amp;Planner!$Y51,Lookup!$A$5:$A$808,0)),"UNK13"))))</f>
        <v/>
      </c>
      <c r="AP51" s="15" t="str">
        <f>IF(Planner!$Z51="","",IF(Planner!$I51="Yes","ALL",IF(Planner!$I51="No","IDX14",IFERROR(INDEX(Lookup!$D$5:$D$808,MATCH(Planner!$F51&amp;"|"&amp;Planner!$Z51,Lookup!$A$5:$A$808,0)),"UNK14"))))</f>
        <v/>
      </c>
      <c r="AQ51" s="15" t="str">
        <f>IF(Planner!$AA51="","",IF(Planner!$I51="Yes","ALL",IF(Planner!$I51="No","IDX15",IFERROR(INDEX(Lookup!$D$5:$D$808,MATCH(Planner!$F51&amp;"|"&amp;Planner!$AA51,Lookup!$A$5:$A$808,0)),"UNK15"))))</f>
        <v/>
      </c>
      <c r="AR51" s="15" t="str">
        <f>IF(Planner!$AB51="","",IF(Planner!$I51="Yes","ALL",IF(Planner!$I51="No","IDX16",IFERROR(INDEX(Lookup!$D$5:$D$808,MATCH(Planner!$F51&amp;"|"&amp;Planner!$AB51,Lookup!$A$5:$A$808,0)),"UNK16"))))</f>
        <v/>
      </c>
      <c r="AS51" s="15" t="str">
        <f>IF(Planner!$AC51="","",IF(Planner!$I51="Yes","ALL",IF(Planner!$I51="No","IDX17",IFERROR(INDEX(Lookup!$D$5:$D$808,MATCH(Planner!$F51&amp;"|"&amp;Planner!$AC51,Lookup!$A$5:$A$808,0)),"UNK17"))))</f>
        <v/>
      </c>
      <c r="AT51" s="15" t="str">
        <f>IF(Planner!$AD51="","",IF(Planner!$I51="Yes","ALL",IF(Planner!$I51="No","IDX18",IFERROR(INDEX(Lookup!$D$5:$D$808,MATCH(Planner!$F51&amp;"|"&amp;Planner!$AD51,Lookup!$A$5:$A$808,0)),"UNK18"))))</f>
        <v/>
      </c>
      <c r="AU51" s="15" t="str">
        <f>IF(Planner!$AE51="","",IF(Planner!$I51="Yes","ALL",IF(Planner!$I51="No","IDX19",IFERROR(INDEX(Lookup!$D$5:$D$808,MATCH(Planner!$F51&amp;"|"&amp;Planner!$AE51,Lookup!$A$5:$A$808,0)),"UNK19"))))</f>
        <v/>
      </c>
      <c r="AV51" s="15" t="str">
        <f>IF(Planner!$AF51="","",IF(Planner!$I51="Yes","ALL",IF(Planner!$I51="No","IDX20",IFERROR(INDEX(Lookup!$D$5:$D$808,MATCH(Planner!$F51&amp;"|"&amp;Planner!$AF51,Lookup!$A$5:$A$808,0)),"UNK20"))))</f>
        <v/>
      </c>
      <c r="AW51" s="15" t="str">
        <f>IF(Planner!$AG51="","",IF(Planner!$I51="Yes","ALL",IF(Planner!$I51="No","IDX21",IFERROR(INDEX(Lookup!$D$5:$D$808,MATCH(Planner!$F51&amp;"|"&amp;Planner!$AG51,Lookup!$A$5:$A$808,0)),"UNK21"))))</f>
        <v/>
      </c>
      <c r="AX51" s="15" t="str">
        <f>IF(Planner!$AH51="","",IF(Planner!$I51="Yes","ALL",IF(Planner!$I51="No","IDX22",IFERROR(INDEX(Lookup!$D$5:$D$808,MATCH(Planner!$F51&amp;"|"&amp;Planner!$AH51,Lookup!$A$5:$A$808,0)),"UNK22"))))</f>
        <v/>
      </c>
      <c r="AY51" s="15" t="str">
        <f>IF(Planner!$AI51="","",IF(Planner!$I51="Yes","ALL",IF(Planner!$I51="No","IDX23",IFERROR(INDEX(Lookup!$D$5:$D$808,MATCH(Planner!$F51&amp;"|"&amp;Planner!$AI51,Lookup!$A$5:$A$808,0)),"UNK23"))))</f>
        <v/>
      </c>
      <c r="AZ51" s="15"/>
      <c r="BA51" s="15">
        <f t="shared" si="72"/>
        <v>4.1666666666666664E-2</v>
      </c>
      <c r="BB51" s="15">
        <f t="shared" si="73"/>
        <v>0</v>
      </c>
      <c r="BC51" s="15">
        <f t="shared" si="74"/>
        <v>0</v>
      </c>
      <c r="BD51" s="15">
        <f t="shared" si="75"/>
        <v>0</v>
      </c>
      <c r="BE51" s="15">
        <f t="shared" si="76"/>
        <v>0</v>
      </c>
      <c r="BF51" s="15">
        <f t="shared" si="77"/>
        <v>0</v>
      </c>
      <c r="BG51" s="15">
        <f t="shared" si="78"/>
        <v>0</v>
      </c>
      <c r="BH51" s="15">
        <f t="shared" si="79"/>
        <v>0</v>
      </c>
      <c r="BI51" s="15">
        <f t="shared" si="80"/>
        <v>0</v>
      </c>
      <c r="BJ51" s="15">
        <f t="shared" si="81"/>
        <v>0</v>
      </c>
      <c r="BK51" s="15">
        <f t="shared" si="82"/>
        <v>0</v>
      </c>
      <c r="BL51" s="15">
        <f t="shared" si="83"/>
        <v>0</v>
      </c>
      <c r="BM51" s="15">
        <f t="shared" si="84"/>
        <v>0</v>
      </c>
      <c r="BN51" s="15">
        <f t="shared" si="85"/>
        <v>0</v>
      </c>
      <c r="BO51" s="15">
        <f t="shared" si="86"/>
        <v>0</v>
      </c>
      <c r="BP51" s="15">
        <f t="shared" si="87"/>
        <v>0</v>
      </c>
      <c r="BQ51" s="15">
        <f t="shared" si="88"/>
        <v>0</v>
      </c>
      <c r="BR51" s="15">
        <f t="shared" si="89"/>
        <v>0</v>
      </c>
      <c r="BS51" s="15">
        <f t="shared" si="90"/>
        <v>0</v>
      </c>
      <c r="BT51" s="15">
        <f t="shared" si="91"/>
        <v>0</v>
      </c>
      <c r="BU51" s="15">
        <f t="shared" si="92"/>
        <v>0</v>
      </c>
      <c r="BV51" s="15">
        <f t="shared" si="93"/>
        <v>0</v>
      </c>
      <c r="BW51" s="15">
        <f t="shared" si="94"/>
        <v>0</v>
      </c>
      <c r="BX51" s="15">
        <f t="shared" si="95"/>
        <v>0</v>
      </c>
      <c r="BY51" s="15"/>
      <c r="BZ51" s="15">
        <f>IF($C51=0,0,Planner!$H51/$C51)</f>
        <v>24</v>
      </c>
      <c r="CA51" s="15">
        <f>IF($D51=0,0,Planner!$H51/$D51)</f>
        <v>0</v>
      </c>
      <c r="CB51" s="15">
        <f>IF($E51=0,0,Planner!$H51/$E51)</f>
        <v>0</v>
      </c>
      <c r="CC51" s="15">
        <f>IF($F51=0,0,Planner!$H51/$F51)</f>
        <v>0</v>
      </c>
      <c r="CD51" s="15">
        <f>IF($G51=0,0,Planner!$H51/$G51)</f>
        <v>0</v>
      </c>
      <c r="CE51" s="15">
        <f>IF($H51=0,0,Planner!$H51/$H51)</f>
        <v>0</v>
      </c>
      <c r="CF51" s="15">
        <f>IF($I51=0,0,Planner!$H51/$I51)</f>
        <v>0</v>
      </c>
      <c r="CG51" s="15">
        <f>IF($J51=0,0,Planner!$H51/$J51)</f>
        <v>0</v>
      </c>
      <c r="CH51" s="15">
        <f>IF($K51=0,0,Planner!$H51/$K51)</f>
        <v>0</v>
      </c>
      <c r="CI51" s="15">
        <f>IF($L51=0,0,Planner!$H51/$L51)</f>
        <v>0</v>
      </c>
      <c r="CJ51" s="15">
        <f>IF($M51=0,0,Planner!$H51/$M51)</f>
        <v>0</v>
      </c>
      <c r="CK51" s="15">
        <f>IF($N51=0,0,Planner!$H51/$N51)</f>
        <v>0</v>
      </c>
      <c r="CL51" s="15">
        <f>IF($O51=0,0,Planner!$H51/$O51)</f>
        <v>0</v>
      </c>
      <c r="CM51" s="15">
        <f>IF($P51=0,0,Planner!$H51/$P51)</f>
        <v>0</v>
      </c>
      <c r="CN51" s="15">
        <f>IF($Q51=0,0,Planner!$H51/$Q51)</f>
        <v>0</v>
      </c>
      <c r="CO51" s="15">
        <f>IF($R51=0,0,Planner!$H51/$R51)</f>
        <v>0</v>
      </c>
      <c r="CP51" s="15">
        <f>IF($S51=0,0,Planner!$H51/$S51)</f>
        <v>0</v>
      </c>
      <c r="CQ51" s="15">
        <f>IF($T51=0,0,Planner!$H51/$T51)</f>
        <v>0</v>
      </c>
      <c r="CR51" s="15">
        <f>IF($U51=0,0,Planner!$H51/$U51)</f>
        <v>0</v>
      </c>
      <c r="CS51" s="15">
        <f>IF($V51=0,0,Planner!$H51/$V51)</f>
        <v>0</v>
      </c>
      <c r="CT51" s="15">
        <f>IF($W51=0,0,Planner!$H51/$W51)</f>
        <v>0</v>
      </c>
      <c r="CU51" s="15">
        <f>IF($X51=0,0,Planner!$H51/$X51)</f>
        <v>0</v>
      </c>
      <c r="CV51" s="15">
        <f>IF($Y51=0,0,Planner!$H51/$Y51)</f>
        <v>0</v>
      </c>
      <c r="CW51" s="15">
        <f>IF($Z51=0,0,Planner!$H51/$Z51)</f>
        <v>0</v>
      </c>
      <c r="CX51" s="15"/>
      <c r="CY51" s="15">
        <f t="shared" si="96"/>
        <v>1</v>
      </c>
      <c r="CZ51" s="15">
        <f t="shared" si="97"/>
        <v>0</v>
      </c>
      <c r="DA51" s="15">
        <f t="shared" si="98"/>
        <v>0</v>
      </c>
      <c r="DB51" s="15">
        <f t="shared" si="99"/>
        <v>0</v>
      </c>
      <c r="DC51" s="15">
        <f t="shared" si="100"/>
        <v>0</v>
      </c>
      <c r="DD51" s="15">
        <f t="shared" si="101"/>
        <v>0</v>
      </c>
      <c r="DE51" s="15">
        <f t="shared" si="102"/>
        <v>0</v>
      </c>
      <c r="DF51" s="15">
        <f t="shared" si="103"/>
        <v>0</v>
      </c>
      <c r="DG51" s="15">
        <f t="shared" si="104"/>
        <v>0</v>
      </c>
      <c r="DH51" s="15">
        <f t="shared" si="105"/>
        <v>0</v>
      </c>
      <c r="DI51" s="15">
        <f t="shared" si="106"/>
        <v>0</v>
      </c>
      <c r="DJ51" s="15">
        <f t="shared" si="107"/>
        <v>0</v>
      </c>
      <c r="DK51" s="15">
        <f t="shared" si="108"/>
        <v>0</v>
      </c>
      <c r="DL51" s="15">
        <f t="shared" si="109"/>
        <v>0</v>
      </c>
      <c r="DM51" s="15">
        <f t="shared" si="110"/>
        <v>0</v>
      </c>
      <c r="DN51" s="15">
        <f t="shared" si="111"/>
        <v>0</v>
      </c>
      <c r="DO51" s="15">
        <f t="shared" si="112"/>
        <v>0</v>
      </c>
      <c r="DP51" s="15">
        <f t="shared" si="113"/>
        <v>0</v>
      </c>
      <c r="DQ51" s="15">
        <f t="shared" si="114"/>
        <v>0</v>
      </c>
      <c r="DR51" s="15">
        <f t="shared" si="115"/>
        <v>0</v>
      </c>
      <c r="DS51" s="15">
        <f t="shared" si="116"/>
        <v>0</v>
      </c>
      <c r="DT51" s="15">
        <f t="shared" si="117"/>
        <v>0</v>
      </c>
      <c r="DU51" s="15">
        <f t="shared" si="118"/>
        <v>0</v>
      </c>
      <c r="DV51" s="15">
        <f t="shared" si="119"/>
        <v>0</v>
      </c>
      <c r="DW51" s="15"/>
      <c r="DX51" s="15">
        <f t="shared" si="120"/>
        <v>24</v>
      </c>
      <c r="DY51" s="15">
        <f t="shared" si="121"/>
        <v>0</v>
      </c>
      <c r="DZ51" s="15">
        <f t="shared" si="122"/>
        <v>0</v>
      </c>
      <c r="EA51" s="15">
        <f t="shared" si="123"/>
        <v>0</v>
      </c>
      <c r="EB51" s="15">
        <f t="shared" si="124"/>
        <v>0</v>
      </c>
      <c r="EC51" s="15">
        <f t="shared" si="125"/>
        <v>0</v>
      </c>
      <c r="ED51" s="15">
        <f t="shared" si="126"/>
        <v>0</v>
      </c>
      <c r="EE51" s="15">
        <f t="shared" si="127"/>
        <v>0</v>
      </c>
      <c r="EF51" s="15">
        <f t="shared" si="128"/>
        <v>0</v>
      </c>
      <c r="EG51" s="15">
        <f t="shared" si="129"/>
        <v>0</v>
      </c>
      <c r="EH51" s="15">
        <f t="shared" si="130"/>
        <v>0</v>
      </c>
      <c r="EI51" s="15">
        <f t="shared" si="131"/>
        <v>0</v>
      </c>
      <c r="EJ51" s="15">
        <f t="shared" si="132"/>
        <v>0</v>
      </c>
      <c r="EK51" s="15">
        <f t="shared" si="133"/>
        <v>0</v>
      </c>
      <c r="EL51" s="15">
        <f t="shared" si="134"/>
        <v>0</v>
      </c>
      <c r="EM51" s="15">
        <f t="shared" si="135"/>
        <v>0</v>
      </c>
      <c r="EN51" s="15">
        <f t="shared" si="136"/>
        <v>0</v>
      </c>
      <c r="EO51" s="15">
        <f t="shared" si="137"/>
        <v>0</v>
      </c>
      <c r="EP51" s="15">
        <f t="shared" si="138"/>
        <v>0</v>
      </c>
      <c r="EQ51" s="15">
        <f t="shared" si="139"/>
        <v>0</v>
      </c>
      <c r="ER51" s="15">
        <f t="shared" si="140"/>
        <v>0</v>
      </c>
      <c r="ES51" s="15">
        <f t="shared" si="141"/>
        <v>0</v>
      </c>
      <c r="ET51" s="15">
        <f t="shared" si="142"/>
        <v>0</v>
      </c>
      <c r="EU51" s="15">
        <f t="shared" si="143"/>
        <v>0</v>
      </c>
      <c r="EV51" s="15"/>
      <c r="EW51" s="15" t="str">
        <f>IF(Planner!$L51="","",CHAR(34)&amp;Planner!$L51&amp;CHAR(34))</f>
        <v>"Crystal weapon seed"</v>
      </c>
      <c r="EX51" s="15" t="str">
        <f>IF(Planner!$M51="","",CHAR(34)&amp;Planner!$M51&amp;CHAR(34))</f>
        <v/>
      </c>
      <c r="EY51" s="15" t="str">
        <f>IF(Planner!$N51="","",CHAR(34)&amp;Planner!$N51&amp;CHAR(34))</f>
        <v/>
      </c>
      <c r="EZ51" s="15" t="str">
        <f>IF(Planner!$O51="","",CHAR(34)&amp;Planner!$O51&amp;CHAR(34))</f>
        <v/>
      </c>
      <c r="FA51" s="15" t="str">
        <f>IF(Planner!$P51="","",CHAR(34)&amp;Planner!$P51&amp;CHAR(34))</f>
        <v/>
      </c>
      <c r="FB51" s="15" t="str">
        <f>IF(Planner!$Q51="","",CHAR(34)&amp;Planner!$Q51&amp;CHAR(34))</f>
        <v/>
      </c>
      <c r="FC51" s="15" t="str">
        <f>IF(Planner!$R51="","",CHAR(34)&amp;Planner!$R51&amp;CHAR(34))</f>
        <v/>
      </c>
      <c r="FD51" s="15" t="str">
        <f>IF(Planner!$S51="","",CHAR(34)&amp;Planner!$S51&amp;CHAR(34))</f>
        <v/>
      </c>
      <c r="FE51" s="15" t="str">
        <f>IF(Planner!$T51="","",CHAR(34)&amp;Planner!$T51&amp;CHAR(34))</f>
        <v/>
      </c>
      <c r="FF51" s="15" t="str">
        <f>IF(Planner!$U51="","",CHAR(34)&amp;Planner!$U51&amp;CHAR(34))</f>
        <v/>
      </c>
      <c r="FG51" s="15" t="str">
        <f>IF(Planner!$V51="","",CHAR(34)&amp;Planner!$V51&amp;CHAR(34))</f>
        <v/>
      </c>
      <c r="FH51" s="15" t="str">
        <f>IF(Planner!$W51="","",CHAR(34)&amp;Planner!$W51&amp;CHAR(34))</f>
        <v/>
      </c>
      <c r="FI51" s="15" t="str">
        <f>IF(Planner!$X51="","",CHAR(34)&amp;Planner!$X51&amp;CHAR(34))</f>
        <v/>
      </c>
      <c r="FJ51" s="15" t="str">
        <f>IF(Planner!$Y51="","",CHAR(34)&amp;Planner!$Y51&amp;CHAR(34))</f>
        <v/>
      </c>
      <c r="FK51" s="15" t="str">
        <f>IF(Planner!$Z51="","",CHAR(34)&amp;Planner!$Z51&amp;CHAR(34))</f>
        <v/>
      </c>
      <c r="FL51" s="15" t="str">
        <f>IF(Planner!$AA51="","",CHAR(34)&amp;Planner!$AA51&amp;CHAR(34))</f>
        <v/>
      </c>
      <c r="FM51" s="15" t="str">
        <f>IF(Planner!$AB51="","",CHAR(34)&amp;Planner!$AB51&amp;CHAR(34))</f>
        <v/>
      </c>
      <c r="FN51" s="15" t="str">
        <f>IF(Planner!$AC51="","",CHAR(34)&amp;Planner!$AC51&amp;CHAR(34))</f>
        <v/>
      </c>
      <c r="FO51" s="15" t="str">
        <f>IF(Planner!$AD51="","",CHAR(34)&amp;Planner!$AD51&amp;CHAR(34))</f>
        <v/>
      </c>
      <c r="FP51" s="15" t="str">
        <f>IF(Planner!$AE51="","",CHAR(34)&amp;Planner!$AE51&amp;CHAR(34))</f>
        <v/>
      </c>
      <c r="FQ51" s="15" t="str">
        <f>IF(Planner!$AF51="","",CHAR(34)&amp;Planner!$AF51&amp;CHAR(34))</f>
        <v/>
      </c>
      <c r="FR51" s="15" t="str">
        <f>IF(Planner!$AG51="","",CHAR(34)&amp;Planner!$AG51&amp;CHAR(34))</f>
        <v/>
      </c>
      <c r="FS51" s="15" t="str">
        <f>IF(Planner!$AH51="","",CHAR(34)&amp;Planner!$AH51&amp;CHAR(34))</f>
        <v/>
      </c>
      <c r="FT51" s="15" t="str">
        <f>IF(Planner!$AI51="","",CHAR(34)&amp;Planner!$AI51&amp;CHAR(34))</f>
        <v/>
      </c>
    </row>
    <row r="52" spans="1:176" x14ac:dyDescent="0.25">
      <c r="A52" s="15">
        <f>Planner!$A52</f>
        <v>8</v>
      </c>
      <c r="B52" s="15"/>
      <c r="C52" s="15">
        <f>IF(Planner!$L52="",0,IFERROR(INDEX(Lookup!$H$5:$H$808,MATCH(Planner!$F52&amp;"|"&amp;Planner!$L52,Lookup!$A$5:$A$808,0)),0))</f>
        <v>0.15686274509803921</v>
      </c>
      <c r="D52" s="15">
        <f>IF(Planner!$M52="",0,IFERROR(INDEX(Lookup!$H$5:$H$808,MATCH(Planner!$F52&amp;"|"&amp;Planner!$M52,Lookup!$A$5:$A$808,0)),0))</f>
        <v>0.16666666666666666</v>
      </c>
      <c r="E52" s="15">
        <f>IF(Planner!$N52="",0,IFERROR(INDEX(Lookup!$H$5:$H$808,MATCH(Planner!$F52&amp;"|"&amp;Planner!$N52,Lookup!$A$5:$A$808,0)),0))</f>
        <v>9.8039215686274508E-2</v>
      </c>
      <c r="F52" s="15">
        <f>IF(Planner!$O52="",0,IFERROR(INDEX(Lookup!$H$5:$H$808,MATCH(Planner!$F52&amp;"|"&amp;Planner!$O52,Lookup!$A$5:$A$808,0)),0))</f>
        <v>0.11764705882352941</v>
      </c>
      <c r="G52" s="15">
        <f>IF(Planner!$P52="",0,IFERROR(INDEX(Lookup!$H$5:$H$808,MATCH(Planner!$F52&amp;"|"&amp;Planner!$P52,Lookup!$A$5:$A$808,0)),0))</f>
        <v>0</v>
      </c>
      <c r="H52" s="15">
        <f>IF(Planner!$Q52="",0,IFERROR(INDEX(Lookup!$H$5:$H$808,MATCH(Planner!$F52&amp;"|"&amp;Planner!$Q52,Lookup!$A$5:$A$808,0)),0))</f>
        <v>0</v>
      </c>
      <c r="I52" s="15">
        <f>IF(Planner!$R52="",0,IFERROR(INDEX(Lookup!$H$5:$H$808,MATCH(Planner!$F52&amp;"|"&amp;Planner!$R52,Lookup!$A$5:$A$808,0)),0))</f>
        <v>0</v>
      </c>
      <c r="J52" s="15">
        <f>IF(Planner!$S52="",0,IFERROR(INDEX(Lookup!$H$5:$H$808,MATCH(Planner!$F52&amp;"|"&amp;Planner!$S52,Lookup!$A$5:$A$808,0)),0))</f>
        <v>0</v>
      </c>
      <c r="K52" s="15">
        <f>IF(Planner!$T52="",0,IFERROR(INDEX(Lookup!$H$5:$H$808,MATCH(Planner!$F52&amp;"|"&amp;Planner!$T52,Lookup!$A$5:$A$808,0)),0))</f>
        <v>0</v>
      </c>
      <c r="L52" s="15">
        <f>IF(Planner!$U52="",0,IFERROR(INDEX(Lookup!$H$5:$H$808,MATCH(Planner!$F52&amp;"|"&amp;Planner!$U52,Lookup!$A$5:$A$808,0)),0))</f>
        <v>0</v>
      </c>
      <c r="M52" s="15">
        <f>IF(Planner!$V52="",0,IFERROR(INDEX(Lookup!$H$5:$H$808,MATCH(Planner!$F52&amp;"|"&amp;Planner!$V52,Lookup!$A$5:$A$808,0)),0))</f>
        <v>0</v>
      </c>
      <c r="N52" s="15">
        <f>IF(Planner!$W52="",0,IFERROR(INDEX(Lookup!$H$5:$H$808,MATCH(Planner!$F52&amp;"|"&amp;Planner!$W52,Lookup!$A$5:$A$808,0)),0))</f>
        <v>0</v>
      </c>
      <c r="O52" s="15">
        <f>IF(Planner!$X52="",0,IFERROR(INDEX(Lookup!$H$5:$H$808,MATCH(Planner!$F52&amp;"|"&amp;Planner!$X52,Lookup!$A$5:$A$808,0)),0))</f>
        <v>0</v>
      </c>
      <c r="P52" s="15">
        <f>IF(Planner!$Y52="",0,IFERROR(INDEX(Lookup!$H$5:$H$808,MATCH(Planner!$F52&amp;"|"&amp;Planner!$Y52,Lookup!$A$5:$A$808,0)),0))</f>
        <v>0</v>
      </c>
      <c r="Q52" s="15">
        <f>IF(Planner!$Z52="",0,IFERROR(INDEX(Lookup!$H$5:$H$808,MATCH(Planner!$F52&amp;"|"&amp;Planner!$Z52,Lookup!$A$5:$A$808,0)),0))</f>
        <v>0</v>
      </c>
      <c r="R52" s="15">
        <f>IF(Planner!$AA52="",0,IFERROR(INDEX(Lookup!$H$5:$H$808,MATCH(Planner!$F52&amp;"|"&amp;Planner!$AA52,Lookup!$A$5:$A$808,0)),0))</f>
        <v>0</v>
      </c>
      <c r="S52" s="15">
        <f>IF(Planner!$AB52="",0,IFERROR(INDEX(Lookup!$H$5:$H$808,MATCH(Planner!$F52&amp;"|"&amp;Planner!$AB52,Lookup!$A$5:$A$808,0)),0))</f>
        <v>0</v>
      </c>
      <c r="T52" s="15">
        <f>IF(Planner!$AC52="",0,IFERROR(INDEX(Lookup!$H$5:$H$808,MATCH(Planner!$F52&amp;"|"&amp;Planner!$AC52,Lookup!$A$5:$A$808,0)),0))</f>
        <v>0</v>
      </c>
      <c r="U52" s="15">
        <f>IF(Planner!$AD52="",0,IFERROR(INDEX(Lookup!$H$5:$H$808,MATCH(Planner!$F52&amp;"|"&amp;Planner!$AD52,Lookup!$A$5:$A$808,0)),0))</f>
        <v>0</v>
      </c>
      <c r="V52" s="15">
        <f>IF(Planner!$AE52="",0,IFERROR(INDEX(Lookup!$H$5:$H$808,MATCH(Planner!$F52&amp;"|"&amp;Planner!$AE52,Lookup!$A$5:$A$808,0)),0))</f>
        <v>0</v>
      </c>
      <c r="W52" s="15">
        <f>IF(Planner!$AF52="",0,IFERROR(INDEX(Lookup!$H$5:$H$808,MATCH(Planner!$F52&amp;"|"&amp;Planner!$AF52,Lookup!$A$5:$A$808,0)),0))</f>
        <v>0</v>
      </c>
      <c r="X52" s="15">
        <f>IF(Planner!$AG52="",0,IFERROR(INDEX(Lookup!$H$5:$H$808,MATCH(Planner!$F52&amp;"|"&amp;Planner!$AG52,Lookup!$A$5:$A$808,0)),0))</f>
        <v>0</v>
      </c>
      <c r="Y52" s="15">
        <f>IF(Planner!$AH52="",0,IFERROR(INDEX(Lookup!$H$5:$H$808,MATCH(Planner!$F52&amp;"|"&amp;Planner!$AH52,Lookup!$A$5:$A$808,0)),0))</f>
        <v>0</v>
      </c>
      <c r="Z52" s="15">
        <f>IF(Planner!$AI52="",0,IFERROR(INDEX(Lookup!$H$5:$H$808,MATCH(Planner!$F52&amp;"|"&amp;Planner!$AI52,Lookup!$A$5:$A$808,0)),0))</f>
        <v>0</v>
      </c>
      <c r="AA52" s="15"/>
      <c r="AB52" s="15" t="str">
        <f>IF(Planner!$L52="","",IF(Planner!$I52="Yes","ALL",IF(Planner!$I52="No","IDX0",IFERROR(INDEX(Lookup!$D$5:$D$808,MATCH(Planner!$F52&amp;"|"&amp;Planner!$L52,Lookup!$A$5:$A$808,0)),"UNK0"))))</f>
        <v>Vardorvis</v>
      </c>
      <c r="AC52" s="15" t="str">
        <f>IF(Planner!$M52="","",IF(Planner!$I52="Yes","ALL",IF(Planner!$I52="No","IDX1",IFERROR(INDEX(Lookup!$D$5:$D$808,MATCH(Planner!$F52&amp;"|"&amp;Planner!$M52,Lookup!$A$5:$A$808,0)),"UNK1"))))</f>
        <v>Duke Sucellus</v>
      </c>
      <c r="AD52" s="15" t="str">
        <f>IF(Planner!$N52="","",IF(Planner!$I52="Yes","ALL",IF(Planner!$I52="No","IDX2",IFERROR(INDEX(Lookup!$D$5:$D$808,MATCH(Planner!$F52&amp;"|"&amp;Planner!$N52,Lookup!$A$5:$A$808,0)),"UNK2"))))</f>
        <v>The Whisperer</v>
      </c>
      <c r="AE52" s="15" t="str">
        <f>IF(Planner!$O52="","",IF(Planner!$I52="Yes","ALL",IF(Planner!$I52="No","IDX3",IFERROR(INDEX(Lookup!$D$5:$D$808,MATCH(Planner!$F52&amp;"|"&amp;Planner!$O52,Lookup!$A$5:$A$808,0)),"UNK3"))))</f>
        <v>The Leviathan</v>
      </c>
      <c r="AF52" s="15" t="str">
        <f>IF(Planner!$P52="","",IF(Planner!$I52="Yes","ALL",IF(Planner!$I52="No","IDX4",IFERROR(INDEX(Lookup!$D$5:$D$808,MATCH(Planner!$F52&amp;"|"&amp;Planner!$P52,Lookup!$A$5:$A$808,0)),"UNK4"))))</f>
        <v/>
      </c>
      <c r="AG52" s="15" t="str">
        <f>IF(Planner!$Q52="","",IF(Planner!$I52="Yes","ALL",IF(Planner!$I52="No","IDX5",IFERROR(INDEX(Lookup!$D$5:$D$808,MATCH(Planner!$F52&amp;"|"&amp;Planner!$Q52,Lookup!$A$5:$A$808,0)),"UNK5"))))</f>
        <v/>
      </c>
      <c r="AH52" s="15" t="str">
        <f>IF(Planner!$R52="","",IF(Planner!$I52="Yes","ALL",IF(Planner!$I52="No","IDX6",IFERROR(INDEX(Lookup!$D$5:$D$808,MATCH(Planner!$F52&amp;"|"&amp;Planner!$R52,Lookup!$A$5:$A$808,0)),"UNK6"))))</f>
        <v/>
      </c>
      <c r="AI52" s="15" t="str">
        <f>IF(Planner!$S52="","",IF(Planner!$I52="Yes","ALL",IF(Planner!$I52="No","IDX7",IFERROR(INDEX(Lookup!$D$5:$D$808,MATCH(Planner!$F52&amp;"|"&amp;Planner!$S52,Lookup!$A$5:$A$808,0)),"UNK7"))))</f>
        <v/>
      </c>
      <c r="AJ52" s="15" t="str">
        <f>IF(Planner!$T52="","",IF(Planner!$I52="Yes","ALL",IF(Planner!$I52="No","IDX8",IFERROR(INDEX(Lookup!$D$5:$D$808,MATCH(Planner!$F52&amp;"|"&amp;Planner!$T52,Lookup!$A$5:$A$808,0)),"UNK8"))))</f>
        <v/>
      </c>
      <c r="AK52" s="15" t="str">
        <f>IF(Planner!$U52="","",IF(Planner!$I52="Yes","ALL",IF(Planner!$I52="No","IDX9",IFERROR(INDEX(Lookup!$D$5:$D$808,MATCH(Planner!$F52&amp;"|"&amp;Planner!$U52,Lookup!$A$5:$A$808,0)),"UNK9"))))</f>
        <v/>
      </c>
      <c r="AL52" s="15" t="str">
        <f>IF(Planner!$V52="","",IF(Planner!$I52="Yes","ALL",IF(Planner!$I52="No","IDX10",IFERROR(INDEX(Lookup!$D$5:$D$808,MATCH(Planner!$F52&amp;"|"&amp;Planner!$V52,Lookup!$A$5:$A$808,0)),"UNK10"))))</f>
        <v/>
      </c>
      <c r="AM52" s="15" t="str">
        <f>IF(Planner!$W52="","",IF(Planner!$I52="Yes","ALL",IF(Planner!$I52="No","IDX11",IFERROR(INDEX(Lookup!$D$5:$D$808,MATCH(Planner!$F52&amp;"|"&amp;Planner!$W52,Lookup!$A$5:$A$808,0)),"UNK11"))))</f>
        <v/>
      </c>
      <c r="AN52" s="15" t="str">
        <f>IF(Planner!$X52="","",IF(Planner!$I52="Yes","ALL",IF(Planner!$I52="No","IDX12",IFERROR(INDEX(Lookup!$D$5:$D$808,MATCH(Planner!$F52&amp;"|"&amp;Planner!$X52,Lookup!$A$5:$A$808,0)),"UNK12"))))</f>
        <v/>
      </c>
      <c r="AO52" s="15" t="str">
        <f>IF(Planner!$Y52="","",IF(Planner!$I52="Yes","ALL",IF(Planner!$I52="No","IDX13",IFERROR(INDEX(Lookup!$D$5:$D$808,MATCH(Planner!$F52&amp;"|"&amp;Planner!$Y52,Lookup!$A$5:$A$808,0)),"UNK13"))))</f>
        <v/>
      </c>
      <c r="AP52" s="15" t="str">
        <f>IF(Planner!$Z52="","",IF(Planner!$I52="Yes","ALL",IF(Planner!$I52="No","IDX14",IFERROR(INDEX(Lookup!$D$5:$D$808,MATCH(Planner!$F52&amp;"|"&amp;Planner!$Z52,Lookup!$A$5:$A$808,0)),"UNK14"))))</f>
        <v/>
      </c>
      <c r="AQ52" s="15" t="str">
        <f>IF(Planner!$AA52="","",IF(Planner!$I52="Yes","ALL",IF(Planner!$I52="No","IDX15",IFERROR(INDEX(Lookup!$D$5:$D$808,MATCH(Planner!$F52&amp;"|"&amp;Planner!$AA52,Lookup!$A$5:$A$808,0)),"UNK15"))))</f>
        <v/>
      </c>
      <c r="AR52" s="15" t="str">
        <f>IF(Planner!$AB52="","",IF(Planner!$I52="Yes","ALL",IF(Planner!$I52="No","IDX16",IFERROR(INDEX(Lookup!$D$5:$D$808,MATCH(Planner!$F52&amp;"|"&amp;Planner!$AB52,Lookup!$A$5:$A$808,0)),"UNK16"))))</f>
        <v/>
      </c>
      <c r="AS52" s="15" t="str">
        <f>IF(Planner!$AC52="","",IF(Planner!$I52="Yes","ALL",IF(Planner!$I52="No","IDX17",IFERROR(INDEX(Lookup!$D$5:$D$808,MATCH(Planner!$F52&amp;"|"&amp;Planner!$AC52,Lookup!$A$5:$A$808,0)),"UNK17"))))</f>
        <v/>
      </c>
      <c r="AT52" s="15" t="str">
        <f>IF(Planner!$AD52="","",IF(Planner!$I52="Yes","ALL",IF(Planner!$I52="No","IDX18",IFERROR(INDEX(Lookup!$D$5:$D$808,MATCH(Planner!$F52&amp;"|"&amp;Planner!$AD52,Lookup!$A$5:$A$808,0)),"UNK18"))))</f>
        <v/>
      </c>
      <c r="AU52" s="15" t="str">
        <f>IF(Planner!$AE52="","",IF(Planner!$I52="Yes","ALL",IF(Planner!$I52="No","IDX19",IFERROR(INDEX(Lookup!$D$5:$D$808,MATCH(Planner!$F52&amp;"|"&amp;Planner!$AE52,Lookup!$A$5:$A$808,0)),"UNK19"))))</f>
        <v/>
      </c>
      <c r="AV52" s="15" t="str">
        <f>IF(Planner!$AF52="","",IF(Planner!$I52="Yes","ALL",IF(Planner!$I52="No","IDX20",IFERROR(INDEX(Lookup!$D$5:$D$808,MATCH(Planner!$F52&amp;"|"&amp;Planner!$AF52,Lookup!$A$5:$A$808,0)),"UNK20"))))</f>
        <v/>
      </c>
      <c r="AW52" s="15" t="str">
        <f>IF(Planner!$AG52="","",IF(Planner!$I52="Yes","ALL",IF(Planner!$I52="No","IDX21",IFERROR(INDEX(Lookup!$D$5:$D$808,MATCH(Planner!$F52&amp;"|"&amp;Planner!$AG52,Lookup!$A$5:$A$808,0)),"UNK21"))))</f>
        <v/>
      </c>
      <c r="AX52" s="15" t="str">
        <f>IF(Planner!$AH52="","",IF(Planner!$I52="Yes","ALL",IF(Planner!$I52="No","IDX22",IFERROR(INDEX(Lookup!$D$5:$D$808,MATCH(Planner!$F52&amp;"|"&amp;Planner!$AH52,Lookup!$A$5:$A$808,0)),"UNK22"))))</f>
        <v/>
      </c>
      <c r="AY52" s="15" t="str">
        <f>IF(Planner!$AI52="","",IF(Planner!$I52="Yes","ALL",IF(Planner!$I52="No","IDX23",IFERROR(INDEX(Lookup!$D$5:$D$808,MATCH(Planner!$F52&amp;"|"&amp;Planner!$AI52,Lookup!$A$5:$A$808,0)),"UNK23"))))</f>
        <v/>
      </c>
      <c r="AZ52" s="15"/>
      <c r="BA52" s="15">
        <f t="shared" si="72"/>
        <v>0.15686274509803921</v>
      </c>
      <c r="BB52" s="15">
        <f t="shared" si="73"/>
        <v>0.16666666666666666</v>
      </c>
      <c r="BC52" s="15">
        <f t="shared" si="74"/>
        <v>9.8039215686274508E-2</v>
      </c>
      <c r="BD52" s="15">
        <f t="shared" si="75"/>
        <v>0.11764705882352941</v>
      </c>
      <c r="BE52" s="15">
        <f t="shared" si="76"/>
        <v>0</v>
      </c>
      <c r="BF52" s="15">
        <f t="shared" si="77"/>
        <v>0</v>
      </c>
      <c r="BG52" s="15">
        <f t="shared" si="78"/>
        <v>0</v>
      </c>
      <c r="BH52" s="15">
        <f t="shared" si="79"/>
        <v>0</v>
      </c>
      <c r="BI52" s="15">
        <f t="shared" si="80"/>
        <v>0</v>
      </c>
      <c r="BJ52" s="15">
        <f t="shared" si="81"/>
        <v>0</v>
      </c>
      <c r="BK52" s="15">
        <f t="shared" si="82"/>
        <v>0</v>
      </c>
      <c r="BL52" s="15">
        <f t="shared" si="83"/>
        <v>0</v>
      </c>
      <c r="BM52" s="15">
        <f t="shared" si="84"/>
        <v>0</v>
      </c>
      <c r="BN52" s="15">
        <f t="shared" si="85"/>
        <v>0</v>
      </c>
      <c r="BO52" s="15">
        <f t="shared" si="86"/>
        <v>0</v>
      </c>
      <c r="BP52" s="15">
        <f t="shared" si="87"/>
        <v>0</v>
      </c>
      <c r="BQ52" s="15">
        <f t="shared" si="88"/>
        <v>0</v>
      </c>
      <c r="BR52" s="15">
        <f t="shared" si="89"/>
        <v>0</v>
      </c>
      <c r="BS52" s="15">
        <f t="shared" si="90"/>
        <v>0</v>
      </c>
      <c r="BT52" s="15">
        <f t="shared" si="91"/>
        <v>0</v>
      </c>
      <c r="BU52" s="15">
        <f t="shared" si="92"/>
        <v>0</v>
      </c>
      <c r="BV52" s="15">
        <f t="shared" si="93"/>
        <v>0</v>
      </c>
      <c r="BW52" s="15">
        <f t="shared" si="94"/>
        <v>0</v>
      </c>
      <c r="BX52" s="15">
        <f t="shared" si="95"/>
        <v>0</v>
      </c>
      <c r="BY52" s="15"/>
      <c r="BZ52" s="15">
        <f>IF($C52=0,0,Planner!$H52/$C52)</f>
        <v>6.375</v>
      </c>
      <c r="CA52" s="15">
        <f>IF($D52=0,0,Planner!$H52/$D52)</f>
        <v>6</v>
      </c>
      <c r="CB52" s="15">
        <f>IF($E52=0,0,Planner!$H52/$E52)</f>
        <v>10.199999999999999</v>
      </c>
      <c r="CC52" s="15">
        <f>IF($F52=0,0,Planner!$H52/$F52)</f>
        <v>8.5</v>
      </c>
      <c r="CD52" s="15">
        <f>IF($G52=0,0,Planner!$H52/$G52)</f>
        <v>0</v>
      </c>
      <c r="CE52" s="15">
        <f>IF($H52=0,0,Planner!$H52/$H52)</f>
        <v>0</v>
      </c>
      <c r="CF52" s="15">
        <f>IF($I52=0,0,Planner!$H52/$I52)</f>
        <v>0</v>
      </c>
      <c r="CG52" s="15">
        <f>IF($J52=0,0,Planner!$H52/$J52)</f>
        <v>0</v>
      </c>
      <c r="CH52" s="15">
        <f>IF($K52=0,0,Planner!$H52/$K52)</f>
        <v>0</v>
      </c>
      <c r="CI52" s="15">
        <f>IF($L52=0,0,Planner!$H52/$L52)</f>
        <v>0</v>
      </c>
      <c r="CJ52" s="15">
        <f>IF($M52=0,0,Planner!$H52/$M52)</f>
        <v>0</v>
      </c>
      <c r="CK52" s="15">
        <f>IF($N52=0,0,Planner!$H52/$N52)</f>
        <v>0</v>
      </c>
      <c r="CL52" s="15">
        <f>IF($O52=0,0,Planner!$H52/$O52)</f>
        <v>0</v>
      </c>
      <c r="CM52" s="15">
        <f>IF($P52=0,0,Planner!$H52/$P52)</f>
        <v>0</v>
      </c>
      <c r="CN52" s="15">
        <f>IF($Q52=0,0,Planner!$H52/$Q52)</f>
        <v>0</v>
      </c>
      <c r="CO52" s="15">
        <f>IF($R52=0,0,Planner!$H52/$R52)</f>
        <v>0</v>
      </c>
      <c r="CP52" s="15">
        <f>IF($S52=0,0,Planner!$H52/$S52)</f>
        <v>0</v>
      </c>
      <c r="CQ52" s="15">
        <f>IF($T52=0,0,Planner!$H52/$T52)</f>
        <v>0</v>
      </c>
      <c r="CR52" s="15">
        <f>IF($U52=0,0,Planner!$H52/$U52)</f>
        <v>0</v>
      </c>
      <c r="CS52" s="15">
        <f>IF($V52=0,0,Planner!$H52/$V52)</f>
        <v>0</v>
      </c>
      <c r="CT52" s="15">
        <f>IF($W52=0,0,Planner!$H52/$W52)</f>
        <v>0</v>
      </c>
      <c r="CU52" s="15">
        <f>IF($X52=0,0,Planner!$H52/$X52)</f>
        <v>0</v>
      </c>
      <c r="CV52" s="15">
        <f>IF($Y52=0,0,Planner!$H52/$Y52)</f>
        <v>0</v>
      </c>
      <c r="CW52" s="15">
        <f>IF($Z52=0,0,Planner!$H52/$Z52)</f>
        <v>0</v>
      </c>
      <c r="CX52" s="15"/>
      <c r="CY52" s="15">
        <f t="shared" si="96"/>
        <v>1</v>
      </c>
      <c r="CZ52" s="15">
        <f t="shared" si="97"/>
        <v>1</v>
      </c>
      <c r="DA52" s="15">
        <f t="shared" si="98"/>
        <v>1</v>
      </c>
      <c r="DB52" s="15">
        <f t="shared" si="99"/>
        <v>1</v>
      </c>
      <c r="DC52" s="15">
        <f t="shared" si="100"/>
        <v>0</v>
      </c>
      <c r="DD52" s="15">
        <f t="shared" si="101"/>
        <v>0</v>
      </c>
      <c r="DE52" s="15">
        <f t="shared" si="102"/>
        <v>0</v>
      </c>
      <c r="DF52" s="15">
        <f t="shared" si="103"/>
        <v>0</v>
      </c>
      <c r="DG52" s="15">
        <f t="shared" si="104"/>
        <v>0</v>
      </c>
      <c r="DH52" s="15">
        <f t="shared" si="105"/>
        <v>0</v>
      </c>
      <c r="DI52" s="15">
        <f t="shared" si="106"/>
        <v>0</v>
      </c>
      <c r="DJ52" s="15">
        <f t="shared" si="107"/>
        <v>0</v>
      </c>
      <c r="DK52" s="15">
        <f t="shared" si="108"/>
        <v>0</v>
      </c>
      <c r="DL52" s="15">
        <f t="shared" si="109"/>
        <v>0</v>
      </c>
      <c r="DM52" s="15">
        <f t="shared" si="110"/>
        <v>0</v>
      </c>
      <c r="DN52" s="15">
        <f t="shared" si="111"/>
        <v>0</v>
      </c>
      <c r="DO52" s="15">
        <f t="shared" si="112"/>
        <v>0</v>
      </c>
      <c r="DP52" s="15">
        <f t="shared" si="113"/>
        <v>0</v>
      </c>
      <c r="DQ52" s="15">
        <f t="shared" si="114"/>
        <v>0</v>
      </c>
      <c r="DR52" s="15">
        <f t="shared" si="115"/>
        <v>0</v>
      </c>
      <c r="DS52" s="15">
        <f t="shared" si="116"/>
        <v>0</v>
      </c>
      <c r="DT52" s="15">
        <f t="shared" si="117"/>
        <v>0</v>
      </c>
      <c r="DU52" s="15">
        <f t="shared" si="118"/>
        <v>0</v>
      </c>
      <c r="DV52" s="15">
        <f t="shared" si="119"/>
        <v>0</v>
      </c>
      <c r="DW52" s="15"/>
      <c r="DX52" s="15">
        <f t="shared" si="120"/>
        <v>6.375</v>
      </c>
      <c r="DY52" s="15">
        <f t="shared" si="121"/>
        <v>6</v>
      </c>
      <c r="DZ52" s="15">
        <f t="shared" si="122"/>
        <v>10.199999999999999</v>
      </c>
      <c r="EA52" s="15">
        <f t="shared" si="123"/>
        <v>8.5</v>
      </c>
      <c r="EB52" s="15">
        <f t="shared" si="124"/>
        <v>0</v>
      </c>
      <c r="EC52" s="15">
        <f t="shared" si="125"/>
        <v>0</v>
      </c>
      <c r="ED52" s="15">
        <f t="shared" si="126"/>
        <v>0</v>
      </c>
      <c r="EE52" s="15">
        <f t="shared" si="127"/>
        <v>0</v>
      </c>
      <c r="EF52" s="15">
        <f t="shared" si="128"/>
        <v>0</v>
      </c>
      <c r="EG52" s="15">
        <f t="shared" si="129"/>
        <v>0</v>
      </c>
      <c r="EH52" s="15">
        <f t="shared" si="130"/>
        <v>0</v>
      </c>
      <c r="EI52" s="15">
        <f t="shared" si="131"/>
        <v>0</v>
      </c>
      <c r="EJ52" s="15">
        <f t="shared" si="132"/>
        <v>0</v>
      </c>
      <c r="EK52" s="15">
        <f t="shared" si="133"/>
        <v>0</v>
      </c>
      <c r="EL52" s="15">
        <f t="shared" si="134"/>
        <v>0</v>
      </c>
      <c r="EM52" s="15">
        <f t="shared" si="135"/>
        <v>0</v>
      </c>
      <c r="EN52" s="15">
        <f t="shared" si="136"/>
        <v>0</v>
      </c>
      <c r="EO52" s="15">
        <f t="shared" si="137"/>
        <v>0</v>
      </c>
      <c r="EP52" s="15">
        <f t="shared" si="138"/>
        <v>0</v>
      </c>
      <c r="EQ52" s="15">
        <f t="shared" si="139"/>
        <v>0</v>
      </c>
      <c r="ER52" s="15">
        <f t="shared" si="140"/>
        <v>0</v>
      </c>
      <c r="ES52" s="15">
        <f t="shared" si="141"/>
        <v>0</v>
      </c>
      <c r="ET52" s="15">
        <f t="shared" si="142"/>
        <v>0</v>
      </c>
      <c r="EU52" s="15">
        <f t="shared" si="143"/>
        <v>0</v>
      </c>
      <c r="EV52" s="15"/>
      <c r="EW52" s="15" t="str">
        <f>IF(Planner!$L52="","",CHAR(34)&amp;Planner!$L52&amp;CHAR(34))</f>
        <v>"Blood quartz"</v>
      </c>
      <c r="EX52" s="15" t="str">
        <f>IF(Planner!$M52="","",CHAR(34)&amp;Planner!$M52&amp;CHAR(34))</f>
        <v>"Ice quartz"</v>
      </c>
      <c r="EY52" s="15" t="str">
        <f>IF(Planner!$N52="","",CHAR(34)&amp;Planner!$N52&amp;CHAR(34))</f>
        <v>"Shadow quartz"</v>
      </c>
      <c r="EZ52" s="15" t="str">
        <f>IF(Planner!$O52="","",CHAR(34)&amp;Planner!$O52&amp;CHAR(34))</f>
        <v>"Smoke quartz"</v>
      </c>
      <c r="FA52" s="15" t="str">
        <f>IF(Planner!$P52="","",CHAR(34)&amp;Planner!$P52&amp;CHAR(34))</f>
        <v/>
      </c>
      <c r="FB52" s="15" t="str">
        <f>IF(Planner!$Q52="","",CHAR(34)&amp;Planner!$Q52&amp;CHAR(34))</f>
        <v/>
      </c>
      <c r="FC52" s="15" t="str">
        <f>IF(Planner!$R52="","",CHAR(34)&amp;Planner!$R52&amp;CHAR(34))</f>
        <v/>
      </c>
      <c r="FD52" s="15" t="str">
        <f>IF(Planner!$S52="","",CHAR(34)&amp;Planner!$S52&amp;CHAR(34))</f>
        <v/>
      </c>
      <c r="FE52" s="15" t="str">
        <f>IF(Planner!$T52="","",CHAR(34)&amp;Planner!$T52&amp;CHAR(34))</f>
        <v/>
      </c>
      <c r="FF52" s="15" t="str">
        <f>IF(Planner!$U52="","",CHAR(34)&amp;Planner!$U52&amp;CHAR(34))</f>
        <v/>
      </c>
      <c r="FG52" s="15" t="str">
        <f>IF(Planner!$V52="","",CHAR(34)&amp;Planner!$V52&amp;CHAR(34))</f>
        <v/>
      </c>
      <c r="FH52" s="15" t="str">
        <f>IF(Planner!$W52="","",CHAR(34)&amp;Planner!$W52&amp;CHAR(34))</f>
        <v/>
      </c>
      <c r="FI52" s="15" t="str">
        <f>IF(Planner!$X52="","",CHAR(34)&amp;Planner!$X52&amp;CHAR(34))</f>
        <v/>
      </c>
      <c r="FJ52" s="15" t="str">
        <f>IF(Planner!$Y52="","",CHAR(34)&amp;Planner!$Y52&amp;CHAR(34))</f>
        <v/>
      </c>
      <c r="FK52" s="15" t="str">
        <f>IF(Planner!$Z52="","",CHAR(34)&amp;Planner!$Z52&amp;CHAR(34))</f>
        <v/>
      </c>
      <c r="FL52" s="15" t="str">
        <f>IF(Planner!$AA52="","",CHAR(34)&amp;Planner!$AA52&amp;CHAR(34))</f>
        <v/>
      </c>
      <c r="FM52" s="15" t="str">
        <f>IF(Planner!$AB52="","",CHAR(34)&amp;Planner!$AB52&amp;CHAR(34))</f>
        <v/>
      </c>
      <c r="FN52" s="15" t="str">
        <f>IF(Planner!$AC52="","",CHAR(34)&amp;Planner!$AC52&amp;CHAR(34))</f>
        <v/>
      </c>
      <c r="FO52" s="15" t="str">
        <f>IF(Planner!$AD52="","",CHAR(34)&amp;Planner!$AD52&amp;CHAR(34))</f>
        <v/>
      </c>
      <c r="FP52" s="15" t="str">
        <f>IF(Planner!$AE52="","",CHAR(34)&amp;Planner!$AE52&amp;CHAR(34))</f>
        <v/>
      </c>
      <c r="FQ52" s="15" t="str">
        <f>IF(Planner!$AF52="","",CHAR(34)&amp;Planner!$AF52&amp;CHAR(34))</f>
        <v/>
      </c>
      <c r="FR52" s="15" t="str">
        <f>IF(Planner!$AG52="","",CHAR(34)&amp;Planner!$AG52&amp;CHAR(34))</f>
        <v/>
      </c>
      <c r="FS52" s="15" t="str">
        <f>IF(Planner!$AH52="","",CHAR(34)&amp;Planner!$AH52&amp;CHAR(34))</f>
        <v/>
      </c>
      <c r="FT52" s="15" t="str">
        <f>IF(Planner!$AI52="","",CHAR(34)&amp;Planner!$AI52&amp;CHAR(34))</f>
        <v/>
      </c>
    </row>
    <row r="53" spans="1:176" x14ac:dyDescent="0.25">
      <c r="A53" s="15">
        <f>Planner!$A53</f>
        <v>7</v>
      </c>
      <c r="B53" s="15"/>
      <c r="C53" s="15">
        <f>IF(Planner!$L53="",0,IFERROR(INDEX(Lookup!$H$5:$H$808,MATCH(Planner!$F53&amp;"|"&amp;Planner!$L53,Lookup!$A$5:$A$808,0)),0))</f>
        <v>1.5</v>
      </c>
      <c r="D53" s="15">
        <f>IF(Planner!$M53="",0,IFERROR(INDEX(Lookup!$H$5:$H$808,MATCH(Planner!$F53&amp;"|"&amp;Planner!$M53,Lookup!$A$5:$A$808,0)),0))</f>
        <v>0</v>
      </c>
      <c r="E53" s="15">
        <f>IF(Planner!$N53="",0,IFERROR(INDEX(Lookup!$H$5:$H$808,MATCH(Planner!$F53&amp;"|"&amp;Planner!$N53,Lookup!$A$5:$A$808,0)),0))</f>
        <v>0</v>
      </c>
      <c r="F53" s="15">
        <f>IF(Planner!$O53="",0,IFERROR(INDEX(Lookup!$H$5:$H$808,MATCH(Planner!$F53&amp;"|"&amp;Planner!$O53,Lookup!$A$5:$A$808,0)),0))</f>
        <v>0</v>
      </c>
      <c r="G53" s="15">
        <f>IF(Planner!$P53="",0,IFERROR(INDEX(Lookup!$H$5:$H$808,MATCH(Planner!$F53&amp;"|"&amp;Planner!$P53,Lookup!$A$5:$A$808,0)),0))</f>
        <v>0</v>
      </c>
      <c r="H53" s="15">
        <f>IF(Planner!$Q53="",0,IFERROR(INDEX(Lookup!$H$5:$H$808,MATCH(Planner!$F53&amp;"|"&amp;Planner!$Q53,Lookup!$A$5:$A$808,0)),0))</f>
        <v>0</v>
      </c>
      <c r="I53" s="15">
        <f>IF(Planner!$R53="",0,IFERROR(INDEX(Lookup!$H$5:$H$808,MATCH(Planner!$F53&amp;"|"&amp;Planner!$R53,Lookup!$A$5:$A$808,0)),0))</f>
        <v>0</v>
      </c>
      <c r="J53" s="15">
        <f>IF(Planner!$S53="",0,IFERROR(INDEX(Lookup!$H$5:$H$808,MATCH(Planner!$F53&amp;"|"&amp;Planner!$S53,Lookup!$A$5:$A$808,0)),0))</f>
        <v>0</v>
      </c>
      <c r="K53" s="15">
        <f>IF(Planner!$T53="",0,IFERROR(INDEX(Lookup!$H$5:$H$808,MATCH(Planner!$F53&amp;"|"&amp;Planner!$T53,Lookup!$A$5:$A$808,0)),0))</f>
        <v>0</v>
      </c>
      <c r="L53" s="15">
        <f>IF(Planner!$U53="",0,IFERROR(INDEX(Lookup!$H$5:$H$808,MATCH(Planner!$F53&amp;"|"&amp;Planner!$U53,Lookup!$A$5:$A$808,0)),0))</f>
        <v>0</v>
      </c>
      <c r="M53" s="15">
        <f>IF(Planner!$V53="",0,IFERROR(INDEX(Lookup!$H$5:$H$808,MATCH(Planner!$F53&amp;"|"&amp;Planner!$V53,Lookup!$A$5:$A$808,0)),0))</f>
        <v>0</v>
      </c>
      <c r="N53" s="15">
        <f>IF(Planner!$W53="",0,IFERROR(INDEX(Lookup!$H$5:$H$808,MATCH(Planner!$F53&amp;"|"&amp;Planner!$W53,Lookup!$A$5:$A$808,0)),0))</f>
        <v>0</v>
      </c>
      <c r="O53" s="15">
        <f>IF(Planner!$X53="",0,IFERROR(INDEX(Lookup!$H$5:$H$808,MATCH(Planner!$F53&amp;"|"&amp;Planner!$X53,Lookup!$A$5:$A$808,0)),0))</f>
        <v>0</v>
      </c>
      <c r="P53" s="15">
        <f>IF(Planner!$Y53="",0,IFERROR(INDEX(Lookup!$H$5:$H$808,MATCH(Planner!$F53&amp;"|"&amp;Planner!$Y53,Lookup!$A$5:$A$808,0)),0))</f>
        <v>0</v>
      </c>
      <c r="Q53" s="15">
        <f>IF(Planner!$Z53="",0,IFERROR(INDEX(Lookup!$H$5:$H$808,MATCH(Planner!$F53&amp;"|"&amp;Planner!$Z53,Lookup!$A$5:$A$808,0)),0))</f>
        <v>0</v>
      </c>
      <c r="R53" s="15">
        <f>IF(Planner!$AA53="",0,IFERROR(INDEX(Lookup!$H$5:$H$808,MATCH(Planner!$F53&amp;"|"&amp;Planner!$AA53,Lookup!$A$5:$A$808,0)),0))</f>
        <v>0</v>
      </c>
      <c r="S53" s="15">
        <f>IF(Planner!$AB53="",0,IFERROR(INDEX(Lookup!$H$5:$H$808,MATCH(Planner!$F53&amp;"|"&amp;Planner!$AB53,Lookup!$A$5:$A$808,0)),0))</f>
        <v>0</v>
      </c>
      <c r="T53" s="15">
        <f>IF(Planner!$AC53="",0,IFERROR(INDEX(Lookup!$H$5:$H$808,MATCH(Planner!$F53&amp;"|"&amp;Planner!$AC53,Lookup!$A$5:$A$808,0)),0))</f>
        <v>0</v>
      </c>
      <c r="U53" s="15">
        <f>IF(Planner!$AD53="",0,IFERROR(INDEX(Lookup!$H$5:$H$808,MATCH(Planner!$F53&amp;"|"&amp;Planner!$AD53,Lookup!$A$5:$A$808,0)),0))</f>
        <v>0</v>
      </c>
      <c r="V53" s="15">
        <f>IF(Planner!$AE53="",0,IFERROR(INDEX(Lookup!$H$5:$H$808,MATCH(Planner!$F53&amp;"|"&amp;Planner!$AE53,Lookup!$A$5:$A$808,0)),0))</f>
        <v>0</v>
      </c>
      <c r="W53" s="15">
        <f>IF(Planner!$AF53="",0,IFERROR(INDEX(Lookup!$H$5:$H$808,MATCH(Planner!$F53&amp;"|"&amp;Planner!$AF53,Lookup!$A$5:$A$808,0)),0))</f>
        <v>0</v>
      </c>
      <c r="X53" s="15">
        <f>IF(Planner!$AG53="",0,IFERROR(INDEX(Lookup!$H$5:$H$808,MATCH(Planner!$F53&amp;"|"&amp;Planner!$AG53,Lookup!$A$5:$A$808,0)),0))</f>
        <v>0</v>
      </c>
      <c r="Y53" s="15">
        <f>IF(Planner!$AH53="",0,IFERROR(INDEX(Lookup!$H$5:$H$808,MATCH(Planner!$F53&amp;"|"&amp;Planner!$AH53,Lookup!$A$5:$A$808,0)),0))</f>
        <v>0</v>
      </c>
      <c r="Z53" s="15">
        <f>IF(Planner!$AI53="",0,IFERROR(INDEX(Lookup!$H$5:$H$808,MATCH(Planner!$F53&amp;"|"&amp;Planner!$AI53,Lookup!$A$5:$A$808,0)),0))</f>
        <v>0</v>
      </c>
      <c r="AA53" s="15"/>
      <c r="AB53" s="15" t="str">
        <f>IF(Planner!$L53="","",IF(Planner!$I53="Yes","ALL",IF(Planner!$I53="No","IDX0",IFERROR(INDEX(Lookup!$D$5:$D$808,MATCH(Planner!$F53&amp;"|"&amp;Planner!$L53,Lookup!$A$5:$A$808,0)),"UNK0"))))</f>
        <v>Fortis Colosseum</v>
      </c>
      <c r="AC53" s="15" t="str">
        <f>IF(Planner!$M53="","",IF(Planner!$I53="Yes","ALL",IF(Planner!$I53="No","IDX1",IFERROR(INDEX(Lookup!$D$5:$D$808,MATCH(Planner!$F53&amp;"|"&amp;Planner!$M53,Lookup!$A$5:$A$808,0)),"UNK1"))))</f>
        <v/>
      </c>
      <c r="AD53" s="15" t="str">
        <f>IF(Planner!$N53="","",IF(Planner!$I53="Yes","ALL",IF(Planner!$I53="No","IDX2",IFERROR(INDEX(Lookup!$D$5:$D$808,MATCH(Planner!$F53&amp;"|"&amp;Planner!$N53,Lookup!$A$5:$A$808,0)),"UNK2"))))</f>
        <v/>
      </c>
      <c r="AE53" s="15" t="str">
        <f>IF(Planner!$O53="","",IF(Planner!$I53="Yes","ALL",IF(Planner!$I53="No","IDX3",IFERROR(INDEX(Lookup!$D$5:$D$808,MATCH(Planner!$F53&amp;"|"&amp;Planner!$O53,Lookup!$A$5:$A$808,0)),"UNK3"))))</f>
        <v/>
      </c>
      <c r="AF53" s="15" t="str">
        <f>IF(Planner!$P53="","",IF(Planner!$I53="Yes","ALL",IF(Planner!$I53="No","IDX4",IFERROR(INDEX(Lookup!$D$5:$D$808,MATCH(Planner!$F53&amp;"|"&amp;Planner!$P53,Lookup!$A$5:$A$808,0)),"UNK4"))))</f>
        <v/>
      </c>
      <c r="AG53" s="15" t="str">
        <f>IF(Planner!$Q53="","",IF(Planner!$I53="Yes","ALL",IF(Planner!$I53="No","IDX5",IFERROR(INDEX(Lookup!$D$5:$D$808,MATCH(Planner!$F53&amp;"|"&amp;Planner!$Q53,Lookup!$A$5:$A$808,0)),"UNK5"))))</f>
        <v/>
      </c>
      <c r="AH53" s="15" t="str">
        <f>IF(Planner!$R53="","",IF(Planner!$I53="Yes","ALL",IF(Planner!$I53="No","IDX6",IFERROR(INDEX(Lookup!$D$5:$D$808,MATCH(Planner!$F53&amp;"|"&amp;Planner!$R53,Lookup!$A$5:$A$808,0)),"UNK6"))))</f>
        <v/>
      </c>
      <c r="AI53" s="15" t="str">
        <f>IF(Planner!$S53="","",IF(Planner!$I53="Yes","ALL",IF(Planner!$I53="No","IDX7",IFERROR(INDEX(Lookup!$D$5:$D$808,MATCH(Planner!$F53&amp;"|"&amp;Planner!$S53,Lookup!$A$5:$A$808,0)),"UNK7"))))</f>
        <v/>
      </c>
      <c r="AJ53" s="15" t="str">
        <f>IF(Planner!$T53="","",IF(Planner!$I53="Yes","ALL",IF(Planner!$I53="No","IDX8",IFERROR(INDEX(Lookup!$D$5:$D$808,MATCH(Planner!$F53&amp;"|"&amp;Planner!$T53,Lookup!$A$5:$A$808,0)),"UNK8"))))</f>
        <v/>
      </c>
      <c r="AK53" s="15" t="str">
        <f>IF(Planner!$U53="","",IF(Planner!$I53="Yes","ALL",IF(Planner!$I53="No","IDX9",IFERROR(INDEX(Lookup!$D$5:$D$808,MATCH(Planner!$F53&amp;"|"&amp;Planner!$U53,Lookup!$A$5:$A$808,0)),"UNK9"))))</f>
        <v/>
      </c>
      <c r="AL53" s="15" t="str">
        <f>IF(Planner!$V53="","",IF(Planner!$I53="Yes","ALL",IF(Planner!$I53="No","IDX10",IFERROR(INDEX(Lookup!$D$5:$D$808,MATCH(Planner!$F53&amp;"|"&amp;Planner!$V53,Lookup!$A$5:$A$808,0)),"UNK10"))))</f>
        <v/>
      </c>
      <c r="AM53" s="15" t="str">
        <f>IF(Planner!$W53="","",IF(Planner!$I53="Yes","ALL",IF(Planner!$I53="No","IDX11",IFERROR(INDEX(Lookup!$D$5:$D$808,MATCH(Planner!$F53&amp;"|"&amp;Planner!$W53,Lookup!$A$5:$A$808,0)),"UNK11"))))</f>
        <v/>
      </c>
      <c r="AN53" s="15" t="str">
        <f>IF(Planner!$X53="","",IF(Planner!$I53="Yes","ALL",IF(Planner!$I53="No","IDX12",IFERROR(INDEX(Lookup!$D$5:$D$808,MATCH(Planner!$F53&amp;"|"&amp;Planner!$X53,Lookup!$A$5:$A$808,0)),"UNK12"))))</f>
        <v/>
      </c>
      <c r="AO53" s="15" t="str">
        <f>IF(Planner!$Y53="","",IF(Planner!$I53="Yes","ALL",IF(Planner!$I53="No","IDX13",IFERROR(INDEX(Lookup!$D$5:$D$808,MATCH(Planner!$F53&amp;"|"&amp;Planner!$Y53,Lookup!$A$5:$A$808,0)),"UNK13"))))</f>
        <v/>
      </c>
      <c r="AP53" s="15" t="str">
        <f>IF(Planner!$Z53="","",IF(Planner!$I53="Yes","ALL",IF(Planner!$I53="No","IDX14",IFERROR(INDEX(Lookup!$D$5:$D$808,MATCH(Planner!$F53&amp;"|"&amp;Planner!$Z53,Lookup!$A$5:$A$808,0)),"UNK14"))))</f>
        <v/>
      </c>
      <c r="AQ53" s="15" t="str">
        <f>IF(Planner!$AA53="","",IF(Planner!$I53="Yes","ALL",IF(Planner!$I53="No","IDX15",IFERROR(INDEX(Lookup!$D$5:$D$808,MATCH(Planner!$F53&amp;"|"&amp;Planner!$AA53,Lookup!$A$5:$A$808,0)),"UNK15"))))</f>
        <v/>
      </c>
      <c r="AR53" s="15" t="str">
        <f>IF(Planner!$AB53="","",IF(Planner!$I53="Yes","ALL",IF(Planner!$I53="No","IDX16",IFERROR(INDEX(Lookup!$D$5:$D$808,MATCH(Planner!$F53&amp;"|"&amp;Planner!$AB53,Lookup!$A$5:$A$808,0)),"UNK16"))))</f>
        <v/>
      </c>
      <c r="AS53" s="15" t="str">
        <f>IF(Planner!$AC53="","",IF(Planner!$I53="Yes","ALL",IF(Planner!$I53="No","IDX17",IFERROR(INDEX(Lookup!$D$5:$D$808,MATCH(Planner!$F53&amp;"|"&amp;Planner!$AC53,Lookup!$A$5:$A$808,0)),"UNK17"))))</f>
        <v/>
      </c>
      <c r="AT53" s="15" t="str">
        <f>IF(Planner!$AD53="","",IF(Planner!$I53="Yes","ALL",IF(Planner!$I53="No","IDX18",IFERROR(INDEX(Lookup!$D$5:$D$808,MATCH(Planner!$F53&amp;"|"&amp;Planner!$AD53,Lookup!$A$5:$A$808,0)),"UNK18"))))</f>
        <v/>
      </c>
      <c r="AU53" s="15" t="str">
        <f>IF(Planner!$AE53="","",IF(Planner!$I53="Yes","ALL",IF(Planner!$I53="No","IDX19",IFERROR(INDEX(Lookup!$D$5:$D$808,MATCH(Planner!$F53&amp;"|"&amp;Planner!$AE53,Lookup!$A$5:$A$808,0)),"UNK19"))))</f>
        <v/>
      </c>
      <c r="AV53" s="15" t="str">
        <f>IF(Planner!$AF53="","",IF(Planner!$I53="Yes","ALL",IF(Planner!$I53="No","IDX20",IFERROR(INDEX(Lookup!$D$5:$D$808,MATCH(Planner!$F53&amp;"|"&amp;Planner!$AF53,Lookup!$A$5:$A$808,0)),"UNK20"))))</f>
        <v/>
      </c>
      <c r="AW53" s="15" t="str">
        <f>IF(Planner!$AG53="","",IF(Planner!$I53="Yes","ALL",IF(Planner!$I53="No","IDX21",IFERROR(INDEX(Lookup!$D$5:$D$808,MATCH(Planner!$F53&amp;"|"&amp;Planner!$AG53,Lookup!$A$5:$A$808,0)),"UNK21"))))</f>
        <v/>
      </c>
      <c r="AX53" s="15" t="str">
        <f>IF(Planner!$AH53="","",IF(Planner!$I53="Yes","ALL",IF(Planner!$I53="No","IDX22",IFERROR(INDEX(Lookup!$D$5:$D$808,MATCH(Planner!$F53&amp;"|"&amp;Planner!$AH53,Lookup!$A$5:$A$808,0)),"UNK22"))))</f>
        <v/>
      </c>
      <c r="AY53" s="15" t="str">
        <f>IF(Planner!$AI53="","",IF(Planner!$I53="Yes","ALL",IF(Planner!$I53="No","IDX23",IFERROR(INDEX(Lookup!$D$5:$D$808,MATCH(Planner!$F53&amp;"|"&amp;Planner!$AI53,Lookup!$A$5:$A$808,0)),"UNK23"))))</f>
        <v/>
      </c>
      <c r="AZ53" s="15"/>
      <c r="BA53" s="15">
        <f t="shared" si="72"/>
        <v>1.5</v>
      </c>
      <c r="BB53" s="15">
        <f t="shared" si="73"/>
        <v>0</v>
      </c>
      <c r="BC53" s="15">
        <f t="shared" si="74"/>
        <v>0</v>
      </c>
      <c r="BD53" s="15">
        <f t="shared" si="75"/>
        <v>0</v>
      </c>
      <c r="BE53" s="15">
        <f t="shared" si="76"/>
        <v>0</v>
      </c>
      <c r="BF53" s="15">
        <f t="shared" si="77"/>
        <v>0</v>
      </c>
      <c r="BG53" s="15">
        <f t="shared" si="78"/>
        <v>0</v>
      </c>
      <c r="BH53" s="15">
        <f t="shared" si="79"/>
        <v>0</v>
      </c>
      <c r="BI53" s="15">
        <f t="shared" si="80"/>
        <v>0</v>
      </c>
      <c r="BJ53" s="15">
        <f t="shared" si="81"/>
        <v>0</v>
      </c>
      <c r="BK53" s="15">
        <f t="shared" si="82"/>
        <v>0</v>
      </c>
      <c r="BL53" s="15">
        <f t="shared" si="83"/>
        <v>0</v>
      </c>
      <c r="BM53" s="15">
        <f t="shared" si="84"/>
        <v>0</v>
      </c>
      <c r="BN53" s="15">
        <f t="shared" si="85"/>
        <v>0</v>
      </c>
      <c r="BO53" s="15">
        <f t="shared" si="86"/>
        <v>0</v>
      </c>
      <c r="BP53" s="15">
        <f t="shared" si="87"/>
        <v>0</v>
      </c>
      <c r="BQ53" s="15">
        <f t="shared" si="88"/>
        <v>0</v>
      </c>
      <c r="BR53" s="15">
        <f t="shared" si="89"/>
        <v>0</v>
      </c>
      <c r="BS53" s="15">
        <f t="shared" si="90"/>
        <v>0</v>
      </c>
      <c r="BT53" s="15">
        <f t="shared" si="91"/>
        <v>0</v>
      </c>
      <c r="BU53" s="15">
        <f t="shared" si="92"/>
        <v>0</v>
      </c>
      <c r="BV53" s="15">
        <f t="shared" si="93"/>
        <v>0</v>
      </c>
      <c r="BW53" s="15">
        <f t="shared" si="94"/>
        <v>0</v>
      </c>
      <c r="BX53" s="15">
        <f t="shared" si="95"/>
        <v>0</v>
      </c>
      <c r="BY53" s="15"/>
      <c r="BZ53" s="15">
        <f>IF($C53=0,0,Planner!$H53/$C53)</f>
        <v>6.666666666666667</v>
      </c>
      <c r="CA53" s="15">
        <f>IF($D53=0,0,Planner!$H53/$D53)</f>
        <v>0</v>
      </c>
      <c r="CB53" s="15">
        <f>IF($E53=0,0,Planner!$H53/$E53)</f>
        <v>0</v>
      </c>
      <c r="CC53" s="15">
        <f>IF($F53=0,0,Planner!$H53/$F53)</f>
        <v>0</v>
      </c>
      <c r="CD53" s="15">
        <f>IF($G53=0,0,Planner!$H53/$G53)</f>
        <v>0</v>
      </c>
      <c r="CE53" s="15">
        <f>IF($H53=0,0,Planner!$H53/$H53)</f>
        <v>0</v>
      </c>
      <c r="CF53" s="15">
        <f>IF($I53=0,0,Planner!$H53/$I53)</f>
        <v>0</v>
      </c>
      <c r="CG53" s="15">
        <f>IF($J53=0,0,Planner!$H53/$J53)</f>
        <v>0</v>
      </c>
      <c r="CH53" s="15">
        <f>IF($K53=0,0,Planner!$H53/$K53)</f>
        <v>0</v>
      </c>
      <c r="CI53" s="15">
        <f>IF($L53=0,0,Planner!$H53/$L53)</f>
        <v>0</v>
      </c>
      <c r="CJ53" s="15">
        <f>IF($M53=0,0,Planner!$H53/$M53)</f>
        <v>0</v>
      </c>
      <c r="CK53" s="15">
        <f>IF($N53=0,0,Planner!$H53/$N53)</f>
        <v>0</v>
      </c>
      <c r="CL53" s="15">
        <f>IF($O53=0,0,Planner!$H53/$O53)</f>
        <v>0</v>
      </c>
      <c r="CM53" s="15">
        <f>IF($P53=0,0,Planner!$H53/$P53)</f>
        <v>0</v>
      </c>
      <c r="CN53" s="15">
        <f>IF($Q53=0,0,Planner!$H53/$Q53)</f>
        <v>0</v>
      </c>
      <c r="CO53" s="15">
        <f>IF($R53=0,0,Planner!$H53/$R53)</f>
        <v>0</v>
      </c>
      <c r="CP53" s="15">
        <f>IF($S53=0,0,Planner!$H53/$S53)</f>
        <v>0</v>
      </c>
      <c r="CQ53" s="15">
        <f>IF($T53=0,0,Planner!$H53/$T53)</f>
        <v>0</v>
      </c>
      <c r="CR53" s="15">
        <f>IF($U53=0,0,Planner!$H53/$U53)</f>
        <v>0</v>
      </c>
      <c r="CS53" s="15">
        <f>IF($V53=0,0,Planner!$H53/$V53)</f>
        <v>0</v>
      </c>
      <c r="CT53" s="15">
        <f>IF($W53=0,0,Planner!$H53/$W53)</f>
        <v>0</v>
      </c>
      <c r="CU53" s="15">
        <f>IF($X53=0,0,Planner!$H53/$X53)</f>
        <v>0</v>
      </c>
      <c r="CV53" s="15">
        <f>IF($Y53=0,0,Planner!$H53/$Y53)</f>
        <v>0</v>
      </c>
      <c r="CW53" s="15">
        <f>IF($Z53=0,0,Planner!$H53/$Z53)</f>
        <v>0</v>
      </c>
      <c r="CX53" s="15"/>
      <c r="CY53" s="15">
        <f t="shared" si="96"/>
        <v>1</v>
      </c>
      <c r="CZ53" s="15">
        <f t="shared" si="97"/>
        <v>0</v>
      </c>
      <c r="DA53" s="15">
        <f t="shared" si="98"/>
        <v>0</v>
      </c>
      <c r="DB53" s="15">
        <f t="shared" si="99"/>
        <v>0</v>
      </c>
      <c r="DC53" s="15">
        <f t="shared" si="100"/>
        <v>0</v>
      </c>
      <c r="DD53" s="15">
        <f t="shared" si="101"/>
        <v>0</v>
      </c>
      <c r="DE53" s="15">
        <f t="shared" si="102"/>
        <v>0</v>
      </c>
      <c r="DF53" s="15">
        <f t="shared" si="103"/>
        <v>0</v>
      </c>
      <c r="DG53" s="15">
        <f t="shared" si="104"/>
        <v>0</v>
      </c>
      <c r="DH53" s="15">
        <f t="shared" si="105"/>
        <v>0</v>
      </c>
      <c r="DI53" s="15">
        <f t="shared" si="106"/>
        <v>0</v>
      </c>
      <c r="DJ53" s="15">
        <f t="shared" si="107"/>
        <v>0</v>
      </c>
      <c r="DK53" s="15">
        <f t="shared" si="108"/>
        <v>0</v>
      </c>
      <c r="DL53" s="15">
        <f t="shared" si="109"/>
        <v>0</v>
      </c>
      <c r="DM53" s="15">
        <f t="shared" si="110"/>
        <v>0</v>
      </c>
      <c r="DN53" s="15">
        <f t="shared" si="111"/>
        <v>0</v>
      </c>
      <c r="DO53" s="15">
        <f t="shared" si="112"/>
        <v>0</v>
      </c>
      <c r="DP53" s="15">
        <f t="shared" si="113"/>
        <v>0</v>
      </c>
      <c r="DQ53" s="15">
        <f t="shared" si="114"/>
        <v>0</v>
      </c>
      <c r="DR53" s="15">
        <f t="shared" si="115"/>
        <v>0</v>
      </c>
      <c r="DS53" s="15">
        <f t="shared" si="116"/>
        <v>0</v>
      </c>
      <c r="DT53" s="15">
        <f t="shared" si="117"/>
        <v>0</v>
      </c>
      <c r="DU53" s="15">
        <f t="shared" si="118"/>
        <v>0</v>
      </c>
      <c r="DV53" s="15">
        <f t="shared" si="119"/>
        <v>0</v>
      </c>
      <c r="DW53" s="15"/>
      <c r="DX53" s="15">
        <f t="shared" si="120"/>
        <v>6.666666666666667</v>
      </c>
      <c r="DY53" s="15">
        <f t="shared" si="121"/>
        <v>0</v>
      </c>
      <c r="DZ53" s="15">
        <f t="shared" si="122"/>
        <v>0</v>
      </c>
      <c r="EA53" s="15">
        <f t="shared" si="123"/>
        <v>0</v>
      </c>
      <c r="EB53" s="15">
        <f t="shared" si="124"/>
        <v>0</v>
      </c>
      <c r="EC53" s="15">
        <f t="shared" si="125"/>
        <v>0</v>
      </c>
      <c r="ED53" s="15">
        <f t="shared" si="126"/>
        <v>0</v>
      </c>
      <c r="EE53" s="15">
        <f t="shared" si="127"/>
        <v>0</v>
      </c>
      <c r="EF53" s="15">
        <f t="shared" si="128"/>
        <v>0</v>
      </c>
      <c r="EG53" s="15">
        <f t="shared" si="129"/>
        <v>0</v>
      </c>
      <c r="EH53" s="15">
        <f t="shared" si="130"/>
        <v>0</v>
      </c>
      <c r="EI53" s="15">
        <f t="shared" si="131"/>
        <v>0</v>
      </c>
      <c r="EJ53" s="15">
        <f t="shared" si="132"/>
        <v>0</v>
      </c>
      <c r="EK53" s="15">
        <f t="shared" si="133"/>
        <v>0</v>
      </c>
      <c r="EL53" s="15">
        <f t="shared" si="134"/>
        <v>0</v>
      </c>
      <c r="EM53" s="15">
        <f t="shared" si="135"/>
        <v>0</v>
      </c>
      <c r="EN53" s="15">
        <f t="shared" si="136"/>
        <v>0</v>
      </c>
      <c r="EO53" s="15">
        <f t="shared" si="137"/>
        <v>0</v>
      </c>
      <c r="EP53" s="15">
        <f t="shared" si="138"/>
        <v>0</v>
      </c>
      <c r="EQ53" s="15">
        <f t="shared" si="139"/>
        <v>0</v>
      </c>
      <c r="ER53" s="15">
        <f t="shared" si="140"/>
        <v>0</v>
      </c>
      <c r="ES53" s="15">
        <f t="shared" si="141"/>
        <v>0</v>
      </c>
      <c r="ET53" s="15">
        <f t="shared" si="142"/>
        <v>0</v>
      </c>
      <c r="EU53" s="15">
        <f t="shared" si="143"/>
        <v>0</v>
      </c>
      <c r="EV53" s="15"/>
      <c r="EW53" s="15" t="str">
        <f>IF(Planner!$L53="","",CHAR(34)&amp;Planner!$L53&amp;CHAR(34))</f>
        <v>"Dizana's quiver"</v>
      </c>
      <c r="EX53" s="15" t="str">
        <f>IF(Planner!$M53="","",CHAR(34)&amp;Planner!$M53&amp;CHAR(34))</f>
        <v/>
      </c>
      <c r="EY53" s="15" t="str">
        <f>IF(Planner!$N53="","",CHAR(34)&amp;Planner!$N53&amp;CHAR(34))</f>
        <v/>
      </c>
      <c r="EZ53" s="15" t="str">
        <f>IF(Planner!$O53="","",CHAR(34)&amp;Planner!$O53&amp;CHAR(34))</f>
        <v/>
      </c>
      <c r="FA53" s="15" t="str">
        <f>IF(Planner!$P53="","",CHAR(34)&amp;Planner!$P53&amp;CHAR(34))</f>
        <v/>
      </c>
      <c r="FB53" s="15" t="str">
        <f>IF(Planner!$Q53="","",CHAR(34)&amp;Planner!$Q53&amp;CHAR(34))</f>
        <v/>
      </c>
      <c r="FC53" s="15" t="str">
        <f>IF(Planner!$R53="","",CHAR(34)&amp;Planner!$R53&amp;CHAR(34))</f>
        <v/>
      </c>
      <c r="FD53" s="15" t="str">
        <f>IF(Planner!$S53="","",CHAR(34)&amp;Planner!$S53&amp;CHAR(34))</f>
        <v/>
      </c>
      <c r="FE53" s="15" t="str">
        <f>IF(Planner!$T53="","",CHAR(34)&amp;Planner!$T53&amp;CHAR(34))</f>
        <v/>
      </c>
      <c r="FF53" s="15" t="str">
        <f>IF(Planner!$U53="","",CHAR(34)&amp;Planner!$U53&amp;CHAR(34))</f>
        <v/>
      </c>
      <c r="FG53" s="15" t="str">
        <f>IF(Planner!$V53="","",CHAR(34)&amp;Planner!$V53&amp;CHAR(34))</f>
        <v/>
      </c>
      <c r="FH53" s="15" t="str">
        <f>IF(Planner!$W53="","",CHAR(34)&amp;Planner!$W53&amp;CHAR(34))</f>
        <v/>
      </c>
      <c r="FI53" s="15" t="str">
        <f>IF(Planner!$X53="","",CHAR(34)&amp;Planner!$X53&amp;CHAR(34))</f>
        <v/>
      </c>
      <c r="FJ53" s="15" t="str">
        <f>IF(Planner!$Y53="","",CHAR(34)&amp;Planner!$Y53&amp;CHAR(34))</f>
        <v/>
      </c>
      <c r="FK53" s="15" t="str">
        <f>IF(Planner!$Z53="","",CHAR(34)&amp;Planner!$Z53&amp;CHAR(34))</f>
        <v/>
      </c>
      <c r="FL53" s="15" t="str">
        <f>IF(Planner!$AA53="","",CHAR(34)&amp;Planner!$AA53&amp;CHAR(34))</f>
        <v/>
      </c>
      <c r="FM53" s="15" t="str">
        <f>IF(Planner!$AB53="","",CHAR(34)&amp;Planner!$AB53&amp;CHAR(34))</f>
        <v/>
      </c>
      <c r="FN53" s="15" t="str">
        <f>IF(Planner!$AC53="","",CHAR(34)&amp;Planner!$AC53&amp;CHAR(34))</f>
        <v/>
      </c>
      <c r="FO53" s="15" t="str">
        <f>IF(Planner!$AD53="","",CHAR(34)&amp;Planner!$AD53&amp;CHAR(34))</f>
        <v/>
      </c>
      <c r="FP53" s="15" t="str">
        <f>IF(Planner!$AE53="","",CHAR(34)&amp;Planner!$AE53&amp;CHAR(34))</f>
        <v/>
      </c>
      <c r="FQ53" s="15" t="str">
        <f>IF(Planner!$AF53="","",CHAR(34)&amp;Planner!$AF53&amp;CHAR(34))</f>
        <v/>
      </c>
      <c r="FR53" s="15" t="str">
        <f>IF(Planner!$AG53="","",CHAR(34)&amp;Planner!$AG53&amp;CHAR(34))</f>
        <v/>
      </c>
      <c r="FS53" s="15" t="str">
        <f>IF(Planner!$AH53="","",CHAR(34)&amp;Planner!$AH53&amp;CHAR(34))</f>
        <v/>
      </c>
      <c r="FT53" s="15" t="str">
        <f>IF(Planner!$AI53="","",CHAR(34)&amp;Planner!$AI53&amp;CHAR(34))</f>
        <v/>
      </c>
    </row>
    <row r="54" spans="1:176" x14ac:dyDescent="0.25">
      <c r="A54" s="15">
        <f>Planner!$A54</f>
        <v>16</v>
      </c>
      <c r="B54" s="15"/>
      <c r="C54" s="15">
        <f>IF(Planner!$L54="",0,IFERROR(INDEX(Lookup!$H$5:$H$808,MATCH(Planner!$F54&amp;"|"&amp;Planner!$L54,Lookup!$A$5:$A$808,0)),0))</f>
        <v>1.6184971098265894E-3</v>
      </c>
      <c r="D54" s="15">
        <f>IF(Planner!$M54="",0,IFERROR(INDEX(Lookup!$H$5:$H$808,MATCH(Planner!$F54&amp;"|"&amp;Planner!$M54,Lookup!$A$5:$A$808,0)),0))</f>
        <v>3.2558139534883722E-3</v>
      </c>
      <c r="E54" s="15">
        <f>IF(Planner!$N54="",0,IFERROR(INDEX(Lookup!$H$5:$H$808,MATCH(Planner!$F54&amp;"|"&amp;Planner!$N54,Lookup!$A$5:$A$808,0)),0))</f>
        <v>3.2558139534883722E-3</v>
      </c>
      <c r="F54" s="15">
        <f>IF(Planner!$O54="",0,IFERROR(INDEX(Lookup!$H$5:$H$808,MATCH(Planner!$F54&amp;"|"&amp;Planner!$O54,Lookup!$A$5:$A$808,0)),0))</f>
        <v>3.2558139534883722E-3</v>
      </c>
      <c r="G54" s="15">
        <f>IF(Planner!$P54="",0,IFERROR(INDEX(Lookup!$H$5:$H$808,MATCH(Planner!$F54&amp;"|"&amp;Planner!$P54,Lookup!$A$5:$A$808,0)),0))</f>
        <v>3.2558139534883722E-3</v>
      </c>
      <c r="H54" s="15">
        <f>IF(Planner!$Q54="",0,IFERROR(INDEX(Lookup!$H$5:$H$808,MATCH(Planner!$F54&amp;"|"&amp;Planner!$Q54,Lookup!$A$5:$A$808,0)),0))</f>
        <v>3.2558139534883722E-3</v>
      </c>
      <c r="I54" s="15">
        <f>IF(Planner!$R54="",0,IFERROR(INDEX(Lookup!$H$5:$H$808,MATCH(Planner!$F54&amp;"|"&amp;Planner!$R54,Lookup!$A$5:$A$808,0)),0))</f>
        <v>0</v>
      </c>
      <c r="J54" s="15">
        <f>IF(Planner!$S54="",0,IFERROR(INDEX(Lookup!$H$5:$H$808,MATCH(Planner!$F54&amp;"|"&amp;Planner!$S54,Lookup!$A$5:$A$808,0)),0))</f>
        <v>0</v>
      </c>
      <c r="K54" s="15">
        <f>IF(Planner!$T54="",0,IFERROR(INDEX(Lookup!$H$5:$H$808,MATCH(Planner!$F54&amp;"|"&amp;Planner!$T54,Lookup!$A$5:$A$808,0)),0))</f>
        <v>0</v>
      </c>
      <c r="L54" s="15">
        <f>IF(Planner!$U54="",0,IFERROR(INDEX(Lookup!$H$5:$H$808,MATCH(Planner!$F54&amp;"|"&amp;Planner!$U54,Lookup!$A$5:$A$808,0)),0))</f>
        <v>0</v>
      </c>
      <c r="M54" s="15">
        <f>IF(Planner!$V54="",0,IFERROR(INDEX(Lookup!$H$5:$H$808,MATCH(Planner!$F54&amp;"|"&amp;Planner!$V54,Lookup!$A$5:$A$808,0)),0))</f>
        <v>0</v>
      </c>
      <c r="N54" s="15">
        <f>IF(Planner!$W54="",0,IFERROR(INDEX(Lookup!$H$5:$H$808,MATCH(Planner!$F54&amp;"|"&amp;Planner!$W54,Lookup!$A$5:$A$808,0)),0))</f>
        <v>0</v>
      </c>
      <c r="O54" s="15">
        <f>IF(Planner!$X54="",0,IFERROR(INDEX(Lookup!$H$5:$H$808,MATCH(Planner!$F54&amp;"|"&amp;Planner!$X54,Lookup!$A$5:$A$808,0)),0))</f>
        <v>0</v>
      </c>
      <c r="P54" s="15">
        <f>IF(Planner!$Y54="",0,IFERROR(INDEX(Lookup!$H$5:$H$808,MATCH(Planner!$F54&amp;"|"&amp;Planner!$Y54,Lookup!$A$5:$A$808,0)),0))</f>
        <v>0</v>
      </c>
      <c r="Q54" s="15">
        <f>IF(Planner!$Z54="",0,IFERROR(INDEX(Lookup!$H$5:$H$808,MATCH(Planner!$F54&amp;"|"&amp;Planner!$Z54,Lookup!$A$5:$A$808,0)),0))</f>
        <v>0</v>
      </c>
      <c r="R54" s="15">
        <f>IF(Planner!$AA54="",0,IFERROR(INDEX(Lookup!$H$5:$H$808,MATCH(Planner!$F54&amp;"|"&amp;Planner!$AA54,Lookup!$A$5:$A$808,0)),0))</f>
        <v>0</v>
      </c>
      <c r="S54" s="15">
        <f>IF(Planner!$AB54="",0,IFERROR(INDEX(Lookup!$H$5:$H$808,MATCH(Planner!$F54&amp;"|"&amp;Planner!$AB54,Lookup!$A$5:$A$808,0)),0))</f>
        <v>0</v>
      </c>
      <c r="T54" s="15">
        <f>IF(Planner!$AC54="",0,IFERROR(INDEX(Lookup!$H$5:$H$808,MATCH(Planner!$F54&amp;"|"&amp;Planner!$AC54,Lookup!$A$5:$A$808,0)),0))</f>
        <v>0</v>
      </c>
      <c r="U54" s="15">
        <f>IF(Planner!$AD54="",0,IFERROR(INDEX(Lookup!$H$5:$H$808,MATCH(Planner!$F54&amp;"|"&amp;Planner!$AD54,Lookup!$A$5:$A$808,0)),0))</f>
        <v>0</v>
      </c>
      <c r="V54" s="15">
        <f>IF(Planner!$AE54="",0,IFERROR(INDEX(Lookup!$H$5:$H$808,MATCH(Planner!$F54&amp;"|"&amp;Planner!$AE54,Lookup!$A$5:$A$808,0)),0))</f>
        <v>0</v>
      </c>
      <c r="W54" s="15">
        <f>IF(Planner!$AF54="",0,IFERROR(INDEX(Lookup!$H$5:$H$808,MATCH(Planner!$F54&amp;"|"&amp;Planner!$AF54,Lookup!$A$5:$A$808,0)),0))</f>
        <v>0</v>
      </c>
      <c r="X54" s="15">
        <f>IF(Planner!$AG54="",0,IFERROR(INDEX(Lookup!$H$5:$H$808,MATCH(Planner!$F54&amp;"|"&amp;Planner!$AG54,Lookup!$A$5:$A$808,0)),0))</f>
        <v>0</v>
      </c>
      <c r="Y54" s="15">
        <f>IF(Planner!$AH54="",0,IFERROR(INDEX(Lookup!$H$5:$H$808,MATCH(Planner!$F54&amp;"|"&amp;Planner!$AH54,Lookup!$A$5:$A$808,0)),0))</f>
        <v>0</v>
      </c>
      <c r="Z54" s="15">
        <f>IF(Planner!$AI54="",0,IFERROR(INDEX(Lookup!$H$5:$H$808,MATCH(Planner!$F54&amp;"|"&amp;Planner!$AI54,Lookup!$A$5:$A$808,0)),0))</f>
        <v>0</v>
      </c>
      <c r="AA54" s="15"/>
      <c r="AB54" s="15" t="str">
        <f>IF(Planner!$L54="","",IF(Planner!$I54="Yes","ALL",IF(Planner!$I54="No","IDX0",IFERROR(INDEX(Lookup!$D$5:$D$808,MATCH(Planner!$F54&amp;"|"&amp;Planner!$L54,Lookup!$A$5:$A$808,0)),"UNK0"))))</f>
        <v>Theatre of Blood</v>
      </c>
      <c r="AC54" s="15" t="str">
        <f>IF(Planner!$M54="","",IF(Planner!$I54="Yes","ALL",IF(Planner!$I54="No","IDX1",IFERROR(INDEX(Lookup!$D$5:$D$808,MATCH(Planner!$F54&amp;"|"&amp;Planner!$M54,Lookup!$A$5:$A$808,0)),"UNK1"))))</f>
        <v>Theatre of Blood</v>
      </c>
      <c r="AD54" s="15" t="str">
        <f>IF(Planner!$N54="","",IF(Planner!$I54="Yes","ALL",IF(Planner!$I54="No","IDX2",IFERROR(INDEX(Lookup!$D$5:$D$808,MATCH(Planner!$F54&amp;"|"&amp;Planner!$N54,Lookup!$A$5:$A$808,0)),"UNK2"))))</f>
        <v>Theatre of Blood</v>
      </c>
      <c r="AE54" s="15" t="str">
        <f>IF(Planner!$O54="","",IF(Planner!$I54="Yes","ALL",IF(Planner!$I54="No","IDX3",IFERROR(INDEX(Lookup!$D$5:$D$808,MATCH(Planner!$F54&amp;"|"&amp;Planner!$O54,Lookup!$A$5:$A$808,0)),"UNK3"))))</f>
        <v>Theatre of Blood</v>
      </c>
      <c r="AF54" s="15" t="str">
        <f>IF(Planner!$P54="","",IF(Planner!$I54="Yes","ALL",IF(Planner!$I54="No","IDX4",IFERROR(INDEX(Lookup!$D$5:$D$808,MATCH(Planner!$F54&amp;"|"&amp;Planner!$P54,Lookup!$A$5:$A$808,0)),"UNK4"))))</f>
        <v>Theatre of Blood</v>
      </c>
      <c r="AG54" s="15" t="str">
        <f>IF(Planner!$Q54="","",IF(Planner!$I54="Yes","ALL",IF(Planner!$I54="No","IDX5",IFERROR(INDEX(Lookup!$D$5:$D$808,MATCH(Planner!$F54&amp;"|"&amp;Planner!$Q54,Lookup!$A$5:$A$808,0)),"UNK5"))))</f>
        <v>Theatre of Blood</v>
      </c>
      <c r="AH54" s="15" t="str">
        <f>IF(Planner!$R54="","",IF(Planner!$I54="Yes","ALL",IF(Planner!$I54="No","IDX6",IFERROR(INDEX(Lookup!$D$5:$D$808,MATCH(Planner!$F54&amp;"|"&amp;Planner!$R54,Lookup!$A$5:$A$808,0)),"UNK6"))))</f>
        <v/>
      </c>
      <c r="AI54" s="15" t="str">
        <f>IF(Planner!$S54="","",IF(Planner!$I54="Yes","ALL",IF(Planner!$I54="No","IDX7",IFERROR(INDEX(Lookup!$D$5:$D$808,MATCH(Planner!$F54&amp;"|"&amp;Planner!$S54,Lookup!$A$5:$A$808,0)),"UNK7"))))</f>
        <v/>
      </c>
      <c r="AJ54" s="15" t="str">
        <f>IF(Planner!$T54="","",IF(Planner!$I54="Yes","ALL",IF(Planner!$I54="No","IDX8",IFERROR(INDEX(Lookup!$D$5:$D$808,MATCH(Planner!$F54&amp;"|"&amp;Planner!$T54,Lookup!$A$5:$A$808,0)),"UNK8"))))</f>
        <v/>
      </c>
      <c r="AK54" s="15" t="str">
        <f>IF(Planner!$U54="","",IF(Planner!$I54="Yes","ALL",IF(Planner!$I54="No","IDX9",IFERROR(INDEX(Lookup!$D$5:$D$808,MATCH(Planner!$F54&amp;"|"&amp;Planner!$U54,Lookup!$A$5:$A$808,0)),"UNK9"))))</f>
        <v/>
      </c>
      <c r="AL54" s="15" t="str">
        <f>IF(Planner!$V54="","",IF(Planner!$I54="Yes","ALL",IF(Planner!$I54="No","IDX10",IFERROR(INDEX(Lookup!$D$5:$D$808,MATCH(Planner!$F54&amp;"|"&amp;Planner!$V54,Lookup!$A$5:$A$808,0)),"UNK10"))))</f>
        <v/>
      </c>
      <c r="AM54" s="15" t="str">
        <f>IF(Planner!$W54="","",IF(Planner!$I54="Yes","ALL",IF(Planner!$I54="No","IDX11",IFERROR(INDEX(Lookup!$D$5:$D$808,MATCH(Planner!$F54&amp;"|"&amp;Planner!$W54,Lookup!$A$5:$A$808,0)),"UNK11"))))</f>
        <v/>
      </c>
      <c r="AN54" s="15" t="str">
        <f>IF(Planner!$X54="","",IF(Planner!$I54="Yes","ALL",IF(Planner!$I54="No","IDX12",IFERROR(INDEX(Lookup!$D$5:$D$808,MATCH(Planner!$F54&amp;"|"&amp;Planner!$X54,Lookup!$A$5:$A$808,0)),"UNK12"))))</f>
        <v/>
      </c>
      <c r="AO54" s="15" t="str">
        <f>IF(Planner!$Y54="","",IF(Planner!$I54="Yes","ALL",IF(Planner!$I54="No","IDX13",IFERROR(INDEX(Lookup!$D$5:$D$808,MATCH(Planner!$F54&amp;"|"&amp;Planner!$Y54,Lookup!$A$5:$A$808,0)),"UNK13"))))</f>
        <v/>
      </c>
      <c r="AP54" s="15" t="str">
        <f>IF(Planner!$Z54="","",IF(Planner!$I54="Yes","ALL",IF(Planner!$I54="No","IDX14",IFERROR(INDEX(Lookup!$D$5:$D$808,MATCH(Planner!$F54&amp;"|"&amp;Planner!$Z54,Lookup!$A$5:$A$808,0)),"UNK14"))))</f>
        <v/>
      </c>
      <c r="AQ54" s="15" t="str">
        <f>IF(Planner!$AA54="","",IF(Planner!$I54="Yes","ALL",IF(Planner!$I54="No","IDX15",IFERROR(INDEX(Lookup!$D$5:$D$808,MATCH(Planner!$F54&amp;"|"&amp;Planner!$AA54,Lookup!$A$5:$A$808,0)),"UNK15"))))</f>
        <v/>
      </c>
      <c r="AR54" s="15" t="str">
        <f>IF(Planner!$AB54="","",IF(Planner!$I54="Yes","ALL",IF(Planner!$I54="No","IDX16",IFERROR(INDEX(Lookup!$D$5:$D$808,MATCH(Planner!$F54&amp;"|"&amp;Planner!$AB54,Lookup!$A$5:$A$808,0)),"UNK16"))))</f>
        <v/>
      </c>
      <c r="AS54" s="15" t="str">
        <f>IF(Planner!$AC54="","",IF(Planner!$I54="Yes","ALL",IF(Planner!$I54="No","IDX17",IFERROR(INDEX(Lookup!$D$5:$D$808,MATCH(Planner!$F54&amp;"|"&amp;Planner!$AC54,Lookup!$A$5:$A$808,0)),"UNK17"))))</f>
        <v/>
      </c>
      <c r="AT54" s="15" t="str">
        <f>IF(Planner!$AD54="","",IF(Planner!$I54="Yes","ALL",IF(Planner!$I54="No","IDX18",IFERROR(INDEX(Lookup!$D$5:$D$808,MATCH(Planner!$F54&amp;"|"&amp;Planner!$AD54,Lookup!$A$5:$A$808,0)),"UNK18"))))</f>
        <v/>
      </c>
      <c r="AU54" s="15" t="str">
        <f>IF(Planner!$AE54="","",IF(Planner!$I54="Yes","ALL",IF(Planner!$I54="No","IDX19",IFERROR(INDEX(Lookup!$D$5:$D$808,MATCH(Planner!$F54&amp;"|"&amp;Planner!$AE54,Lookup!$A$5:$A$808,0)),"UNK19"))))</f>
        <v/>
      </c>
      <c r="AV54" s="15" t="str">
        <f>IF(Planner!$AF54="","",IF(Planner!$I54="Yes","ALL",IF(Planner!$I54="No","IDX20",IFERROR(INDEX(Lookup!$D$5:$D$808,MATCH(Planner!$F54&amp;"|"&amp;Planner!$AF54,Lookup!$A$5:$A$808,0)),"UNK20"))))</f>
        <v/>
      </c>
      <c r="AW54" s="15" t="str">
        <f>IF(Planner!$AG54="","",IF(Planner!$I54="Yes","ALL",IF(Planner!$I54="No","IDX21",IFERROR(INDEX(Lookup!$D$5:$D$808,MATCH(Planner!$F54&amp;"|"&amp;Planner!$AG54,Lookup!$A$5:$A$808,0)),"UNK21"))))</f>
        <v/>
      </c>
      <c r="AX54" s="15" t="str">
        <f>IF(Planner!$AH54="","",IF(Planner!$I54="Yes","ALL",IF(Planner!$I54="No","IDX22",IFERROR(INDEX(Lookup!$D$5:$D$808,MATCH(Planner!$F54&amp;"|"&amp;Planner!$AH54,Lookup!$A$5:$A$808,0)),"UNK22"))))</f>
        <v/>
      </c>
      <c r="AY54" s="15" t="str">
        <f>IF(Planner!$AI54="","",IF(Planner!$I54="Yes","ALL",IF(Planner!$I54="No","IDX23",IFERROR(INDEX(Lookup!$D$5:$D$808,MATCH(Planner!$F54&amp;"|"&amp;Planner!$AI54,Lookup!$A$5:$A$808,0)),"UNK23"))))</f>
        <v/>
      </c>
      <c r="AZ54" s="15"/>
      <c r="BA54" s="15">
        <f t="shared" si="72"/>
        <v>1.7897566877268449E-2</v>
      </c>
      <c r="BB54" s="15">
        <f t="shared" si="73"/>
        <v>1.7897566877268449E-2</v>
      </c>
      <c r="BC54" s="15">
        <f t="shared" si="74"/>
        <v>1.7897566877268449E-2</v>
      </c>
      <c r="BD54" s="15">
        <f t="shared" si="75"/>
        <v>1.7897566877268449E-2</v>
      </c>
      <c r="BE54" s="15">
        <f t="shared" si="76"/>
        <v>1.7897566877268449E-2</v>
      </c>
      <c r="BF54" s="15">
        <f t="shared" si="77"/>
        <v>1.7897566877268449E-2</v>
      </c>
      <c r="BG54" s="15">
        <f t="shared" si="78"/>
        <v>0</v>
      </c>
      <c r="BH54" s="15">
        <f t="shared" si="79"/>
        <v>0</v>
      </c>
      <c r="BI54" s="15">
        <f t="shared" si="80"/>
        <v>0</v>
      </c>
      <c r="BJ54" s="15">
        <f t="shared" si="81"/>
        <v>0</v>
      </c>
      <c r="BK54" s="15">
        <f t="shared" si="82"/>
        <v>0</v>
      </c>
      <c r="BL54" s="15">
        <f t="shared" si="83"/>
        <v>0</v>
      </c>
      <c r="BM54" s="15">
        <f t="shared" si="84"/>
        <v>0</v>
      </c>
      <c r="BN54" s="15">
        <f t="shared" si="85"/>
        <v>0</v>
      </c>
      <c r="BO54" s="15">
        <f t="shared" si="86"/>
        <v>0</v>
      </c>
      <c r="BP54" s="15">
        <f t="shared" si="87"/>
        <v>0</v>
      </c>
      <c r="BQ54" s="15">
        <f t="shared" si="88"/>
        <v>0</v>
      </c>
      <c r="BR54" s="15">
        <f t="shared" si="89"/>
        <v>0</v>
      </c>
      <c r="BS54" s="15">
        <f t="shared" si="90"/>
        <v>0</v>
      </c>
      <c r="BT54" s="15">
        <f t="shared" si="91"/>
        <v>0</v>
      </c>
      <c r="BU54" s="15">
        <f t="shared" si="92"/>
        <v>0</v>
      </c>
      <c r="BV54" s="15">
        <f t="shared" si="93"/>
        <v>0</v>
      </c>
      <c r="BW54" s="15">
        <f t="shared" si="94"/>
        <v>0</v>
      </c>
      <c r="BX54" s="15">
        <f t="shared" si="95"/>
        <v>0</v>
      </c>
      <c r="BY54" s="15"/>
      <c r="BZ54" s="15">
        <f>IF($C54=0,0,Planner!$H54/$C54)</f>
        <v>617.85714285714289</v>
      </c>
      <c r="CA54" s="15">
        <f>IF($D54=0,0,Planner!$H54/$D54)</f>
        <v>307.14285714285711</v>
      </c>
      <c r="CB54" s="15">
        <f>IF($E54=0,0,Planner!$H54/$E54)</f>
        <v>307.14285714285711</v>
      </c>
      <c r="CC54" s="15">
        <f>IF($F54=0,0,Planner!$H54/$F54)</f>
        <v>307.14285714285711</v>
      </c>
      <c r="CD54" s="15">
        <f>IF($G54=0,0,Planner!$H54/$G54)</f>
        <v>307.14285714285711</v>
      </c>
      <c r="CE54" s="15">
        <f>IF($H54=0,0,Planner!$H54/$H54)</f>
        <v>307.14285714285711</v>
      </c>
      <c r="CF54" s="15">
        <f>IF($I54=0,0,Planner!$H54/$I54)</f>
        <v>0</v>
      </c>
      <c r="CG54" s="15">
        <f>IF($J54=0,0,Planner!$H54/$J54)</f>
        <v>0</v>
      </c>
      <c r="CH54" s="15">
        <f>IF($K54=0,0,Planner!$H54/$K54)</f>
        <v>0</v>
      </c>
      <c r="CI54" s="15">
        <f>IF($L54=0,0,Planner!$H54/$L54)</f>
        <v>0</v>
      </c>
      <c r="CJ54" s="15">
        <f>IF($M54=0,0,Planner!$H54/$M54)</f>
        <v>0</v>
      </c>
      <c r="CK54" s="15">
        <f>IF($N54=0,0,Planner!$H54/$N54)</f>
        <v>0</v>
      </c>
      <c r="CL54" s="15">
        <f>IF($O54=0,0,Planner!$H54/$O54)</f>
        <v>0</v>
      </c>
      <c r="CM54" s="15">
        <f>IF($P54=0,0,Planner!$H54/$P54)</f>
        <v>0</v>
      </c>
      <c r="CN54" s="15">
        <f>IF($Q54=0,0,Planner!$H54/$Q54)</f>
        <v>0</v>
      </c>
      <c r="CO54" s="15">
        <f>IF($R54=0,0,Planner!$H54/$R54)</f>
        <v>0</v>
      </c>
      <c r="CP54" s="15">
        <f>IF($S54=0,0,Planner!$H54/$S54)</f>
        <v>0</v>
      </c>
      <c r="CQ54" s="15">
        <f>IF($T54=0,0,Planner!$H54/$T54)</f>
        <v>0</v>
      </c>
      <c r="CR54" s="15">
        <f>IF($U54=0,0,Planner!$H54/$U54)</f>
        <v>0</v>
      </c>
      <c r="CS54" s="15">
        <f>IF($V54=0,0,Planner!$H54/$V54)</f>
        <v>0</v>
      </c>
      <c r="CT54" s="15">
        <f>IF($W54=0,0,Planner!$H54/$W54)</f>
        <v>0</v>
      </c>
      <c r="CU54" s="15">
        <f>IF($X54=0,0,Planner!$H54/$X54)</f>
        <v>0</v>
      </c>
      <c r="CV54" s="15">
        <f>IF($Y54=0,0,Planner!$H54/$Y54)</f>
        <v>0</v>
      </c>
      <c r="CW54" s="15">
        <f>IF($Z54=0,0,Planner!$H54/$Z54)</f>
        <v>0</v>
      </c>
      <c r="CX54" s="15"/>
      <c r="CY54" s="15">
        <f t="shared" si="96"/>
        <v>1</v>
      </c>
      <c r="CZ54" s="15">
        <f t="shared" si="97"/>
        <v>2</v>
      </c>
      <c r="DA54" s="15">
        <f t="shared" si="98"/>
        <v>3</v>
      </c>
      <c r="DB54" s="15">
        <f t="shared" si="99"/>
        <v>4</v>
      </c>
      <c r="DC54" s="15">
        <f t="shared" si="100"/>
        <v>5</v>
      </c>
      <c r="DD54" s="15">
        <f t="shared" si="101"/>
        <v>6</v>
      </c>
      <c r="DE54" s="15">
        <f t="shared" si="102"/>
        <v>0</v>
      </c>
      <c r="DF54" s="15">
        <f t="shared" si="103"/>
        <v>0</v>
      </c>
      <c r="DG54" s="15">
        <f t="shared" si="104"/>
        <v>0</v>
      </c>
      <c r="DH54" s="15">
        <f t="shared" si="105"/>
        <v>0</v>
      </c>
      <c r="DI54" s="15">
        <f t="shared" si="106"/>
        <v>0</v>
      </c>
      <c r="DJ54" s="15">
        <f t="shared" si="107"/>
        <v>0</v>
      </c>
      <c r="DK54" s="15">
        <f t="shared" si="108"/>
        <v>0</v>
      </c>
      <c r="DL54" s="15">
        <f t="shared" si="109"/>
        <v>0</v>
      </c>
      <c r="DM54" s="15">
        <f t="shared" si="110"/>
        <v>0</v>
      </c>
      <c r="DN54" s="15">
        <f t="shared" si="111"/>
        <v>0</v>
      </c>
      <c r="DO54" s="15">
        <f t="shared" si="112"/>
        <v>0</v>
      </c>
      <c r="DP54" s="15">
        <f t="shared" si="113"/>
        <v>0</v>
      </c>
      <c r="DQ54" s="15">
        <f t="shared" si="114"/>
        <v>0</v>
      </c>
      <c r="DR54" s="15">
        <f t="shared" si="115"/>
        <v>0</v>
      </c>
      <c r="DS54" s="15">
        <f t="shared" si="116"/>
        <v>0</v>
      </c>
      <c r="DT54" s="15">
        <f t="shared" si="117"/>
        <v>0</v>
      </c>
      <c r="DU54" s="15">
        <f t="shared" si="118"/>
        <v>0</v>
      </c>
      <c r="DV54" s="15">
        <f t="shared" si="119"/>
        <v>0</v>
      </c>
      <c r="DW54" s="15"/>
      <c r="DX54" s="15">
        <f t="shared" si="120"/>
        <v>617.85714285714289</v>
      </c>
      <c r="DY54" s="15">
        <f t="shared" si="121"/>
        <v>153.57142857142856</v>
      </c>
      <c r="DZ54" s="15">
        <f t="shared" si="122"/>
        <v>102.38095238095237</v>
      </c>
      <c r="EA54" s="15">
        <f t="shared" si="123"/>
        <v>76.785714285714278</v>
      </c>
      <c r="EB54" s="15">
        <f t="shared" si="124"/>
        <v>61.428571428571423</v>
      </c>
      <c r="EC54" s="15">
        <f t="shared" si="125"/>
        <v>51.190476190476183</v>
      </c>
      <c r="ED54" s="15">
        <f t="shared" si="126"/>
        <v>0</v>
      </c>
      <c r="EE54" s="15">
        <f t="shared" si="127"/>
        <v>0</v>
      </c>
      <c r="EF54" s="15">
        <f t="shared" si="128"/>
        <v>0</v>
      </c>
      <c r="EG54" s="15">
        <f t="shared" si="129"/>
        <v>0</v>
      </c>
      <c r="EH54" s="15">
        <f t="shared" si="130"/>
        <v>0</v>
      </c>
      <c r="EI54" s="15">
        <f t="shared" si="131"/>
        <v>0</v>
      </c>
      <c r="EJ54" s="15">
        <f t="shared" si="132"/>
        <v>0</v>
      </c>
      <c r="EK54" s="15">
        <f t="shared" si="133"/>
        <v>0</v>
      </c>
      <c r="EL54" s="15">
        <f t="shared" si="134"/>
        <v>0</v>
      </c>
      <c r="EM54" s="15">
        <f t="shared" si="135"/>
        <v>0</v>
      </c>
      <c r="EN54" s="15">
        <f t="shared" si="136"/>
        <v>0</v>
      </c>
      <c r="EO54" s="15">
        <f t="shared" si="137"/>
        <v>0</v>
      </c>
      <c r="EP54" s="15">
        <f t="shared" si="138"/>
        <v>0</v>
      </c>
      <c r="EQ54" s="15">
        <f t="shared" si="139"/>
        <v>0</v>
      </c>
      <c r="ER54" s="15">
        <f t="shared" si="140"/>
        <v>0</v>
      </c>
      <c r="ES54" s="15">
        <f t="shared" si="141"/>
        <v>0</v>
      </c>
      <c r="ET54" s="15">
        <f t="shared" si="142"/>
        <v>0</v>
      </c>
      <c r="EU54" s="15">
        <f t="shared" si="143"/>
        <v>0</v>
      </c>
      <c r="EV54" s="15"/>
      <c r="EW54" s="15" t="str">
        <f>IF(Planner!$L54="","",CHAR(34)&amp;Planner!$L54&amp;CHAR(34))</f>
        <v>"Scythe of vitur"</v>
      </c>
      <c r="EX54" s="15" t="str">
        <f>IF(Planner!$M54="","",CHAR(34)&amp;Planner!$M54&amp;CHAR(34))</f>
        <v>"Sanguinesti staff"</v>
      </c>
      <c r="EY54" s="15" t="str">
        <f>IF(Planner!$N54="","",CHAR(34)&amp;Planner!$N54&amp;CHAR(34))</f>
        <v>"Ghrazi rapier"</v>
      </c>
      <c r="EZ54" s="15" t="str">
        <f>IF(Planner!$O54="","",CHAR(34)&amp;Planner!$O54&amp;CHAR(34))</f>
        <v>"Justiciar faceguard"</v>
      </c>
      <c r="FA54" s="15" t="str">
        <f>IF(Planner!$P54="","",CHAR(34)&amp;Planner!$P54&amp;CHAR(34))</f>
        <v>"Justiciar chestguard"</v>
      </c>
      <c r="FB54" s="15" t="str">
        <f>IF(Planner!$Q54="","",CHAR(34)&amp;Planner!$Q54&amp;CHAR(34))</f>
        <v>"Justiciar legguards"</v>
      </c>
      <c r="FC54" s="15" t="str">
        <f>IF(Planner!$R54="","",CHAR(34)&amp;Planner!$R54&amp;CHAR(34))</f>
        <v/>
      </c>
      <c r="FD54" s="15" t="str">
        <f>IF(Planner!$S54="","",CHAR(34)&amp;Planner!$S54&amp;CHAR(34))</f>
        <v/>
      </c>
      <c r="FE54" s="15" t="str">
        <f>IF(Planner!$T54="","",CHAR(34)&amp;Planner!$T54&amp;CHAR(34))</f>
        <v/>
      </c>
      <c r="FF54" s="15" t="str">
        <f>IF(Planner!$U54="","",CHAR(34)&amp;Planner!$U54&amp;CHAR(34))</f>
        <v/>
      </c>
      <c r="FG54" s="15" t="str">
        <f>IF(Planner!$V54="","",CHAR(34)&amp;Planner!$V54&amp;CHAR(34))</f>
        <v/>
      </c>
      <c r="FH54" s="15" t="str">
        <f>IF(Planner!$W54="","",CHAR(34)&amp;Planner!$W54&amp;CHAR(34))</f>
        <v/>
      </c>
      <c r="FI54" s="15" t="str">
        <f>IF(Planner!$X54="","",CHAR(34)&amp;Planner!$X54&amp;CHAR(34))</f>
        <v/>
      </c>
      <c r="FJ54" s="15" t="str">
        <f>IF(Planner!$Y54="","",CHAR(34)&amp;Planner!$Y54&amp;CHAR(34))</f>
        <v/>
      </c>
      <c r="FK54" s="15" t="str">
        <f>IF(Planner!$Z54="","",CHAR(34)&amp;Planner!$Z54&amp;CHAR(34))</f>
        <v/>
      </c>
      <c r="FL54" s="15" t="str">
        <f>IF(Planner!$AA54="","",CHAR(34)&amp;Planner!$AA54&amp;CHAR(34))</f>
        <v/>
      </c>
      <c r="FM54" s="15" t="str">
        <f>IF(Planner!$AB54="","",CHAR(34)&amp;Planner!$AB54&amp;CHAR(34))</f>
        <v/>
      </c>
      <c r="FN54" s="15" t="str">
        <f>IF(Planner!$AC54="","",CHAR(34)&amp;Planner!$AC54&amp;CHAR(34))</f>
        <v/>
      </c>
      <c r="FO54" s="15" t="str">
        <f>IF(Planner!$AD54="","",CHAR(34)&amp;Planner!$AD54&amp;CHAR(34))</f>
        <v/>
      </c>
      <c r="FP54" s="15" t="str">
        <f>IF(Planner!$AE54="","",CHAR(34)&amp;Planner!$AE54&amp;CHAR(34))</f>
        <v/>
      </c>
      <c r="FQ54" s="15" t="str">
        <f>IF(Planner!$AF54="","",CHAR(34)&amp;Planner!$AF54&amp;CHAR(34))</f>
        <v/>
      </c>
      <c r="FR54" s="15" t="str">
        <f>IF(Planner!$AG54="","",CHAR(34)&amp;Planner!$AG54&amp;CHAR(34))</f>
        <v/>
      </c>
      <c r="FS54" s="15" t="str">
        <f>IF(Planner!$AH54="","",CHAR(34)&amp;Planner!$AH54&amp;CHAR(34))</f>
        <v/>
      </c>
      <c r="FT54" s="15" t="str">
        <f>IF(Planner!$AI54="","",CHAR(34)&amp;Planner!$AI54&amp;CHAR(34))</f>
        <v/>
      </c>
    </row>
    <row r="55" spans="1:176" x14ac:dyDescent="0.25">
      <c r="A55" s="15">
        <f>Planner!$A55</f>
        <v>76</v>
      </c>
      <c r="B55" s="15"/>
      <c r="C55" s="15">
        <f>IF(Planner!$L55="",0,IFERROR(INDEX(Lookup!$H$5:$H$808,MATCH(Planner!$F55&amp;"|"&amp;Planner!$L55,Lookup!$A$5:$A$808,0)),0))</f>
        <v>12</v>
      </c>
      <c r="D55" s="15">
        <f>IF(Planner!$M55="",0,IFERROR(INDEX(Lookup!$H$5:$H$808,MATCH(Planner!$F55&amp;"|"&amp;Planner!$M55,Lookup!$A$5:$A$808,0)),0))</f>
        <v>0</v>
      </c>
      <c r="E55" s="15">
        <f>IF(Planner!$N55="",0,IFERROR(INDEX(Lookup!$H$5:$H$808,MATCH(Planner!$F55&amp;"|"&amp;Planner!$N55,Lookup!$A$5:$A$808,0)),0))</f>
        <v>0</v>
      </c>
      <c r="F55" s="15">
        <f>IF(Planner!$O55="",0,IFERROR(INDEX(Lookup!$H$5:$H$808,MATCH(Planner!$F55&amp;"|"&amp;Planner!$O55,Lookup!$A$5:$A$808,0)),0))</f>
        <v>0</v>
      </c>
      <c r="G55" s="15">
        <f>IF(Planner!$P55="",0,IFERROR(INDEX(Lookup!$H$5:$H$808,MATCH(Planner!$F55&amp;"|"&amp;Planner!$P55,Lookup!$A$5:$A$808,0)),0))</f>
        <v>0</v>
      </c>
      <c r="H55" s="15">
        <f>IF(Planner!$Q55="",0,IFERROR(INDEX(Lookup!$H$5:$H$808,MATCH(Planner!$F55&amp;"|"&amp;Planner!$Q55,Lookup!$A$5:$A$808,0)),0))</f>
        <v>0</v>
      </c>
      <c r="I55" s="15">
        <f>IF(Planner!$R55="",0,IFERROR(INDEX(Lookup!$H$5:$H$808,MATCH(Planner!$F55&amp;"|"&amp;Planner!$R55,Lookup!$A$5:$A$808,0)),0))</f>
        <v>0</v>
      </c>
      <c r="J55" s="15">
        <f>IF(Planner!$S55="",0,IFERROR(INDEX(Lookup!$H$5:$H$808,MATCH(Planner!$F55&amp;"|"&amp;Planner!$S55,Lookup!$A$5:$A$808,0)),0))</f>
        <v>0</v>
      </c>
      <c r="K55" s="15">
        <f>IF(Planner!$T55="",0,IFERROR(INDEX(Lookup!$H$5:$H$808,MATCH(Planner!$F55&amp;"|"&amp;Planner!$T55,Lookup!$A$5:$A$808,0)),0))</f>
        <v>0</v>
      </c>
      <c r="L55" s="15">
        <f>IF(Planner!$U55="",0,IFERROR(INDEX(Lookup!$H$5:$H$808,MATCH(Planner!$F55&amp;"|"&amp;Planner!$U55,Lookup!$A$5:$A$808,0)),0))</f>
        <v>0</v>
      </c>
      <c r="M55" s="15">
        <f>IF(Planner!$V55="",0,IFERROR(INDEX(Lookup!$H$5:$H$808,MATCH(Planner!$F55&amp;"|"&amp;Planner!$V55,Lookup!$A$5:$A$808,0)),0))</f>
        <v>0</v>
      </c>
      <c r="N55" s="15">
        <f>IF(Planner!$W55="",0,IFERROR(INDEX(Lookup!$H$5:$H$808,MATCH(Planner!$F55&amp;"|"&amp;Planner!$W55,Lookup!$A$5:$A$808,0)),0))</f>
        <v>0</v>
      </c>
      <c r="O55" s="15">
        <f>IF(Planner!$X55="",0,IFERROR(INDEX(Lookup!$H$5:$H$808,MATCH(Planner!$F55&amp;"|"&amp;Planner!$X55,Lookup!$A$5:$A$808,0)),0))</f>
        <v>0</v>
      </c>
      <c r="P55" s="15">
        <f>IF(Planner!$Y55="",0,IFERROR(INDEX(Lookup!$H$5:$H$808,MATCH(Planner!$F55&amp;"|"&amp;Planner!$Y55,Lookup!$A$5:$A$808,0)),0))</f>
        <v>0</v>
      </c>
      <c r="Q55" s="15">
        <f>IF(Planner!$Z55="",0,IFERROR(INDEX(Lookup!$H$5:$H$808,MATCH(Planner!$F55&amp;"|"&amp;Planner!$Z55,Lookup!$A$5:$A$808,0)),0))</f>
        <v>0</v>
      </c>
      <c r="R55" s="15">
        <f>IF(Planner!$AA55="",0,IFERROR(INDEX(Lookup!$H$5:$H$808,MATCH(Planner!$F55&amp;"|"&amp;Planner!$AA55,Lookup!$A$5:$A$808,0)),0))</f>
        <v>0</v>
      </c>
      <c r="S55" s="15">
        <f>IF(Planner!$AB55="",0,IFERROR(INDEX(Lookup!$H$5:$H$808,MATCH(Planner!$F55&amp;"|"&amp;Planner!$AB55,Lookup!$A$5:$A$808,0)),0))</f>
        <v>0</v>
      </c>
      <c r="T55" s="15">
        <f>IF(Planner!$AC55="",0,IFERROR(INDEX(Lookup!$H$5:$H$808,MATCH(Planner!$F55&amp;"|"&amp;Planner!$AC55,Lookup!$A$5:$A$808,0)),0))</f>
        <v>0</v>
      </c>
      <c r="U55" s="15">
        <f>IF(Planner!$AD55="",0,IFERROR(INDEX(Lookup!$H$5:$H$808,MATCH(Planner!$F55&amp;"|"&amp;Planner!$AD55,Lookup!$A$5:$A$808,0)),0))</f>
        <v>0</v>
      </c>
      <c r="V55" s="15">
        <f>IF(Planner!$AE55="",0,IFERROR(INDEX(Lookup!$H$5:$H$808,MATCH(Planner!$F55&amp;"|"&amp;Planner!$AE55,Lookup!$A$5:$A$808,0)),0))</f>
        <v>0</v>
      </c>
      <c r="W55" s="15">
        <f>IF(Planner!$AF55="",0,IFERROR(INDEX(Lookup!$H$5:$H$808,MATCH(Planner!$F55&amp;"|"&amp;Planner!$AF55,Lookup!$A$5:$A$808,0)),0))</f>
        <v>0</v>
      </c>
      <c r="X55" s="15">
        <f>IF(Planner!$AG55="",0,IFERROR(INDEX(Lookup!$H$5:$H$808,MATCH(Planner!$F55&amp;"|"&amp;Planner!$AG55,Lookup!$A$5:$A$808,0)),0))</f>
        <v>0</v>
      </c>
      <c r="Y55" s="15">
        <f>IF(Planner!$AH55="",0,IFERROR(INDEX(Lookup!$H$5:$H$808,MATCH(Planner!$F55&amp;"|"&amp;Planner!$AH55,Lookup!$A$5:$A$808,0)),0))</f>
        <v>0</v>
      </c>
      <c r="Z55" s="15">
        <f>IF(Planner!$AI55="",0,IFERROR(INDEX(Lookup!$H$5:$H$808,MATCH(Planner!$F55&amp;"|"&amp;Planner!$AI55,Lookup!$A$5:$A$808,0)),0))</f>
        <v>0</v>
      </c>
      <c r="AA55" s="15"/>
      <c r="AB55" s="15" t="str">
        <f>IF(Planner!$L55="","",IF(Planner!$I55="Yes","ALL",IF(Planner!$I55="No","IDX0",IFERROR(INDEX(Lookup!$D$5:$D$808,MATCH(Planner!$F55&amp;"|"&amp;Planner!$L55,Lookup!$A$5:$A$808,0)),"UNK0"))))</f>
        <v>minigame_completion~Wintertodt</v>
      </c>
      <c r="AC55" s="15" t="str">
        <f>IF(Planner!$M55="","",IF(Planner!$I55="Yes","ALL",IF(Planner!$I55="No","IDX1",IFERROR(INDEX(Lookup!$D$5:$D$808,MATCH(Planner!$F55&amp;"|"&amp;Planner!$M55,Lookup!$A$5:$A$808,0)),"UNK1"))))</f>
        <v/>
      </c>
      <c r="AD55" s="15" t="str">
        <f>IF(Planner!$N55="","",IF(Planner!$I55="Yes","ALL",IF(Planner!$I55="No","IDX2",IFERROR(INDEX(Lookup!$D$5:$D$808,MATCH(Planner!$F55&amp;"|"&amp;Planner!$N55,Lookup!$A$5:$A$808,0)),"UNK2"))))</f>
        <v/>
      </c>
      <c r="AE55" s="15" t="str">
        <f>IF(Planner!$O55="","",IF(Planner!$I55="Yes","ALL",IF(Planner!$I55="No","IDX3",IFERROR(INDEX(Lookup!$D$5:$D$808,MATCH(Planner!$F55&amp;"|"&amp;Planner!$O55,Lookup!$A$5:$A$808,0)),"UNK3"))))</f>
        <v/>
      </c>
      <c r="AF55" s="15" t="str">
        <f>IF(Planner!$P55="","",IF(Planner!$I55="Yes","ALL",IF(Planner!$I55="No","IDX4",IFERROR(INDEX(Lookup!$D$5:$D$808,MATCH(Planner!$F55&amp;"|"&amp;Planner!$P55,Lookup!$A$5:$A$808,0)),"UNK4"))))</f>
        <v/>
      </c>
      <c r="AG55" s="15" t="str">
        <f>IF(Planner!$Q55="","",IF(Planner!$I55="Yes","ALL",IF(Planner!$I55="No","IDX5",IFERROR(INDEX(Lookup!$D$5:$D$808,MATCH(Planner!$F55&amp;"|"&amp;Planner!$Q55,Lookup!$A$5:$A$808,0)),"UNK5"))))</f>
        <v/>
      </c>
      <c r="AH55" s="15" t="str">
        <f>IF(Planner!$R55="","",IF(Planner!$I55="Yes","ALL",IF(Planner!$I55="No","IDX6",IFERROR(INDEX(Lookup!$D$5:$D$808,MATCH(Planner!$F55&amp;"|"&amp;Planner!$R55,Lookup!$A$5:$A$808,0)),"UNK6"))))</f>
        <v/>
      </c>
      <c r="AI55" s="15" t="str">
        <f>IF(Planner!$S55="","",IF(Planner!$I55="Yes","ALL",IF(Planner!$I55="No","IDX7",IFERROR(INDEX(Lookup!$D$5:$D$808,MATCH(Planner!$F55&amp;"|"&amp;Planner!$S55,Lookup!$A$5:$A$808,0)),"UNK7"))))</f>
        <v/>
      </c>
      <c r="AJ55" s="15" t="str">
        <f>IF(Planner!$T55="","",IF(Planner!$I55="Yes","ALL",IF(Planner!$I55="No","IDX8",IFERROR(INDEX(Lookup!$D$5:$D$808,MATCH(Planner!$F55&amp;"|"&amp;Planner!$T55,Lookup!$A$5:$A$808,0)),"UNK8"))))</f>
        <v/>
      </c>
      <c r="AK55" s="15" t="str">
        <f>IF(Planner!$U55="","",IF(Planner!$I55="Yes","ALL",IF(Planner!$I55="No","IDX9",IFERROR(INDEX(Lookup!$D$5:$D$808,MATCH(Planner!$F55&amp;"|"&amp;Planner!$U55,Lookup!$A$5:$A$808,0)),"UNK9"))))</f>
        <v/>
      </c>
      <c r="AL55" s="15" t="str">
        <f>IF(Planner!$V55="","",IF(Planner!$I55="Yes","ALL",IF(Planner!$I55="No","IDX10",IFERROR(INDEX(Lookup!$D$5:$D$808,MATCH(Planner!$F55&amp;"|"&amp;Planner!$V55,Lookup!$A$5:$A$808,0)),"UNK10"))))</f>
        <v/>
      </c>
      <c r="AM55" s="15" t="str">
        <f>IF(Planner!$W55="","",IF(Planner!$I55="Yes","ALL",IF(Planner!$I55="No","IDX11",IFERROR(INDEX(Lookup!$D$5:$D$808,MATCH(Planner!$F55&amp;"|"&amp;Planner!$W55,Lookup!$A$5:$A$808,0)),"UNK11"))))</f>
        <v/>
      </c>
      <c r="AN55" s="15" t="str">
        <f>IF(Planner!$X55="","",IF(Planner!$I55="Yes","ALL",IF(Planner!$I55="No","IDX12",IFERROR(INDEX(Lookup!$D$5:$D$808,MATCH(Planner!$F55&amp;"|"&amp;Planner!$X55,Lookup!$A$5:$A$808,0)),"UNK12"))))</f>
        <v/>
      </c>
      <c r="AO55" s="15" t="str">
        <f>IF(Planner!$Y55="","",IF(Planner!$I55="Yes","ALL",IF(Planner!$I55="No","IDX13",IFERROR(INDEX(Lookup!$D$5:$D$808,MATCH(Planner!$F55&amp;"|"&amp;Planner!$Y55,Lookup!$A$5:$A$808,0)),"UNK13"))))</f>
        <v/>
      </c>
      <c r="AP55" s="15" t="str">
        <f>IF(Planner!$Z55="","",IF(Planner!$I55="Yes","ALL",IF(Planner!$I55="No","IDX14",IFERROR(INDEX(Lookup!$D$5:$D$808,MATCH(Planner!$F55&amp;"|"&amp;Planner!$Z55,Lookup!$A$5:$A$808,0)),"UNK14"))))</f>
        <v/>
      </c>
      <c r="AQ55" s="15" t="str">
        <f>IF(Planner!$AA55="","",IF(Planner!$I55="Yes","ALL",IF(Planner!$I55="No","IDX15",IFERROR(INDEX(Lookup!$D$5:$D$808,MATCH(Planner!$F55&amp;"|"&amp;Planner!$AA55,Lookup!$A$5:$A$808,0)),"UNK15"))))</f>
        <v/>
      </c>
      <c r="AR55" s="15" t="str">
        <f>IF(Planner!$AB55="","",IF(Planner!$I55="Yes","ALL",IF(Planner!$I55="No","IDX16",IFERROR(INDEX(Lookup!$D$5:$D$808,MATCH(Planner!$F55&amp;"|"&amp;Planner!$AB55,Lookup!$A$5:$A$808,0)),"UNK16"))))</f>
        <v/>
      </c>
      <c r="AS55" s="15" t="str">
        <f>IF(Planner!$AC55="","",IF(Planner!$I55="Yes","ALL",IF(Planner!$I55="No","IDX17",IFERROR(INDEX(Lookup!$D$5:$D$808,MATCH(Planner!$F55&amp;"|"&amp;Planner!$AC55,Lookup!$A$5:$A$808,0)),"UNK17"))))</f>
        <v/>
      </c>
      <c r="AT55" s="15" t="str">
        <f>IF(Planner!$AD55="","",IF(Planner!$I55="Yes","ALL",IF(Planner!$I55="No","IDX18",IFERROR(INDEX(Lookup!$D$5:$D$808,MATCH(Planner!$F55&amp;"|"&amp;Planner!$AD55,Lookup!$A$5:$A$808,0)),"UNK18"))))</f>
        <v/>
      </c>
      <c r="AU55" s="15" t="str">
        <f>IF(Planner!$AE55="","",IF(Planner!$I55="Yes","ALL",IF(Planner!$I55="No","IDX19",IFERROR(INDEX(Lookup!$D$5:$D$808,MATCH(Planner!$F55&amp;"|"&amp;Planner!$AE55,Lookup!$A$5:$A$808,0)),"UNK19"))))</f>
        <v/>
      </c>
      <c r="AV55" s="15" t="str">
        <f>IF(Planner!$AF55="","",IF(Planner!$I55="Yes","ALL",IF(Planner!$I55="No","IDX20",IFERROR(INDEX(Lookup!$D$5:$D$808,MATCH(Planner!$F55&amp;"|"&amp;Planner!$AF55,Lookup!$A$5:$A$808,0)),"UNK20"))))</f>
        <v/>
      </c>
      <c r="AW55" s="15" t="str">
        <f>IF(Planner!$AG55="","",IF(Planner!$I55="Yes","ALL",IF(Planner!$I55="No","IDX21",IFERROR(INDEX(Lookup!$D$5:$D$808,MATCH(Planner!$F55&amp;"|"&amp;Planner!$AG55,Lookup!$A$5:$A$808,0)),"UNK21"))))</f>
        <v/>
      </c>
      <c r="AX55" s="15" t="str">
        <f>IF(Planner!$AH55="","",IF(Planner!$I55="Yes","ALL",IF(Planner!$I55="No","IDX22",IFERROR(INDEX(Lookup!$D$5:$D$808,MATCH(Planner!$F55&amp;"|"&amp;Planner!$AH55,Lookup!$A$5:$A$808,0)),"UNK22"))))</f>
        <v/>
      </c>
      <c r="AY55" s="15" t="str">
        <f>IF(Planner!$AI55="","",IF(Planner!$I55="Yes","ALL",IF(Planner!$I55="No","IDX23",IFERROR(INDEX(Lookup!$D$5:$D$808,MATCH(Planner!$F55&amp;"|"&amp;Planner!$AI55,Lookup!$A$5:$A$808,0)),"UNK23"))))</f>
        <v/>
      </c>
      <c r="AZ55" s="15"/>
      <c r="BA55" s="15">
        <f t="shared" si="72"/>
        <v>12</v>
      </c>
      <c r="BB55" s="15">
        <f t="shared" si="73"/>
        <v>0</v>
      </c>
      <c r="BC55" s="15">
        <f t="shared" si="74"/>
        <v>0</v>
      </c>
      <c r="BD55" s="15">
        <f t="shared" si="75"/>
        <v>0</v>
      </c>
      <c r="BE55" s="15">
        <f t="shared" si="76"/>
        <v>0</v>
      </c>
      <c r="BF55" s="15">
        <f t="shared" si="77"/>
        <v>0</v>
      </c>
      <c r="BG55" s="15">
        <f t="shared" si="78"/>
        <v>0</v>
      </c>
      <c r="BH55" s="15">
        <f t="shared" si="79"/>
        <v>0</v>
      </c>
      <c r="BI55" s="15">
        <f t="shared" si="80"/>
        <v>0</v>
      </c>
      <c r="BJ55" s="15">
        <f t="shared" si="81"/>
        <v>0</v>
      </c>
      <c r="BK55" s="15">
        <f t="shared" si="82"/>
        <v>0</v>
      </c>
      <c r="BL55" s="15">
        <f t="shared" si="83"/>
        <v>0</v>
      </c>
      <c r="BM55" s="15">
        <f t="shared" si="84"/>
        <v>0</v>
      </c>
      <c r="BN55" s="15">
        <f t="shared" si="85"/>
        <v>0</v>
      </c>
      <c r="BO55" s="15">
        <f t="shared" si="86"/>
        <v>0</v>
      </c>
      <c r="BP55" s="15">
        <f t="shared" si="87"/>
        <v>0</v>
      </c>
      <c r="BQ55" s="15">
        <f t="shared" si="88"/>
        <v>0</v>
      </c>
      <c r="BR55" s="15">
        <f t="shared" si="89"/>
        <v>0</v>
      </c>
      <c r="BS55" s="15">
        <f t="shared" si="90"/>
        <v>0</v>
      </c>
      <c r="BT55" s="15">
        <f t="shared" si="91"/>
        <v>0</v>
      </c>
      <c r="BU55" s="15">
        <f t="shared" si="92"/>
        <v>0</v>
      </c>
      <c r="BV55" s="15">
        <f t="shared" si="93"/>
        <v>0</v>
      </c>
      <c r="BW55" s="15">
        <f t="shared" si="94"/>
        <v>0</v>
      </c>
      <c r="BX55" s="15">
        <f t="shared" si="95"/>
        <v>0</v>
      </c>
      <c r="BY55" s="15"/>
      <c r="BZ55" s="15">
        <f>IF($C55=0,0,Planner!$H55/$C55)</f>
        <v>8.3333333333333339</v>
      </c>
      <c r="CA55" s="15">
        <f>IF($D55=0,0,Planner!$H55/$D55)</f>
        <v>0</v>
      </c>
      <c r="CB55" s="15">
        <f>IF($E55=0,0,Planner!$H55/$E55)</f>
        <v>0</v>
      </c>
      <c r="CC55" s="15">
        <f>IF($F55=0,0,Planner!$H55/$F55)</f>
        <v>0</v>
      </c>
      <c r="CD55" s="15">
        <f>IF($G55=0,0,Planner!$H55/$G55)</f>
        <v>0</v>
      </c>
      <c r="CE55" s="15">
        <f>IF($H55=0,0,Planner!$H55/$H55)</f>
        <v>0</v>
      </c>
      <c r="CF55" s="15">
        <f>IF($I55=0,0,Planner!$H55/$I55)</f>
        <v>0</v>
      </c>
      <c r="CG55" s="15">
        <f>IF($J55=0,0,Planner!$H55/$J55)</f>
        <v>0</v>
      </c>
      <c r="CH55" s="15">
        <f>IF($K55=0,0,Planner!$H55/$K55)</f>
        <v>0</v>
      </c>
      <c r="CI55" s="15">
        <f>IF($L55=0,0,Planner!$H55/$L55)</f>
        <v>0</v>
      </c>
      <c r="CJ55" s="15">
        <f>IF($M55=0,0,Planner!$H55/$M55)</f>
        <v>0</v>
      </c>
      <c r="CK55" s="15">
        <f>IF($N55=0,0,Planner!$H55/$N55)</f>
        <v>0</v>
      </c>
      <c r="CL55" s="15">
        <f>IF($O55=0,0,Planner!$H55/$O55)</f>
        <v>0</v>
      </c>
      <c r="CM55" s="15">
        <f>IF($P55=0,0,Planner!$H55/$P55)</f>
        <v>0</v>
      </c>
      <c r="CN55" s="15">
        <f>IF($Q55=0,0,Planner!$H55/$Q55)</f>
        <v>0</v>
      </c>
      <c r="CO55" s="15">
        <f>IF($R55=0,0,Planner!$H55/$R55)</f>
        <v>0</v>
      </c>
      <c r="CP55" s="15">
        <f>IF($S55=0,0,Planner!$H55/$S55)</f>
        <v>0</v>
      </c>
      <c r="CQ55" s="15">
        <f>IF($T55=0,0,Planner!$H55/$T55)</f>
        <v>0</v>
      </c>
      <c r="CR55" s="15">
        <f>IF($U55=0,0,Planner!$H55/$U55)</f>
        <v>0</v>
      </c>
      <c r="CS55" s="15">
        <f>IF($V55=0,0,Planner!$H55/$V55)</f>
        <v>0</v>
      </c>
      <c r="CT55" s="15">
        <f>IF($W55=0,0,Planner!$H55/$W55)</f>
        <v>0</v>
      </c>
      <c r="CU55" s="15">
        <f>IF($X55=0,0,Planner!$H55/$X55)</f>
        <v>0</v>
      </c>
      <c r="CV55" s="15">
        <f>IF($Y55=0,0,Planner!$H55/$Y55)</f>
        <v>0</v>
      </c>
      <c r="CW55" s="15">
        <f>IF($Z55=0,0,Planner!$H55/$Z55)</f>
        <v>0</v>
      </c>
      <c r="CX55" s="15"/>
      <c r="CY55" s="15">
        <f t="shared" si="96"/>
        <v>1</v>
      </c>
      <c r="CZ55" s="15">
        <f t="shared" si="97"/>
        <v>0</v>
      </c>
      <c r="DA55" s="15">
        <f t="shared" si="98"/>
        <v>0</v>
      </c>
      <c r="DB55" s="15">
        <f t="shared" si="99"/>
        <v>0</v>
      </c>
      <c r="DC55" s="15">
        <f t="shared" si="100"/>
        <v>0</v>
      </c>
      <c r="DD55" s="15">
        <f t="shared" si="101"/>
        <v>0</v>
      </c>
      <c r="DE55" s="15">
        <f t="shared" si="102"/>
        <v>0</v>
      </c>
      <c r="DF55" s="15">
        <f t="shared" si="103"/>
        <v>0</v>
      </c>
      <c r="DG55" s="15">
        <f t="shared" si="104"/>
        <v>0</v>
      </c>
      <c r="DH55" s="15">
        <f t="shared" si="105"/>
        <v>0</v>
      </c>
      <c r="DI55" s="15">
        <f t="shared" si="106"/>
        <v>0</v>
      </c>
      <c r="DJ55" s="15">
        <f t="shared" si="107"/>
        <v>0</v>
      </c>
      <c r="DK55" s="15">
        <f t="shared" si="108"/>
        <v>0</v>
      </c>
      <c r="DL55" s="15">
        <f t="shared" si="109"/>
        <v>0</v>
      </c>
      <c r="DM55" s="15">
        <f t="shared" si="110"/>
        <v>0</v>
      </c>
      <c r="DN55" s="15">
        <f t="shared" si="111"/>
        <v>0</v>
      </c>
      <c r="DO55" s="15">
        <f t="shared" si="112"/>
        <v>0</v>
      </c>
      <c r="DP55" s="15">
        <f t="shared" si="113"/>
        <v>0</v>
      </c>
      <c r="DQ55" s="15">
        <f t="shared" si="114"/>
        <v>0</v>
      </c>
      <c r="DR55" s="15">
        <f t="shared" si="115"/>
        <v>0</v>
      </c>
      <c r="DS55" s="15">
        <f t="shared" si="116"/>
        <v>0</v>
      </c>
      <c r="DT55" s="15">
        <f t="shared" si="117"/>
        <v>0</v>
      </c>
      <c r="DU55" s="15">
        <f t="shared" si="118"/>
        <v>0</v>
      </c>
      <c r="DV55" s="15">
        <f t="shared" si="119"/>
        <v>0</v>
      </c>
      <c r="DW55" s="15"/>
      <c r="DX55" s="15">
        <f t="shared" si="120"/>
        <v>8.3333333333333339</v>
      </c>
      <c r="DY55" s="15">
        <f t="shared" si="121"/>
        <v>0</v>
      </c>
      <c r="DZ55" s="15">
        <f t="shared" si="122"/>
        <v>0</v>
      </c>
      <c r="EA55" s="15">
        <f t="shared" si="123"/>
        <v>0</v>
      </c>
      <c r="EB55" s="15">
        <f t="shared" si="124"/>
        <v>0</v>
      </c>
      <c r="EC55" s="15">
        <f t="shared" si="125"/>
        <v>0</v>
      </c>
      <c r="ED55" s="15">
        <f t="shared" si="126"/>
        <v>0</v>
      </c>
      <c r="EE55" s="15">
        <f t="shared" si="127"/>
        <v>0</v>
      </c>
      <c r="EF55" s="15">
        <f t="shared" si="128"/>
        <v>0</v>
      </c>
      <c r="EG55" s="15">
        <f t="shared" si="129"/>
        <v>0</v>
      </c>
      <c r="EH55" s="15">
        <f t="shared" si="130"/>
        <v>0</v>
      </c>
      <c r="EI55" s="15">
        <f t="shared" si="131"/>
        <v>0</v>
      </c>
      <c r="EJ55" s="15">
        <f t="shared" si="132"/>
        <v>0</v>
      </c>
      <c r="EK55" s="15">
        <f t="shared" si="133"/>
        <v>0</v>
      </c>
      <c r="EL55" s="15">
        <f t="shared" si="134"/>
        <v>0</v>
      </c>
      <c r="EM55" s="15">
        <f t="shared" si="135"/>
        <v>0</v>
      </c>
      <c r="EN55" s="15">
        <f t="shared" si="136"/>
        <v>0</v>
      </c>
      <c r="EO55" s="15">
        <f t="shared" si="137"/>
        <v>0</v>
      </c>
      <c r="EP55" s="15">
        <f t="shared" si="138"/>
        <v>0</v>
      </c>
      <c r="EQ55" s="15">
        <f t="shared" si="139"/>
        <v>0</v>
      </c>
      <c r="ER55" s="15">
        <f t="shared" si="140"/>
        <v>0</v>
      </c>
      <c r="ES55" s="15">
        <f t="shared" si="141"/>
        <v>0</v>
      </c>
      <c r="ET55" s="15">
        <f t="shared" si="142"/>
        <v>0</v>
      </c>
      <c r="EU55" s="15">
        <f t="shared" si="143"/>
        <v>0</v>
      </c>
      <c r="EV55" s="15"/>
      <c r="EW55" s="15" t="str">
        <f>IF(Planner!$L55="","",CHAR(34)&amp;Planner!$L55&amp;CHAR(34))</f>
        <v>"Wintertodt"</v>
      </c>
      <c r="EX55" s="15" t="str">
        <f>IF(Planner!$M55="","",CHAR(34)&amp;Planner!$M55&amp;CHAR(34))</f>
        <v/>
      </c>
      <c r="EY55" s="15" t="str">
        <f>IF(Planner!$N55="","",CHAR(34)&amp;Planner!$N55&amp;CHAR(34))</f>
        <v/>
      </c>
      <c r="EZ55" s="15" t="str">
        <f>IF(Planner!$O55="","",CHAR(34)&amp;Planner!$O55&amp;CHAR(34))</f>
        <v/>
      </c>
      <c r="FA55" s="15" t="str">
        <f>IF(Planner!$P55="","",CHAR(34)&amp;Planner!$P55&amp;CHAR(34))</f>
        <v/>
      </c>
      <c r="FB55" s="15" t="str">
        <f>IF(Planner!$Q55="","",CHAR(34)&amp;Planner!$Q55&amp;CHAR(34))</f>
        <v/>
      </c>
      <c r="FC55" s="15" t="str">
        <f>IF(Planner!$R55="","",CHAR(34)&amp;Planner!$R55&amp;CHAR(34))</f>
        <v/>
      </c>
      <c r="FD55" s="15" t="str">
        <f>IF(Planner!$S55="","",CHAR(34)&amp;Planner!$S55&amp;CHAR(34))</f>
        <v/>
      </c>
      <c r="FE55" s="15" t="str">
        <f>IF(Planner!$T55="","",CHAR(34)&amp;Planner!$T55&amp;CHAR(34))</f>
        <v/>
      </c>
      <c r="FF55" s="15" t="str">
        <f>IF(Planner!$U55="","",CHAR(34)&amp;Planner!$U55&amp;CHAR(34))</f>
        <v/>
      </c>
      <c r="FG55" s="15" t="str">
        <f>IF(Planner!$V55="","",CHAR(34)&amp;Planner!$V55&amp;CHAR(34))</f>
        <v/>
      </c>
      <c r="FH55" s="15" t="str">
        <f>IF(Planner!$W55="","",CHAR(34)&amp;Planner!$W55&amp;CHAR(34))</f>
        <v/>
      </c>
      <c r="FI55" s="15" t="str">
        <f>IF(Planner!$X55="","",CHAR(34)&amp;Planner!$X55&amp;CHAR(34))</f>
        <v/>
      </c>
      <c r="FJ55" s="15" t="str">
        <f>IF(Planner!$Y55="","",CHAR(34)&amp;Planner!$Y55&amp;CHAR(34))</f>
        <v/>
      </c>
      <c r="FK55" s="15" t="str">
        <f>IF(Planner!$Z55="","",CHAR(34)&amp;Planner!$Z55&amp;CHAR(34))</f>
        <v/>
      </c>
      <c r="FL55" s="15" t="str">
        <f>IF(Planner!$AA55="","",CHAR(34)&amp;Planner!$AA55&amp;CHAR(34))</f>
        <v/>
      </c>
      <c r="FM55" s="15" t="str">
        <f>IF(Planner!$AB55="","",CHAR(34)&amp;Planner!$AB55&amp;CHAR(34))</f>
        <v/>
      </c>
      <c r="FN55" s="15" t="str">
        <f>IF(Planner!$AC55="","",CHAR(34)&amp;Planner!$AC55&amp;CHAR(34))</f>
        <v/>
      </c>
      <c r="FO55" s="15" t="str">
        <f>IF(Planner!$AD55="","",CHAR(34)&amp;Planner!$AD55&amp;CHAR(34))</f>
        <v/>
      </c>
      <c r="FP55" s="15" t="str">
        <f>IF(Planner!$AE55="","",CHAR(34)&amp;Planner!$AE55&amp;CHAR(34))</f>
        <v/>
      </c>
      <c r="FQ55" s="15" t="str">
        <f>IF(Planner!$AF55="","",CHAR(34)&amp;Planner!$AF55&amp;CHAR(34))</f>
        <v/>
      </c>
      <c r="FR55" s="15" t="str">
        <f>IF(Planner!$AG55="","",CHAR(34)&amp;Planner!$AG55&amp;CHAR(34))</f>
        <v/>
      </c>
      <c r="FS55" s="15" t="str">
        <f>IF(Planner!$AH55="","",CHAR(34)&amp;Planner!$AH55&amp;CHAR(34))</f>
        <v/>
      </c>
      <c r="FT55" s="15" t="str">
        <f>IF(Planner!$AI55="","",CHAR(34)&amp;Planner!$AI55&amp;CHAR(34))</f>
        <v/>
      </c>
    </row>
    <row r="56" spans="1:176" x14ac:dyDescent="0.25">
      <c r="A56" s="15">
        <f>Planner!$A56</f>
        <v>67</v>
      </c>
      <c r="B56" s="15"/>
      <c r="C56" s="15">
        <f>IF(Planner!$L56="",0,IFERROR(INDEX(Lookup!$H$5:$H$808,MATCH(Planner!$F56&amp;"|"&amp;Planner!$L56,Lookup!$A$5:$A$808,0)),0))</f>
        <v>0.3515625</v>
      </c>
      <c r="D56" s="15">
        <f>IF(Planner!$M56="",0,IFERROR(INDEX(Lookup!$H$5:$H$808,MATCH(Planner!$F56&amp;"|"&amp;Planner!$M56,Lookup!$A$5:$A$808,0)),0))</f>
        <v>0</v>
      </c>
      <c r="E56" s="15">
        <f>IF(Planner!$N56="",0,IFERROR(INDEX(Lookup!$H$5:$H$808,MATCH(Planner!$F56&amp;"|"&amp;Planner!$N56,Lookup!$A$5:$A$808,0)),0))</f>
        <v>0</v>
      </c>
      <c r="F56" s="15">
        <f>IF(Planner!$O56="",0,IFERROR(INDEX(Lookup!$H$5:$H$808,MATCH(Planner!$F56&amp;"|"&amp;Planner!$O56,Lookup!$A$5:$A$808,0)),0))</f>
        <v>0</v>
      </c>
      <c r="G56" s="15">
        <f>IF(Planner!$P56="",0,IFERROR(INDEX(Lookup!$H$5:$H$808,MATCH(Planner!$F56&amp;"|"&amp;Planner!$P56,Lookup!$A$5:$A$808,0)),0))</f>
        <v>0</v>
      </c>
      <c r="H56" s="15">
        <f>IF(Planner!$Q56="",0,IFERROR(INDEX(Lookup!$H$5:$H$808,MATCH(Planner!$F56&amp;"|"&amp;Planner!$Q56,Lookup!$A$5:$A$808,0)),0))</f>
        <v>0</v>
      </c>
      <c r="I56" s="15">
        <f>IF(Planner!$R56="",0,IFERROR(INDEX(Lookup!$H$5:$H$808,MATCH(Planner!$F56&amp;"|"&amp;Planner!$R56,Lookup!$A$5:$A$808,0)),0))</f>
        <v>0</v>
      </c>
      <c r="J56" s="15">
        <f>IF(Planner!$S56="",0,IFERROR(INDEX(Lookup!$H$5:$H$808,MATCH(Planner!$F56&amp;"|"&amp;Planner!$S56,Lookup!$A$5:$A$808,0)),0))</f>
        <v>0</v>
      </c>
      <c r="K56" s="15">
        <f>IF(Planner!$T56="",0,IFERROR(INDEX(Lookup!$H$5:$H$808,MATCH(Planner!$F56&amp;"|"&amp;Planner!$T56,Lookup!$A$5:$A$808,0)),0))</f>
        <v>0</v>
      </c>
      <c r="L56" s="15">
        <f>IF(Planner!$U56="",0,IFERROR(INDEX(Lookup!$H$5:$H$808,MATCH(Planner!$F56&amp;"|"&amp;Planner!$U56,Lookup!$A$5:$A$808,0)),0))</f>
        <v>0</v>
      </c>
      <c r="M56" s="15">
        <f>IF(Planner!$V56="",0,IFERROR(INDEX(Lookup!$H$5:$H$808,MATCH(Planner!$F56&amp;"|"&amp;Planner!$V56,Lookup!$A$5:$A$808,0)),0))</f>
        <v>0</v>
      </c>
      <c r="N56" s="15">
        <f>IF(Planner!$W56="",0,IFERROR(INDEX(Lookup!$H$5:$H$808,MATCH(Planner!$F56&amp;"|"&amp;Planner!$W56,Lookup!$A$5:$A$808,0)),0))</f>
        <v>0</v>
      </c>
      <c r="O56" s="15">
        <f>IF(Planner!$X56="",0,IFERROR(INDEX(Lookup!$H$5:$H$808,MATCH(Planner!$F56&amp;"|"&amp;Planner!$X56,Lookup!$A$5:$A$808,0)),0))</f>
        <v>0</v>
      </c>
      <c r="P56" s="15">
        <f>IF(Planner!$Y56="",0,IFERROR(INDEX(Lookup!$H$5:$H$808,MATCH(Planner!$F56&amp;"|"&amp;Planner!$Y56,Lookup!$A$5:$A$808,0)),0))</f>
        <v>0</v>
      </c>
      <c r="Q56" s="15">
        <f>IF(Planner!$Z56="",0,IFERROR(INDEX(Lookup!$H$5:$H$808,MATCH(Planner!$F56&amp;"|"&amp;Planner!$Z56,Lookup!$A$5:$A$808,0)),0))</f>
        <v>0</v>
      </c>
      <c r="R56" s="15">
        <f>IF(Planner!$AA56="",0,IFERROR(INDEX(Lookup!$H$5:$H$808,MATCH(Planner!$F56&amp;"|"&amp;Planner!$AA56,Lookup!$A$5:$A$808,0)),0))</f>
        <v>0</v>
      </c>
      <c r="S56" s="15">
        <f>IF(Planner!$AB56="",0,IFERROR(INDEX(Lookup!$H$5:$H$808,MATCH(Planner!$F56&amp;"|"&amp;Planner!$AB56,Lookup!$A$5:$A$808,0)),0))</f>
        <v>0</v>
      </c>
      <c r="T56" s="15">
        <f>IF(Planner!$AC56="",0,IFERROR(INDEX(Lookup!$H$5:$H$808,MATCH(Planner!$F56&amp;"|"&amp;Planner!$AC56,Lookup!$A$5:$A$808,0)),0))</f>
        <v>0</v>
      </c>
      <c r="U56" s="15">
        <f>IF(Planner!$AD56="",0,IFERROR(INDEX(Lookup!$H$5:$H$808,MATCH(Planner!$F56&amp;"|"&amp;Planner!$AD56,Lookup!$A$5:$A$808,0)),0))</f>
        <v>0</v>
      </c>
      <c r="V56" s="15">
        <f>IF(Planner!$AE56="",0,IFERROR(INDEX(Lookup!$H$5:$H$808,MATCH(Planner!$F56&amp;"|"&amp;Planner!$AE56,Lookup!$A$5:$A$808,0)),0))</f>
        <v>0</v>
      </c>
      <c r="W56" s="15">
        <f>IF(Planner!$AF56="",0,IFERROR(INDEX(Lookup!$H$5:$H$808,MATCH(Planner!$F56&amp;"|"&amp;Planner!$AF56,Lookup!$A$5:$A$808,0)),0))</f>
        <v>0</v>
      </c>
      <c r="X56" s="15">
        <f>IF(Planner!$AG56="",0,IFERROR(INDEX(Lookup!$H$5:$H$808,MATCH(Planner!$F56&amp;"|"&amp;Planner!$AG56,Lookup!$A$5:$A$808,0)),0))</f>
        <v>0</v>
      </c>
      <c r="Y56" s="15">
        <f>IF(Planner!$AH56="",0,IFERROR(INDEX(Lookup!$H$5:$H$808,MATCH(Planner!$F56&amp;"|"&amp;Planner!$AH56,Lookup!$A$5:$A$808,0)),0))</f>
        <v>0</v>
      </c>
      <c r="Z56" s="15">
        <f>IF(Planner!$AI56="",0,IFERROR(INDEX(Lookup!$H$5:$H$808,MATCH(Planner!$F56&amp;"|"&amp;Planner!$AI56,Lookup!$A$5:$A$808,0)),0))</f>
        <v>0</v>
      </c>
      <c r="AA56" s="15"/>
      <c r="AB56" s="15" t="str">
        <f>IF(Planner!$L56="","",IF(Planner!$I56="Yes","ALL",IF(Planner!$I56="No","IDX0",IFERROR(INDEX(Lookup!$D$5:$D$808,MATCH(Planner!$F56&amp;"|"&amp;Planner!$L56,Lookup!$A$5:$A$808,0)),"UNK0"))))</f>
        <v>Crazy archaeologist</v>
      </c>
      <c r="AC56" s="15" t="str">
        <f>IF(Planner!$M56="","",IF(Planner!$I56="Yes","ALL",IF(Planner!$I56="No","IDX1",IFERROR(INDEX(Lookup!$D$5:$D$808,MATCH(Planner!$F56&amp;"|"&amp;Planner!$M56,Lookup!$A$5:$A$808,0)),"UNK1"))))</f>
        <v/>
      </c>
      <c r="AD56" s="15" t="str">
        <f>IF(Planner!$N56="","",IF(Planner!$I56="Yes","ALL",IF(Planner!$I56="No","IDX2",IFERROR(INDEX(Lookup!$D$5:$D$808,MATCH(Planner!$F56&amp;"|"&amp;Planner!$N56,Lookup!$A$5:$A$808,0)),"UNK2"))))</f>
        <v/>
      </c>
      <c r="AE56" s="15" t="str">
        <f>IF(Planner!$O56="","",IF(Planner!$I56="Yes","ALL",IF(Planner!$I56="No","IDX3",IFERROR(INDEX(Lookup!$D$5:$D$808,MATCH(Planner!$F56&amp;"|"&amp;Planner!$O56,Lookup!$A$5:$A$808,0)),"UNK3"))))</f>
        <v/>
      </c>
      <c r="AF56" s="15" t="str">
        <f>IF(Planner!$P56="","",IF(Planner!$I56="Yes","ALL",IF(Planner!$I56="No","IDX4",IFERROR(INDEX(Lookup!$D$5:$D$808,MATCH(Planner!$F56&amp;"|"&amp;Planner!$P56,Lookup!$A$5:$A$808,0)),"UNK4"))))</f>
        <v/>
      </c>
      <c r="AG56" s="15" t="str">
        <f>IF(Planner!$Q56="","",IF(Planner!$I56="Yes","ALL",IF(Planner!$I56="No","IDX5",IFERROR(INDEX(Lookup!$D$5:$D$808,MATCH(Planner!$F56&amp;"|"&amp;Planner!$Q56,Lookup!$A$5:$A$808,0)),"UNK5"))))</f>
        <v/>
      </c>
      <c r="AH56" s="15" t="str">
        <f>IF(Planner!$R56="","",IF(Planner!$I56="Yes","ALL",IF(Planner!$I56="No","IDX6",IFERROR(INDEX(Lookup!$D$5:$D$808,MATCH(Planner!$F56&amp;"|"&amp;Planner!$R56,Lookup!$A$5:$A$808,0)),"UNK6"))))</f>
        <v/>
      </c>
      <c r="AI56" s="15" t="str">
        <f>IF(Planner!$S56="","",IF(Planner!$I56="Yes","ALL",IF(Planner!$I56="No","IDX7",IFERROR(INDEX(Lookup!$D$5:$D$808,MATCH(Planner!$F56&amp;"|"&amp;Planner!$S56,Lookup!$A$5:$A$808,0)),"UNK7"))))</f>
        <v/>
      </c>
      <c r="AJ56" s="15" t="str">
        <f>IF(Planner!$T56="","",IF(Planner!$I56="Yes","ALL",IF(Planner!$I56="No","IDX8",IFERROR(INDEX(Lookup!$D$5:$D$808,MATCH(Planner!$F56&amp;"|"&amp;Planner!$T56,Lookup!$A$5:$A$808,0)),"UNK8"))))</f>
        <v/>
      </c>
      <c r="AK56" s="15" t="str">
        <f>IF(Planner!$U56="","",IF(Planner!$I56="Yes","ALL",IF(Planner!$I56="No","IDX9",IFERROR(INDEX(Lookup!$D$5:$D$808,MATCH(Planner!$F56&amp;"|"&amp;Planner!$U56,Lookup!$A$5:$A$808,0)),"UNK9"))))</f>
        <v/>
      </c>
      <c r="AL56" s="15" t="str">
        <f>IF(Planner!$V56="","",IF(Planner!$I56="Yes","ALL",IF(Planner!$I56="No","IDX10",IFERROR(INDEX(Lookup!$D$5:$D$808,MATCH(Planner!$F56&amp;"|"&amp;Planner!$V56,Lookup!$A$5:$A$808,0)),"UNK10"))))</f>
        <v/>
      </c>
      <c r="AM56" s="15" t="str">
        <f>IF(Planner!$W56="","",IF(Planner!$I56="Yes","ALL",IF(Planner!$I56="No","IDX11",IFERROR(INDEX(Lookup!$D$5:$D$808,MATCH(Planner!$F56&amp;"|"&amp;Planner!$W56,Lookup!$A$5:$A$808,0)),"UNK11"))))</f>
        <v/>
      </c>
      <c r="AN56" s="15" t="str">
        <f>IF(Planner!$X56="","",IF(Planner!$I56="Yes","ALL",IF(Planner!$I56="No","IDX12",IFERROR(INDEX(Lookup!$D$5:$D$808,MATCH(Planner!$F56&amp;"|"&amp;Planner!$X56,Lookup!$A$5:$A$808,0)),"UNK12"))))</f>
        <v/>
      </c>
      <c r="AO56" s="15" t="str">
        <f>IF(Planner!$Y56="","",IF(Planner!$I56="Yes","ALL",IF(Planner!$I56="No","IDX13",IFERROR(INDEX(Lookup!$D$5:$D$808,MATCH(Planner!$F56&amp;"|"&amp;Planner!$Y56,Lookup!$A$5:$A$808,0)),"UNK13"))))</f>
        <v/>
      </c>
      <c r="AP56" s="15" t="str">
        <f>IF(Planner!$Z56="","",IF(Planner!$I56="Yes","ALL",IF(Planner!$I56="No","IDX14",IFERROR(INDEX(Lookup!$D$5:$D$808,MATCH(Planner!$F56&amp;"|"&amp;Planner!$Z56,Lookup!$A$5:$A$808,0)),"UNK14"))))</f>
        <v/>
      </c>
      <c r="AQ56" s="15" t="str">
        <f>IF(Planner!$AA56="","",IF(Planner!$I56="Yes","ALL",IF(Planner!$I56="No","IDX15",IFERROR(INDEX(Lookup!$D$5:$D$808,MATCH(Planner!$F56&amp;"|"&amp;Planner!$AA56,Lookup!$A$5:$A$808,0)),"UNK15"))))</f>
        <v/>
      </c>
      <c r="AR56" s="15" t="str">
        <f>IF(Planner!$AB56="","",IF(Planner!$I56="Yes","ALL",IF(Planner!$I56="No","IDX16",IFERROR(INDEX(Lookup!$D$5:$D$808,MATCH(Planner!$F56&amp;"|"&amp;Planner!$AB56,Lookup!$A$5:$A$808,0)),"UNK16"))))</f>
        <v/>
      </c>
      <c r="AS56" s="15" t="str">
        <f>IF(Planner!$AC56="","",IF(Planner!$I56="Yes","ALL",IF(Planner!$I56="No","IDX17",IFERROR(INDEX(Lookup!$D$5:$D$808,MATCH(Planner!$F56&amp;"|"&amp;Planner!$AC56,Lookup!$A$5:$A$808,0)),"UNK17"))))</f>
        <v/>
      </c>
      <c r="AT56" s="15" t="str">
        <f>IF(Planner!$AD56="","",IF(Planner!$I56="Yes","ALL",IF(Planner!$I56="No","IDX18",IFERROR(INDEX(Lookup!$D$5:$D$808,MATCH(Planner!$F56&amp;"|"&amp;Planner!$AD56,Lookup!$A$5:$A$808,0)),"UNK18"))))</f>
        <v/>
      </c>
      <c r="AU56" s="15" t="str">
        <f>IF(Planner!$AE56="","",IF(Planner!$I56="Yes","ALL",IF(Planner!$I56="No","IDX19",IFERROR(INDEX(Lookup!$D$5:$D$808,MATCH(Planner!$F56&amp;"|"&amp;Planner!$AE56,Lookup!$A$5:$A$808,0)),"UNK19"))))</f>
        <v/>
      </c>
      <c r="AV56" s="15" t="str">
        <f>IF(Planner!$AF56="","",IF(Planner!$I56="Yes","ALL",IF(Planner!$I56="No","IDX20",IFERROR(INDEX(Lookup!$D$5:$D$808,MATCH(Planner!$F56&amp;"|"&amp;Planner!$AF56,Lookup!$A$5:$A$808,0)),"UNK20"))))</f>
        <v/>
      </c>
      <c r="AW56" s="15" t="str">
        <f>IF(Planner!$AG56="","",IF(Planner!$I56="Yes","ALL",IF(Planner!$I56="No","IDX21",IFERROR(INDEX(Lookup!$D$5:$D$808,MATCH(Planner!$F56&amp;"|"&amp;Planner!$AG56,Lookup!$A$5:$A$808,0)),"UNK21"))))</f>
        <v/>
      </c>
      <c r="AX56" s="15" t="str">
        <f>IF(Planner!$AH56="","",IF(Planner!$I56="Yes","ALL",IF(Planner!$I56="No","IDX22",IFERROR(INDEX(Lookup!$D$5:$D$808,MATCH(Planner!$F56&amp;"|"&amp;Planner!$AH56,Lookup!$A$5:$A$808,0)),"UNK22"))))</f>
        <v/>
      </c>
      <c r="AY56" s="15" t="str">
        <f>IF(Planner!$AI56="","",IF(Planner!$I56="Yes","ALL",IF(Planner!$I56="No","IDX23",IFERROR(INDEX(Lookup!$D$5:$D$808,MATCH(Planner!$F56&amp;"|"&amp;Planner!$AI56,Lookup!$A$5:$A$808,0)),"UNK23"))))</f>
        <v/>
      </c>
      <c r="AZ56" s="15"/>
      <c r="BA56" s="15">
        <f t="shared" si="72"/>
        <v>0.3515625</v>
      </c>
      <c r="BB56" s="15">
        <f t="shared" si="73"/>
        <v>0</v>
      </c>
      <c r="BC56" s="15">
        <f t="shared" si="74"/>
        <v>0</v>
      </c>
      <c r="BD56" s="15">
        <f t="shared" si="75"/>
        <v>0</v>
      </c>
      <c r="BE56" s="15">
        <f t="shared" si="76"/>
        <v>0</v>
      </c>
      <c r="BF56" s="15">
        <f t="shared" si="77"/>
        <v>0</v>
      </c>
      <c r="BG56" s="15">
        <f t="shared" si="78"/>
        <v>0</v>
      </c>
      <c r="BH56" s="15">
        <f t="shared" si="79"/>
        <v>0</v>
      </c>
      <c r="BI56" s="15">
        <f t="shared" si="80"/>
        <v>0</v>
      </c>
      <c r="BJ56" s="15">
        <f t="shared" si="81"/>
        <v>0</v>
      </c>
      <c r="BK56" s="15">
        <f t="shared" si="82"/>
        <v>0</v>
      </c>
      <c r="BL56" s="15">
        <f t="shared" si="83"/>
        <v>0</v>
      </c>
      <c r="BM56" s="15">
        <f t="shared" si="84"/>
        <v>0</v>
      </c>
      <c r="BN56" s="15">
        <f t="shared" si="85"/>
        <v>0</v>
      </c>
      <c r="BO56" s="15">
        <f t="shared" si="86"/>
        <v>0</v>
      </c>
      <c r="BP56" s="15">
        <f t="shared" si="87"/>
        <v>0</v>
      </c>
      <c r="BQ56" s="15">
        <f t="shared" si="88"/>
        <v>0</v>
      </c>
      <c r="BR56" s="15">
        <f t="shared" si="89"/>
        <v>0</v>
      </c>
      <c r="BS56" s="15">
        <f t="shared" si="90"/>
        <v>0</v>
      </c>
      <c r="BT56" s="15">
        <f t="shared" si="91"/>
        <v>0</v>
      </c>
      <c r="BU56" s="15">
        <f t="shared" si="92"/>
        <v>0</v>
      </c>
      <c r="BV56" s="15">
        <f t="shared" si="93"/>
        <v>0</v>
      </c>
      <c r="BW56" s="15">
        <f t="shared" si="94"/>
        <v>0</v>
      </c>
      <c r="BX56" s="15">
        <f t="shared" si="95"/>
        <v>0</v>
      </c>
      <c r="BY56" s="15"/>
      <c r="BZ56" s="15">
        <f>IF($C56=0,0,Planner!$H56/$C56)</f>
        <v>2.8444444444444446</v>
      </c>
      <c r="CA56" s="15">
        <f>IF($D56=0,0,Planner!$H56/$D56)</f>
        <v>0</v>
      </c>
      <c r="CB56" s="15">
        <f>IF($E56=0,0,Planner!$H56/$E56)</f>
        <v>0</v>
      </c>
      <c r="CC56" s="15">
        <f>IF($F56=0,0,Planner!$H56/$F56)</f>
        <v>0</v>
      </c>
      <c r="CD56" s="15">
        <f>IF($G56=0,0,Planner!$H56/$G56)</f>
        <v>0</v>
      </c>
      <c r="CE56" s="15">
        <f>IF($H56=0,0,Planner!$H56/$H56)</f>
        <v>0</v>
      </c>
      <c r="CF56" s="15">
        <f>IF($I56=0,0,Planner!$H56/$I56)</f>
        <v>0</v>
      </c>
      <c r="CG56" s="15">
        <f>IF($J56=0,0,Planner!$H56/$J56)</f>
        <v>0</v>
      </c>
      <c r="CH56" s="15">
        <f>IF($K56=0,0,Planner!$H56/$K56)</f>
        <v>0</v>
      </c>
      <c r="CI56" s="15">
        <f>IF($L56=0,0,Planner!$H56/$L56)</f>
        <v>0</v>
      </c>
      <c r="CJ56" s="15">
        <f>IF($M56=0,0,Planner!$H56/$M56)</f>
        <v>0</v>
      </c>
      <c r="CK56" s="15">
        <f>IF($N56=0,0,Planner!$H56/$N56)</f>
        <v>0</v>
      </c>
      <c r="CL56" s="15">
        <f>IF($O56=0,0,Planner!$H56/$O56)</f>
        <v>0</v>
      </c>
      <c r="CM56" s="15">
        <f>IF($P56=0,0,Planner!$H56/$P56)</f>
        <v>0</v>
      </c>
      <c r="CN56" s="15">
        <f>IF($Q56=0,0,Planner!$H56/$Q56)</f>
        <v>0</v>
      </c>
      <c r="CO56" s="15">
        <f>IF($R56=0,0,Planner!$H56/$R56)</f>
        <v>0</v>
      </c>
      <c r="CP56" s="15">
        <f>IF($S56=0,0,Planner!$H56/$S56)</f>
        <v>0</v>
      </c>
      <c r="CQ56" s="15">
        <f>IF($T56=0,0,Planner!$H56/$T56)</f>
        <v>0</v>
      </c>
      <c r="CR56" s="15">
        <f>IF($U56=0,0,Planner!$H56/$U56)</f>
        <v>0</v>
      </c>
      <c r="CS56" s="15">
        <f>IF($V56=0,0,Planner!$H56/$V56)</f>
        <v>0</v>
      </c>
      <c r="CT56" s="15">
        <f>IF($W56=0,0,Planner!$H56/$W56)</f>
        <v>0</v>
      </c>
      <c r="CU56" s="15">
        <f>IF($X56=0,0,Planner!$H56/$X56)</f>
        <v>0</v>
      </c>
      <c r="CV56" s="15">
        <f>IF($Y56=0,0,Planner!$H56/$Y56)</f>
        <v>0</v>
      </c>
      <c r="CW56" s="15">
        <f>IF($Z56=0,0,Planner!$H56/$Z56)</f>
        <v>0</v>
      </c>
      <c r="CX56" s="15"/>
      <c r="CY56" s="15">
        <f t="shared" si="96"/>
        <v>1</v>
      </c>
      <c r="CZ56" s="15">
        <f t="shared" si="97"/>
        <v>0</v>
      </c>
      <c r="DA56" s="15">
        <f t="shared" si="98"/>
        <v>0</v>
      </c>
      <c r="DB56" s="15">
        <f t="shared" si="99"/>
        <v>0</v>
      </c>
      <c r="DC56" s="15">
        <f t="shared" si="100"/>
        <v>0</v>
      </c>
      <c r="DD56" s="15">
        <f t="shared" si="101"/>
        <v>0</v>
      </c>
      <c r="DE56" s="15">
        <f t="shared" si="102"/>
        <v>0</v>
      </c>
      <c r="DF56" s="15">
        <f t="shared" si="103"/>
        <v>0</v>
      </c>
      <c r="DG56" s="15">
        <f t="shared" si="104"/>
        <v>0</v>
      </c>
      <c r="DH56" s="15">
        <f t="shared" si="105"/>
        <v>0</v>
      </c>
      <c r="DI56" s="15">
        <f t="shared" si="106"/>
        <v>0</v>
      </c>
      <c r="DJ56" s="15">
        <f t="shared" si="107"/>
        <v>0</v>
      </c>
      <c r="DK56" s="15">
        <f t="shared" si="108"/>
        <v>0</v>
      </c>
      <c r="DL56" s="15">
        <f t="shared" si="109"/>
        <v>0</v>
      </c>
      <c r="DM56" s="15">
        <f t="shared" si="110"/>
        <v>0</v>
      </c>
      <c r="DN56" s="15">
        <f t="shared" si="111"/>
        <v>0</v>
      </c>
      <c r="DO56" s="15">
        <f t="shared" si="112"/>
        <v>0</v>
      </c>
      <c r="DP56" s="15">
        <f t="shared" si="113"/>
        <v>0</v>
      </c>
      <c r="DQ56" s="15">
        <f t="shared" si="114"/>
        <v>0</v>
      </c>
      <c r="DR56" s="15">
        <f t="shared" si="115"/>
        <v>0</v>
      </c>
      <c r="DS56" s="15">
        <f t="shared" si="116"/>
        <v>0</v>
      </c>
      <c r="DT56" s="15">
        <f t="shared" si="117"/>
        <v>0</v>
      </c>
      <c r="DU56" s="15">
        <f t="shared" si="118"/>
        <v>0</v>
      </c>
      <c r="DV56" s="15">
        <f t="shared" si="119"/>
        <v>0</v>
      </c>
      <c r="DW56" s="15"/>
      <c r="DX56" s="15">
        <f t="shared" si="120"/>
        <v>2.8444444444444446</v>
      </c>
      <c r="DY56" s="15">
        <f t="shared" si="121"/>
        <v>0</v>
      </c>
      <c r="DZ56" s="15">
        <f t="shared" si="122"/>
        <v>0</v>
      </c>
      <c r="EA56" s="15">
        <f t="shared" si="123"/>
        <v>0</v>
      </c>
      <c r="EB56" s="15">
        <f t="shared" si="124"/>
        <v>0</v>
      </c>
      <c r="EC56" s="15">
        <f t="shared" si="125"/>
        <v>0</v>
      </c>
      <c r="ED56" s="15">
        <f t="shared" si="126"/>
        <v>0</v>
      </c>
      <c r="EE56" s="15">
        <f t="shared" si="127"/>
        <v>0</v>
      </c>
      <c r="EF56" s="15">
        <f t="shared" si="128"/>
        <v>0</v>
      </c>
      <c r="EG56" s="15">
        <f t="shared" si="129"/>
        <v>0</v>
      </c>
      <c r="EH56" s="15">
        <f t="shared" si="130"/>
        <v>0</v>
      </c>
      <c r="EI56" s="15">
        <f t="shared" si="131"/>
        <v>0</v>
      </c>
      <c r="EJ56" s="15">
        <f t="shared" si="132"/>
        <v>0</v>
      </c>
      <c r="EK56" s="15">
        <f t="shared" si="133"/>
        <v>0</v>
      </c>
      <c r="EL56" s="15">
        <f t="shared" si="134"/>
        <v>0</v>
      </c>
      <c r="EM56" s="15">
        <f t="shared" si="135"/>
        <v>0</v>
      </c>
      <c r="EN56" s="15">
        <f t="shared" si="136"/>
        <v>0</v>
      </c>
      <c r="EO56" s="15">
        <f t="shared" si="137"/>
        <v>0</v>
      </c>
      <c r="EP56" s="15">
        <f t="shared" si="138"/>
        <v>0</v>
      </c>
      <c r="EQ56" s="15">
        <f t="shared" si="139"/>
        <v>0</v>
      </c>
      <c r="ER56" s="15">
        <f t="shared" si="140"/>
        <v>0</v>
      </c>
      <c r="ES56" s="15">
        <f t="shared" si="141"/>
        <v>0</v>
      </c>
      <c r="ET56" s="15">
        <f t="shared" si="142"/>
        <v>0</v>
      </c>
      <c r="EU56" s="15">
        <f t="shared" si="143"/>
        <v>0</v>
      </c>
      <c r="EV56" s="15"/>
      <c r="EW56" s="15" t="str">
        <f>IF(Planner!$L56="","",CHAR(34)&amp;Planner!$L56&amp;CHAR(34))</f>
        <v>"Fedora"</v>
      </c>
      <c r="EX56" s="15" t="str">
        <f>IF(Planner!$M56="","",CHAR(34)&amp;Planner!$M56&amp;CHAR(34))</f>
        <v/>
      </c>
      <c r="EY56" s="15" t="str">
        <f>IF(Planner!$N56="","",CHAR(34)&amp;Planner!$N56&amp;CHAR(34))</f>
        <v/>
      </c>
      <c r="EZ56" s="15" t="str">
        <f>IF(Planner!$O56="","",CHAR(34)&amp;Planner!$O56&amp;CHAR(34))</f>
        <v/>
      </c>
      <c r="FA56" s="15" t="str">
        <f>IF(Planner!$P56="","",CHAR(34)&amp;Planner!$P56&amp;CHAR(34))</f>
        <v/>
      </c>
      <c r="FB56" s="15" t="str">
        <f>IF(Planner!$Q56="","",CHAR(34)&amp;Planner!$Q56&amp;CHAR(34))</f>
        <v/>
      </c>
      <c r="FC56" s="15" t="str">
        <f>IF(Planner!$R56="","",CHAR(34)&amp;Planner!$R56&amp;CHAR(34))</f>
        <v/>
      </c>
      <c r="FD56" s="15" t="str">
        <f>IF(Planner!$S56="","",CHAR(34)&amp;Planner!$S56&amp;CHAR(34))</f>
        <v/>
      </c>
      <c r="FE56" s="15" t="str">
        <f>IF(Planner!$T56="","",CHAR(34)&amp;Planner!$T56&amp;CHAR(34))</f>
        <v/>
      </c>
      <c r="FF56" s="15" t="str">
        <f>IF(Planner!$U56="","",CHAR(34)&amp;Planner!$U56&amp;CHAR(34))</f>
        <v/>
      </c>
      <c r="FG56" s="15" t="str">
        <f>IF(Planner!$V56="","",CHAR(34)&amp;Planner!$V56&amp;CHAR(34))</f>
        <v/>
      </c>
      <c r="FH56" s="15" t="str">
        <f>IF(Planner!$W56="","",CHAR(34)&amp;Planner!$W56&amp;CHAR(34))</f>
        <v/>
      </c>
      <c r="FI56" s="15" t="str">
        <f>IF(Planner!$X56="","",CHAR(34)&amp;Planner!$X56&amp;CHAR(34))</f>
        <v/>
      </c>
      <c r="FJ56" s="15" t="str">
        <f>IF(Planner!$Y56="","",CHAR(34)&amp;Planner!$Y56&amp;CHAR(34))</f>
        <v/>
      </c>
      <c r="FK56" s="15" t="str">
        <f>IF(Planner!$Z56="","",CHAR(34)&amp;Planner!$Z56&amp;CHAR(34))</f>
        <v/>
      </c>
      <c r="FL56" s="15" t="str">
        <f>IF(Planner!$AA56="","",CHAR(34)&amp;Planner!$AA56&amp;CHAR(34))</f>
        <v/>
      </c>
      <c r="FM56" s="15" t="str">
        <f>IF(Planner!$AB56="","",CHAR(34)&amp;Planner!$AB56&amp;CHAR(34))</f>
        <v/>
      </c>
      <c r="FN56" s="15" t="str">
        <f>IF(Planner!$AC56="","",CHAR(34)&amp;Planner!$AC56&amp;CHAR(34))</f>
        <v/>
      </c>
      <c r="FO56" s="15" t="str">
        <f>IF(Planner!$AD56="","",CHAR(34)&amp;Planner!$AD56&amp;CHAR(34))</f>
        <v/>
      </c>
      <c r="FP56" s="15" t="str">
        <f>IF(Planner!$AE56="","",CHAR(34)&amp;Planner!$AE56&amp;CHAR(34))</f>
        <v/>
      </c>
      <c r="FQ56" s="15" t="str">
        <f>IF(Planner!$AF56="","",CHAR(34)&amp;Planner!$AF56&amp;CHAR(34))</f>
        <v/>
      </c>
      <c r="FR56" s="15" t="str">
        <f>IF(Planner!$AG56="","",CHAR(34)&amp;Planner!$AG56&amp;CHAR(34))</f>
        <v/>
      </c>
      <c r="FS56" s="15" t="str">
        <f>IF(Planner!$AH56="","",CHAR(34)&amp;Planner!$AH56&amp;CHAR(34))</f>
        <v/>
      </c>
      <c r="FT56" s="15" t="str">
        <f>IF(Planner!$AI56="","",CHAR(34)&amp;Planner!$AI56&amp;CHAR(34))</f>
        <v/>
      </c>
    </row>
    <row r="57" spans="1:176" x14ac:dyDescent="0.25">
      <c r="A57" s="15">
        <f>Planner!$A57</f>
        <v>66</v>
      </c>
      <c r="B57" s="15"/>
      <c r="C57" s="15">
        <f>IF(Planner!$L57="",0,IFERROR(INDEX(Lookup!$H$5:$H$808,MATCH(Planner!$F57&amp;"|"&amp;Planner!$L57,Lookup!$A$5:$A$808,0)),0))</f>
        <v>30</v>
      </c>
      <c r="D57" s="15">
        <f>IF(Planner!$M57="",0,IFERROR(INDEX(Lookup!$H$5:$H$808,MATCH(Planner!$F57&amp;"|"&amp;Planner!$M57,Lookup!$A$5:$A$808,0)),0))</f>
        <v>0</v>
      </c>
      <c r="E57" s="15">
        <f>IF(Planner!$N57="",0,IFERROR(INDEX(Lookup!$H$5:$H$808,MATCH(Planner!$F57&amp;"|"&amp;Planner!$N57,Lookup!$A$5:$A$808,0)),0))</f>
        <v>0</v>
      </c>
      <c r="F57" s="15">
        <f>IF(Planner!$O57="",0,IFERROR(INDEX(Lookup!$H$5:$H$808,MATCH(Planner!$F57&amp;"|"&amp;Planner!$O57,Lookup!$A$5:$A$808,0)),0))</f>
        <v>0</v>
      </c>
      <c r="G57" s="15">
        <f>IF(Planner!$P57="",0,IFERROR(INDEX(Lookup!$H$5:$H$808,MATCH(Planner!$F57&amp;"|"&amp;Planner!$P57,Lookup!$A$5:$A$808,0)),0))</f>
        <v>0</v>
      </c>
      <c r="H57" s="15">
        <f>IF(Planner!$Q57="",0,IFERROR(INDEX(Lookup!$H$5:$H$808,MATCH(Planner!$F57&amp;"|"&amp;Planner!$Q57,Lookup!$A$5:$A$808,0)),0))</f>
        <v>0</v>
      </c>
      <c r="I57" s="15">
        <f>IF(Planner!$R57="",0,IFERROR(INDEX(Lookup!$H$5:$H$808,MATCH(Planner!$F57&amp;"|"&amp;Planner!$R57,Lookup!$A$5:$A$808,0)),0))</f>
        <v>0</v>
      </c>
      <c r="J57" s="15">
        <f>IF(Planner!$S57="",0,IFERROR(INDEX(Lookup!$H$5:$H$808,MATCH(Planner!$F57&amp;"|"&amp;Planner!$S57,Lookup!$A$5:$A$808,0)),0))</f>
        <v>0</v>
      </c>
      <c r="K57" s="15">
        <f>IF(Planner!$T57="",0,IFERROR(INDEX(Lookup!$H$5:$H$808,MATCH(Planner!$F57&amp;"|"&amp;Planner!$T57,Lookup!$A$5:$A$808,0)),0))</f>
        <v>0</v>
      </c>
      <c r="L57" s="15">
        <f>IF(Planner!$U57="",0,IFERROR(INDEX(Lookup!$H$5:$H$808,MATCH(Planner!$F57&amp;"|"&amp;Planner!$U57,Lookup!$A$5:$A$808,0)),0))</f>
        <v>0</v>
      </c>
      <c r="M57" s="15">
        <f>IF(Planner!$V57="",0,IFERROR(INDEX(Lookup!$H$5:$H$808,MATCH(Planner!$F57&amp;"|"&amp;Planner!$V57,Lookup!$A$5:$A$808,0)),0))</f>
        <v>0</v>
      </c>
      <c r="N57" s="15">
        <f>IF(Planner!$W57="",0,IFERROR(INDEX(Lookup!$H$5:$H$808,MATCH(Planner!$F57&amp;"|"&amp;Planner!$W57,Lookup!$A$5:$A$808,0)),0))</f>
        <v>0</v>
      </c>
      <c r="O57" s="15">
        <f>IF(Planner!$X57="",0,IFERROR(INDEX(Lookup!$H$5:$H$808,MATCH(Planner!$F57&amp;"|"&amp;Planner!$X57,Lookup!$A$5:$A$808,0)),0))</f>
        <v>0</v>
      </c>
      <c r="P57" s="15">
        <f>IF(Planner!$Y57="",0,IFERROR(INDEX(Lookup!$H$5:$H$808,MATCH(Planner!$F57&amp;"|"&amp;Planner!$Y57,Lookup!$A$5:$A$808,0)),0))</f>
        <v>0</v>
      </c>
      <c r="Q57" s="15">
        <f>IF(Planner!$Z57="",0,IFERROR(INDEX(Lookup!$H$5:$H$808,MATCH(Planner!$F57&amp;"|"&amp;Planner!$Z57,Lookup!$A$5:$A$808,0)),0))</f>
        <v>0</v>
      </c>
      <c r="R57" s="15">
        <f>IF(Planner!$AA57="",0,IFERROR(INDEX(Lookup!$H$5:$H$808,MATCH(Planner!$F57&amp;"|"&amp;Planner!$AA57,Lookup!$A$5:$A$808,0)),0))</f>
        <v>0</v>
      </c>
      <c r="S57" s="15">
        <f>IF(Planner!$AB57="",0,IFERROR(INDEX(Lookup!$H$5:$H$808,MATCH(Planner!$F57&amp;"|"&amp;Planner!$AB57,Lookup!$A$5:$A$808,0)),0))</f>
        <v>0</v>
      </c>
      <c r="T57" s="15">
        <f>IF(Planner!$AC57="",0,IFERROR(INDEX(Lookup!$H$5:$H$808,MATCH(Planner!$F57&amp;"|"&amp;Planner!$AC57,Lookup!$A$5:$A$808,0)),0))</f>
        <v>0</v>
      </c>
      <c r="U57" s="15">
        <f>IF(Planner!$AD57="",0,IFERROR(INDEX(Lookup!$H$5:$H$808,MATCH(Planner!$F57&amp;"|"&amp;Planner!$AD57,Lookup!$A$5:$A$808,0)),0))</f>
        <v>0</v>
      </c>
      <c r="V57" s="15">
        <f>IF(Planner!$AE57="",0,IFERROR(INDEX(Lookup!$H$5:$H$808,MATCH(Planner!$F57&amp;"|"&amp;Planner!$AE57,Lookup!$A$5:$A$808,0)),0))</f>
        <v>0</v>
      </c>
      <c r="W57" s="15">
        <f>IF(Planner!$AF57="",0,IFERROR(INDEX(Lookup!$H$5:$H$808,MATCH(Planner!$F57&amp;"|"&amp;Planner!$AF57,Lookup!$A$5:$A$808,0)),0))</f>
        <v>0</v>
      </c>
      <c r="X57" s="15">
        <f>IF(Planner!$AG57="",0,IFERROR(INDEX(Lookup!$H$5:$H$808,MATCH(Planner!$F57&amp;"|"&amp;Planner!$AG57,Lookup!$A$5:$A$808,0)),0))</f>
        <v>0</v>
      </c>
      <c r="Y57" s="15">
        <f>IF(Planner!$AH57="",0,IFERROR(INDEX(Lookup!$H$5:$H$808,MATCH(Planner!$F57&amp;"|"&amp;Planner!$AH57,Lookup!$A$5:$A$808,0)),0))</f>
        <v>0</v>
      </c>
      <c r="Z57" s="15">
        <f>IF(Planner!$AI57="",0,IFERROR(INDEX(Lookup!$H$5:$H$808,MATCH(Planner!$F57&amp;"|"&amp;Planner!$AI57,Lookup!$A$5:$A$808,0)),0))</f>
        <v>0</v>
      </c>
      <c r="AA57" s="15"/>
      <c r="AB57" s="15" t="str">
        <f>IF(Planner!$L57="","",IF(Planner!$I57="Yes","ALL",IF(Planner!$I57="No","IDX0",IFERROR(INDEX(Lookup!$D$5:$D$808,MATCH(Planner!$F57&amp;"|"&amp;Planner!$L57,Lookup!$A$5:$A$808,0)),"UNK0"))))</f>
        <v>npc_kill~Bryophyta</v>
      </c>
      <c r="AC57" s="15" t="str">
        <f>IF(Planner!$M57="","",IF(Planner!$I57="Yes","ALL",IF(Planner!$I57="No","IDX1",IFERROR(INDEX(Lookup!$D$5:$D$808,MATCH(Planner!$F57&amp;"|"&amp;Planner!$M57,Lookup!$A$5:$A$808,0)),"UNK1"))))</f>
        <v/>
      </c>
      <c r="AD57" s="15" t="str">
        <f>IF(Planner!$N57="","",IF(Planner!$I57="Yes","ALL",IF(Planner!$I57="No","IDX2",IFERROR(INDEX(Lookup!$D$5:$D$808,MATCH(Planner!$F57&amp;"|"&amp;Planner!$N57,Lookup!$A$5:$A$808,0)),"UNK2"))))</f>
        <v/>
      </c>
      <c r="AE57" s="15" t="str">
        <f>IF(Planner!$O57="","",IF(Planner!$I57="Yes","ALL",IF(Planner!$I57="No","IDX3",IFERROR(INDEX(Lookup!$D$5:$D$808,MATCH(Planner!$F57&amp;"|"&amp;Planner!$O57,Lookup!$A$5:$A$808,0)),"UNK3"))))</f>
        <v/>
      </c>
      <c r="AF57" s="15" t="str">
        <f>IF(Planner!$P57="","",IF(Planner!$I57="Yes","ALL",IF(Planner!$I57="No","IDX4",IFERROR(INDEX(Lookup!$D$5:$D$808,MATCH(Planner!$F57&amp;"|"&amp;Planner!$P57,Lookup!$A$5:$A$808,0)),"UNK4"))))</f>
        <v/>
      </c>
      <c r="AG57" s="15" t="str">
        <f>IF(Planner!$Q57="","",IF(Planner!$I57="Yes","ALL",IF(Planner!$I57="No","IDX5",IFERROR(INDEX(Lookup!$D$5:$D$808,MATCH(Planner!$F57&amp;"|"&amp;Planner!$Q57,Lookup!$A$5:$A$808,0)),"UNK5"))))</f>
        <v/>
      </c>
      <c r="AH57" s="15" t="str">
        <f>IF(Planner!$R57="","",IF(Planner!$I57="Yes","ALL",IF(Planner!$I57="No","IDX6",IFERROR(INDEX(Lookup!$D$5:$D$808,MATCH(Planner!$F57&amp;"|"&amp;Planner!$R57,Lookup!$A$5:$A$808,0)),"UNK6"))))</f>
        <v/>
      </c>
      <c r="AI57" s="15" t="str">
        <f>IF(Planner!$S57="","",IF(Planner!$I57="Yes","ALL",IF(Planner!$I57="No","IDX7",IFERROR(INDEX(Lookup!$D$5:$D$808,MATCH(Planner!$F57&amp;"|"&amp;Planner!$S57,Lookup!$A$5:$A$808,0)),"UNK7"))))</f>
        <v/>
      </c>
      <c r="AJ57" s="15" t="str">
        <f>IF(Planner!$T57="","",IF(Planner!$I57="Yes","ALL",IF(Planner!$I57="No","IDX8",IFERROR(INDEX(Lookup!$D$5:$D$808,MATCH(Planner!$F57&amp;"|"&amp;Planner!$T57,Lookup!$A$5:$A$808,0)),"UNK8"))))</f>
        <v/>
      </c>
      <c r="AK57" s="15" t="str">
        <f>IF(Planner!$U57="","",IF(Planner!$I57="Yes","ALL",IF(Planner!$I57="No","IDX9",IFERROR(INDEX(Lookup!$D$5:$D$808,MATCH(Planner!$F57&amp;"|"&amp;Planner!$U57,Lookup!$A$5:$A$808,0)),"UNK9"))))</f>
        <v/>
      </c>
      <c r="AL57" s="15" t="str">
        <f>IF(Planner!$V57="","",IF(Planner!$I57="Yes","ALL",IF(Planner!$I57="No","IDX10",IFERROR(INDEX(Lookup!$D$5:$D$808,MATCH(Planner!$F57&amp;"|"&amp;Planner!$V57,Lookup!$A$5:$A$808,0)),"UNK10"))))</f>
        <v/>
      </c>
      <c r="AM57" s="15" t="str">
        <f>IF(Planner!$W57="","",IF(Planner!$I57="Yes","ALL",IF(Planner!$I57="No","IDX11",IFERROR(INDEX(Lookup!$D$5:$D$808,MATCH(Planner!$F57&amp;"|"&amp;Planner!$W57,Lookup!$A$5:$A$808,0)),"UNK11"))))</f>
        <v/>
      </c>
      <c r="AN57" s="15" t="str">
        <f>IF(Planner!$X57="","",IF(Planner!$I57="Yes","ALL",IF(Planner!$I57="No","IDX12",IFERROR(INDEX(Lookup!$D$5:$D$808,MATCH(Planner!$F57&amp;"|"&amp;Planner!$X57,Lookup!$A$5:$A$808,0)),"UNK12"))))</f>
        <v/>
      </c>
      <c r="AO57" s="15" t="str">
        <f>IF(Planner!$Y57="","",IF(Planner!$I57="Yes","ALL",IF(Planner!$I57="No","IDX13",IFERROR(INDEX(Lookup!$D$5:$D$808,MATCH(Planner!$F57&amp;"|"&amp;Planner!$Y57,Lookup!$A$5:$A$808,0)),"UNK13"))))</f>
        <v/>
      </c>
      <c r="AP57" s="15" t="str">
        <f>IF(Planner!$Z57="","",IF(Planner!$I57="Yes","ALL",IF(Planner!$I57="No","IDX14",IFERROR(INDEX(Lookup!$D$5:$D$808,MATCH(Planner!$F57&amp;"|"&amp;Planner!$Z57,Lookup!$A$5:$A$808,0)),"UNK14"))))</f>
        <v/>
      </c>
      <c r="AQ57" s="15" t="str">
        <f>IF(Planner!$AA57="","",IF(Planner!$I57="Yes","ALL",IF(Planner!$I57="No","IDX15",IFERROR(INDEX(Lookup!$D$5:$D$808,MATCH(Planner!$F57&amp;"|"&amp;Planner!$AA57,Lookup!$A$5:$A$808,0)),"UNK15"))))</f>
        <v/>
      </c>
      <c r="AR57" s="15" t="str">
        <f>IF(Planner!$AB57="","",IF(Planner!$I57="Yes","ALL",IF(Planner!$I57="No","IDX16",IFERROR(INDEX(Lookup!$D$5:$D$808,MATCH(Planner!$F57&amp;"|"&amp;Planner!$AB57,Lookup!$A$5:$A$808,0)),"UNK16"))))</f>
        <v/>
      </c>
      <c r="AS57" s="15" t="str">
        <f>IF(Planner!$AC57="","",IF(Planner!$I57="Yes","ALL",IF(Planner!$I57="No","IDX17",IFERROR(INDEX(Lookup!$D$5:$D$808,MATCH(Planner!$F57&amp;"|"&amp;Planner!$AC57,Lookup!$A$5:$A$808,0)),"UNK17"))))</f>
        <v/>
      </c>
      <c r="AT57" s="15" t="str">
        <f>IF(Planner!$AD57="","",IF(Planner!$I57="Yes","ALL",IF(Planner!$I57="No","IDX18",IFERROR(INDEX(Lookup!$D$5:$D$808,MATCH(Planner!$F57&amp;"|"&amp;Planner!$AD57,Lookup!$A$5:$A$808,0)),"UNK18"))))</f>
        <v/>
      </c>
      <c r="AU57" s="15" t="str">
        <f>IF(Planner!$AE57="","",IF(Planner!$I57="Yes","ALL",IF(Planner!$I57="No","IDX19",IFERROR(INDEX(Lookup!$D$5:$D$808,MATCH(Planner!$F57&amp;"|"&amp;Planner!$AE57,Lookup!$A$5:$A$808,0)),"UNK19"))))</f>
        <v/>
      </c>
      <c r="AV57" s="15" t="str">
        <f>IF(Planner!$AF57="","",IF(Planner!$I57="Yes","ALL",IF(Planner!$I57="No","IDX20",IFERROR(INDEX(Lookup!$D$5:$D$808,MATCH(Planner!$F57&amp;"|"&amp;Planner!$AF57,Lookup!$A$5:$A$808,0)),"UNK20"))))</f>
        <v/>
      </c>
      <c r="AW57" s="15" t="str">
        <f>IF(Planner!$AG57="","",IF(Planner!$I57="Yes","ALL",IF(Planner!$I57="No","IDX21",IFERROR(INDEX(Lookup!$D$5:$D$808,MATCH(Planner!$F57&amp;"|"&amp;Planner!$AG57,Lookup!$A$5:$A$808,0)),"UNK21"))))</f>
        <v/>
      </c>
      <c r="AX57" s="15" t="str">
        <f>IF(Planner!$AH57="","",IF(Planner!$I57="Yes","ALL",IF(Planner!$I57="No","IDX22",IFERROR(INDEX(Lookup!$D$5:$D$808,MATCH(Planner!$F57&amp;"|"&amp;Planner!$AH57,Lookup!$A$5:$A$808,0)),"UNK22"))))</f>
        <v/>
      </c>
      <c r="AY57" s="15" t="str">
        <f>IF(Planner!$AI57="","",IF(Planner!$I57="Yes","ALL",IF(Planner!$I57="No","IDX23",IFERROR(INDEX(Lookup!$D$5:$D$808,MATCH(Planner!$F57&amp;"|"&amp;Planner!$AI57,Lookup!$A$5:$A$808,0)),"UNK23"))))</f>
        <v/>
      </c>
      <c r="AZ57" s="15"/>
      <c r="BA57" s="15">
        <f t="shared" si="72"/>
        <v>30</v>
      </c>
      <c r="BB57" s="15">
        <f t="shared" si="73"/>
        <v>0</v>
      </c>
      <c r="BC57" s="15">
        <f t="shared" si="74"/>
        <v>0</v>
      </c>
      <c r="BD57" s="15">
        <f t="shared" si="75"/>
        <v>0</v>
      </c>
      <c r="BE57" s="15">
        <f t="shared" si="76"/>
        <v>0</v>
      </c>
      <c r="BF57" s="15">
        <f t="shared" si="77"/>
        <v>0</v>
      </c>
      <c r="BG57" s="15">
        <f t="shared" si="78"/>
        <v>0</v>
      </c>
      <c r="BH57" s="15">
        <f t="shared" si="79"/>
        <v>0</v>
      </c>
      <c r="BI57" s="15">
        <f t="shared" si="80"/>
        <v>0</v>
      </c>
      <c r="BJ57" s="15">
        <f t="shared" si="81"/>
        <v>0</v>
      </c>
      <c r="BK57" s="15">
        <f t="shared" si="82"/>
        <v>0</v>
      </c>
      <c r="BL57" s="15">
        <f t="shared" si="83"/>
        <v>0</v>
      </c>
      <c r="BM57" s="15">
        <f t="shared" si="84"/>
        <v>0</v>
      </c>
      <c r="BN57" s="15">
        <f t="shared" si="85"/>
        <v>0</v>
      </c>
      <c r="BO57" s="15">
        <f t="shared" si="86"/>
        <v>0</v>
      </c>
      <c r="BP57" s="15">
        <f t="shared" si="87"/>
        <v>0</v>
      </c>
      <c r="BQ57" s="15">
        <f t="shared" si="88"/>
        <v>0</v>
      </c>
      <c r="BR57" s="15">
        <f t="shared" si="89"/>
        <v>0</v>
      </c>
      <c r="BS57" s="15">
        <f t="shared" si="90"/>
        <v>0</v>
      </c>
      <c r="BT57" s="15">
        <f t="shared" si="91"/>
        <v>0</v>
      </c>
      <c r="BU57" s="15">
        <f t="shared" si="92"/>
        <v>0</v>
      </c>
      <c r="BV57" s="15">
        <f t="shared" si="93"/>
        <v>0</v>
      </c>
      <c r="BW57" s="15">
        <f t="shared" si="94"/>
        <v>0</v>
      </c>
      <c r="BX57" s="15">
        <f t="shared" si="95"/>
        <v>0</v>
      </c>
      <c r="BY57" s="15"/>
      <c r="BZ57" s="15">
        <f>IF($C57=0,0,Planner!$H57/$C57)</f>
        <v>1.6666666666666667</v>
      </c>
      <c r="CA57" s="15">
        <f>IF($D57=0,0,Planner!$H57/$D57)</f>
        <v>0</v>
      </c>
      <c r="CB57" s="15">
        <f>IF($E57=0,0,Planner!$H57/$E57)</f>
        <v>0</v>
      </c>
      <c r="CC57" s="15">
        <f>IF($F57=0,0,Planner!$H57/$F57)</f>
        <v>0</v>
      </c>
      <c r="CD57" s="15">
        <f>IF($G57=0,0,Planner!$H57/$G57)</f>
        <v>0</v>
      </c>
      <c r="CE57" s="15">
        <f>IF($H57=0,0,Planner!$H57/$H57)</f>
        <v>0</v>
      </c>
      <c r="CF57" s="15">
        <f>IF($I57=0,0,Planner!$H57/$I57)</f>
        <v>0</v>
      </c>
      <c r="CG57" s="15">
        <f>IF($J57=0,0,Planner!$H57/$J57)</f>
        <v>0</v>
      </c>
      <c r="CH57" s="15">
        <f>IF($K57=0,0,Planner!$H57/$K57)</f>
        <v>0</v>
      </c>
      <c r="CI57" s="15">
        <f>IF($L57=0,0,Planner!$H57/$L57)</f>
        <v>0</v>
      </c>
      <c r="CJ57" s="15">
        <f>IF($M57=0,0,Planner!$H57/$M57)</f>
        <v>0</v>
      </c>
      <c r="CK57" s="15">
        <f>IF($N57=0,0,Planner!$H57/$N57)</f>
        <v>0</v>
      </c>
      <c r="CL57" s="15">
        <f>IF($O57=0,0,Planner!$H57/$O57)</f>
        <v>0</v>
      </c>
      <c r="CM57" s="15">
        <f>IF($P57=0,0,Planner!$H57/$P57)</f>
        <v>0</v>
      </c>
      <c r="CN57" s="15">
        <f>IF($Q57=0,0,Planner!$H57/$Q57)</f>
        <v>0</v>
      </c>
      <c r="CO57" s="15">
        <f>IF($R57=0,0,Planner!$H57/$R57)</f>
        <v>0</v>
      </c>
      <c r="CP57" s="15">
        <f>IF($S57=0,0,Planner!$H57/$S57)</f>
        <v>0</v>
      </c>
      <c r="CQ57" s="15">
        <f>IF($T57=0,0,Planner!$H57/$T57)</f>
        <v>0</v>
      </c>
      <c r="CR57" s="15">
        <f>IF($U57=0,0,Planner!$H57/$U57)</f>
        <v>0</v>
      </c>
      <c r="CS57" s="15">
        <f>IF($V57=0,0,Planner!$H57/$V57)</f>
        <v>0</v>
      </c>
      <c r="CT57" s="15">
        <f>IF($W57=0,0,Planner!$H57/$W57)</f>
        <v>0</v>
      </c>
      <c r="CU57" s="15">
        <f>IF($X57=0,0,Planner!$H57/$X57)</f>
        <v>0</v>
      </c>
      <c r="CV57" s="15">
        <f>IF($Y57=0,0,Planner!$H57/$Y57)</f>
        <v>0</v>
      </c>
      <c r="CW57" s="15">
        <f>IF($Z57=0,0,Planner!$H57/$Z57)</f>
        <v>0</v>
      </c>
      <c r="CX57" s="15"/>
      <c r="CY57" s="15">
        <f t="shared" si="96"/>
        <v>1</v>
      </c>
      <c r="CZ57" s="15">
        <f t="shared" si="97"/>
        <v>0</v>
      </c>
      <c r="DA57" s="15">
        <f t="shared" si="98"/>
        <v>0</v>
      </c>
      <c r="DB57" s="15">
        <f t="shared" si="99"/>
        <v>0</v>
      </c>
      <c r="DC57" s="15">
        <f t="shared" si="100"/>
        <v>0</v>
      </c>
      <c r="DD57" s="15">
        <f t="shared" si="101"/>
        <v>0</v>
      </c>
      <c r="DE57" s="15">
        <f t="shared" si="102"/>
        <v>0</v>
      </c>
      <c r="DF57" s="15">
        <f t="shared" si="103"/>
        <v>0</v>
      </c>
      <c r="DG57" s="15">
        <f t="shared" si="104"/>
        <v>0</v>
      </c>
      <c r="DH57" s="15">
        <f t="shared" si="105"/>
        <v>0</v>
      </c>
      <c r="DI57" s="15">
        <f t="shared" si="106"/>
        <v>0</v>
      </c>
      <c r="DJ57" s="15">
        <f t="shared" si="107"/>
        <v>0</v>
      </c>
      <c r="DK57" s="15">
        <f t="shared" si="108"/>
        <v>0</v>
      </c>
      <c r="DL57" s="15">
        <f t="shared" si="109"/>
        <v>0</v>
      </c>
      <c r="DM57" s="15">
        <f t="shared" si="110"/>
        <v>0</v>
      </c>
      <c r="DN57" s="15">
        <f t="shared" si="111"/>
        <v>0</v>
      </c>
      <c r="DO57" s="15">
        <f t="shared" si="112"/>
        <v>0</v>
      </c>
      <c r="DP57" s="15">
        <f t="shared" si="113"/>
        <v>0</v>
      </c>
      <c r="DQ57" s="15">
        <f t="shared" si="114"/>
        <v>0</v>
      </c>
      <c r="DR57" s="15">
        <f t="shared" si="115"/>
        <v>0</v>
      </c>
      <c r="DS57" s="15">
        <f t="shared" si="116"/>
        <v>0</v>
      </c>
      <c r="DT57" s="15">
        <f t="shared" si="117"/>
        <v>0</v>
      </c>
      <c r="DU57" s="15">
        <f t="shared" si="118"/>
        <v>0</v>
      </c>
      <c r="DV57" s="15">
        <f t="shared" si="119"/>
        <v>0</v>
      </c>
      <c r="DW57" s="15"/>
      <c r="DX57" s="15">
        <f t="shared" si="120"/>
        <v>1.6666666666666667</v>
      </c>
      <c r="DY57" s="15">
        <f t="shared" si="121"/>
        <v>0</v>
      </c>
      <c r="DZ57" s="15">
        <f t="shared" si="122"/>
        <v>0</v>
      </c>
      <c r="EA57" s="15">
        <f t="shared" si="123"/>
        <v>0</v>
      </c>
      <c r="EB57" s="15">
        <f t="shared" si="124"/>
        <v>0</v>
      </c>
      <c r="EC57" s="15">
        <f t="shared" si="125"/>
        <v>0</v>
      </c>
      <c r="ED57" s="15">
        <f t="shared" si="126"/>
        <v>0</v>
      </c>
      <c r="EE57" s="15">
        <f t="shared" si="127"/>
        <v>0</v>
      </c>
      <c r="EF57" s="15">
        <f t="shared" si="128"/>
        <v>0</v>
      </c>
      <c r="EG57" s="15">
        <f t="shared" si="129"/>
        <v>0</v>
      </c>
      <c r="EH57" s="15">
        <f t="shared" si="130"/>
        <v>0</v>
      </c>
      <c r="EI57" s="15">
        <f t="shared" si="131"/>
        <v>0</v>
      </c>
      <c r="EJ57" s="15">
        <f t="shared" si="132"/>
        <v>0</v>
      </c>
      <c r="EK57" s="15">
        <f t="shared" si="133"/>
        <v>0</v>
      </c>
      <c r="EL57" s="15">
        <f t="shared" si="134"/>
        <v>0</v>
      </c>
      <c r="EM57" s="15">
        <f t="shared" si="135"/>
        <v>0</v>
      </c>
      <c r="EN57" s="15">
        <f t="shared" si="136"/>
        <v>0</v>
      </c>
      <c r="EO57" s="15">
        <f t="shared" si="137"/>
        <v>0</v>
      </c>
      <c r="EP57" s="15">
        <f t="shared" si="138"/>
        <v>0</v>
      </c>
      <c r="EQ57" s="15">
        <f t="shared" si="139"/>
        <v>0</v>
      </c>
      <c r="ER57" s="15">
        <f t="shared" si="140"/>
        <v>0</v>
      </c>
      <c r="ES57" s="15">
        <f t="shared" si="141"/>
        <v>0</v>
      </c>
      <c r="ET57" s="15">
        <f t="shared" si="142"/>
        <v>0</v>
      </c>
      <c r="EU57" s="15">
        <f t="shared" si="143"/>
        <v>0</v>
      </c>
      <c r="EV57" s="15"/>
      <c r="EW57" s="15" t="str">
        <f>IF(Planner!$L57="","",CHAR(34)&amp;Planner!$L57&amp;CHAR(34))</f>
        <v>"Bryophyta"</v>
      </c>
      <c r="EX57" s="15" t="str">
        <f>IF(Planner!$M57="","",CHAR(34)&amp;Planner!$M57&amp;CHAR(34))</f>
        <v/>
      </c>
      <c r="EY57" s="15" t="str">
        <f>IF(Planner!$N57="","",CHAR(34)&amp;Planner!$N57&amp;CHAR(34))</f>
        <v/>
      </c>
      <c r="EZ57" s="15" t="str">
        <f>IF(Planner!$O57="","",CHAR(34)&amp;Planner!$O57&amp;CHAR(34))</f>
        <v/>
      </c>
      <c r="FA57" s="15" t="str">
        <f>IF(Planner!$P57="","",CHAR(34)&amp;Planner!$P57&amp;CHAR(34))</f>
        <v/>
      </c>
      <c r="FB57" s="15" t="str">
        <f>IF(Planner!$Q57="","",CHAR(34)&amp;Planner!$Q57&amp;CHAR(34))</f>
        <v/>
      </c>
      <c r="FC57" s="15" t="str">
        <f>IF(Planner!$R57="","",CHAR(34)&amp;Planner!$R57&amp;CHAR(34))</f>
        <v/>
      </c>
      <c r="FD57" s="15" t="str">
        <f>IF(Planner!$S57="","",CHAR(34)&amp;Planner!$S57&amp;CHAR(34))</f>
        <v/>
      </c>
      <c r="FE57" s="15" t="str">
        <f>IF(Planner!$T57="","",CHAR(34)&amp;Planner!$T57&amp;CHAR(34))</f>
        <v/>
      </c>
      <c r="FF57" s="15" t="str">
        <f>IF(Planner!$U57="","",CHAR(34)&amp;Planner!$U57&amp;CHAR(34))</f>
        <v/>
      </c>
      <c r="FG57" s="15" t="str">
        <f>IF(Planner!$V57="","",CHAR(34)&amp;Planner!$V57&amp;CHAR(34))</f>
        <v/>
      </c>
      <c r="FH57" s="15" t="str">
        <f>IF(Planner!$W57="","",CHAR(34)&amp;Planner!$W57&amp;CHAR(34))</f>
        <v/>
      </c>
      <c r="FI57" s="15" t="str">
        <f>IF(Planner!$X57="","",CHAR(34)&amp;Planner!$X57&amp;CHAR(34))</f>
        <v/>
      </c>
      <c r="FJ57" s="15" t="str">
        <f>IF(Planner!$Y57="","",CHAR(34)&amp;Planner!$Y57&amp;CHAR(34))</f>
        <v/>
      </c>
      <c r="FK57" s="15" t="str">
        <f>IF(Planner!$Z57="","",CHAR(34)&amp;Planner!$Z57&amp;CHAR(34))</f>
        <v/>
      </c>
      <c r="FL57" s="15" t="str">
        <f>IF(Planner!$AA57="","",CHAR(34)&amp;Planner!$AA57&amp;CHAR(34))</f>
        <v/>
      </c>
      <c r="FM57" s="15" t="str">
        <f>IF(Planner!$AB57="","",CHAR(34)&amp;Planner!$AB57&amp;CHAR(34))</f>
        <v/>
      </c>
      <c r="FN57" s="15" t="str">
        <f>IF(Planner!$AC57="","",CHAR(34)&amp;Planner!$AC57&amp;CHAR(34))</f>
        <v/>
      </c>
      <c r="FO57" s="15" t="str">
        <f>IF(Planner!$AD57="","",CHAR(34)&amp;Planner!$AD57&amp;CHAR(34))</f>
        <v/>
      </c>
      <c r="FP57" s="15" t="str">
        <f>IF(Planner!$AE57="","",CHAR(34)&amp;Planner!$AE57&amp;CHAR(34))</f>
        <v/>
      </c>
      <c r="FQ57" s="15" t="str">
        <f>IF(Planner!$AF57="","",CHAR(34)&amp;Planner!$AF57&amp;CHAR(34))</f>
        <v/>
      </c>
      <c r="FR57" s="15" t="str">
        <f>IF(Planner!$AG57="","",CHAR(34)&amp;Planner!$AG57&amp;CHAR(34))</f>
        <v/>
      </c>
      <c r="FS57" s="15" t="str">
        <f>IF(Planner!$AH57="","",CHAR(34)&amp;Planner!$AH57&amp;CHAR(34))</f>
        <v/>
      </c>
      <c r="FT57" s="15" t="str">
        <f>IF(Planner!$AI57="","",CHAR(34)&amp;Planner!$AI57&amp;CHAR(34))</f>
        <v/>
      </c>
    </row>
    <row r="58" spans="1:176" x14ac:dyDescent="0.25">
      <c r="A58" s="15">
        <f>Planner!$A58</f>
        <v>65</v>
      </c>
      <c r="B58" s="15"/>
      <c r="C58" s="15">
        <f>IF(Planner!$L58="",0,IFERROR(INDEX(Lookup!$H$5:$H$808,MATCH(Planner!$F58&amp;"|"&amp;Planner!$L58,Lookup!$A$5:$A$808,0)),0))</f>
        <v>9</v>
      </c>
      <c r="D58" s="15">
        <f>IF(Planner!$M58="",0,IFERROR(INDEX(Lookup!$H$5:$H$808,MATCH(Planner!$F58&amp;"|"&amp;Planner!$M58,Lookup!$A$5:$A$808,0)),0))</f>
        <v>0</v>
      </c>
      <c r="E58" s="15">
        <f>IF(Planner!$N58="",0,IFERROR(INDEX(Lookup!$H$5:$H$808,MATCH(Planner!$F58&amp;"|"&amp;Planner!$N58,Lookup!$A$5:$A$808,0)),0))</f>
        <v>0</v>
      </c>
      <c r="F58" s="15">
        <f>IF(Planner!$O58="",0,IFERROR(INDEX(Lookup!$H$5:$H$808,MATCH(Planner!$F58&amp;"|"&amp;Planner!$O58,Lookup!$A$5:$A$808,0)),0))</f>
        <v>0</v>
      </c>
      <c r="G58" s="15">
        <f>IF(Planner!$P58="",0,IFERROR(INDEX(Lookup!$H$5:$H$808,MATCH(Planner!$F58&amp;"|"&amp;Planner!$P58,Lookup!$A$5:$A$808,0)),0))</f>
        <v>0</v>
      </c>
      <c r="H58" s="15">
        <f>IF(Planner!$Q58="",0,IFERROR(INDEX(Lookup!$H$5:$H$808,MATCH(Planner!$F58&amp;"|"&amp;Planner!$Q58,Lookup!$A$5:$A$808,0)),0))</f>
        <v>0</v>
      </c>
      <c r="I58" s="15">
        <f>IF(Planner!$R58="",0,IFERROR(INDEX(Lookup!$H$5:$H$808,MATCH(Planner!$F58&amp;"|"&amp;Planner!$R58,Lookup!$A$5:$A$808,0)),0))</f>
        <v>0</v>
      </c>
      <c r="J58" s="15">
        <f>IF(Planner!$S58="",0,IFERROR(INDEX(Lookup!$H$5:$H$808,MATCH(Planner!$F58&amp;"|"&amp;Planner!$S58,Lookup!$A$5:$A$808,0)),0))</f>
        <v>0</v>
      </c>
      <c r="K58" s="15">
        <f>IF(Planner!$T58="",0,IFERROR(INDEX(Lookup!$H$5:$H$808,MATCH(Planner!$F58&amp;"|"&amp;Planner!$T58,Lookup!$A$5:$A$808,0)),0))</f>
        <v>0</v>
      </c>
      <c r="L58" s="15">
        <f>IF(Planner!$U58="",0,IFERROR(INDEX(Lookup!$H$5:$H$808,MATCH(Planner!$F58&amp;"|"&amp;Planner!$U58,Lookup!$A$5:$A$808,0)),0))</f>
        <v>0</v>
      </c>
      <c r="M58" s="15">
        <f>IF(Planner!$V58="",0,IFERROR(INDEX(Lookup!$H$5:$H$808,MATCH(Planner!$F58&amp;"|"&amp;Planner!$V58,Lookup!$A$5:$A$808,0)),0))</f>
        <v>0</v>
      </c>
      <c r="N58" s="15">
        <f>IF(Planner!$W58="",0,IFERROR(INDEX(Lookup!$H$5:$H$808,MATCH(Planner!$F58&amp;"|"&amp;Planner!$W58,Lookup!$A$5:$A$808,0)),0))</f>
        <v>0</v>
      </c>
      <c r="O58" s="15">
        <f>IF(Planner!$X58="",0,IFERROR(INDEX(Lookup!$H$5:$H$808,MATCH(Planner!$F58&amp;"|"&amp;Planner!$X58,Lookup!$A$5:$A$808,0)),0))</f>
        <v>0</v>
      </c>
      <c r="P58" s="15">
        <f>IF(Planner!$Y58="",0,IFERROR(INDEX(Lookup!$H$5:$H$808,MATCH(Planner!$F58&amp;"|"&amp;Planner!$Y58,Lookup!$A$5:$A$808,0)),0))</f>
        <v>0</v>
      </c>
      <c r="Q58" s="15">
        <f>IF(Planner!$Z58="",0,IFERROR(INDEX(Lookup!$H$5:$H$808,MATCH(Planner!$F58&amp;"|"&amp;Planner!$Z58,Lookup!$A$5:$A$808,0)),0))</f>
        <v>0</v>
      </c>
      <c r="R58" s="15">
        <f>IF(Planner!$AA58="",0,IFERROR(INDEX(Lookup!$H$5:$H$808,MATCH(Planner!$F58&amp;"|"&amp;Planner!$AA58,Lookup!$A$5:$A$808,0)),0))</f>
        <v>0</v>
      </c>
      <c r="S58" s="15">
        <f>IF(Planner!$AB58="",0,IFERROR(INDEX(Lookup!$H$5:$H$808,MATCH(Planner!$F58&amp;"|"&amp;Planner!$AB58,Lookup!$A$5:$A$808,0)),0))</f>
        <v>0</v>
      </c>
      <c r="T58" s="15">
        <f>IF(Planner!$AC58="",0,IFERROR(INDEX(Lookup!$H$5:$H$808,MATCH(Planner!$F58&amp;"|"&amp;Planner!$AC58,Lookup!$A$5:$A$808,0)),0))</f>
        <v>0</v>
      </c>
      <c r="U58" s="15">
        <f>IF(Planner!$AD58="",0,IFERROR(INDEX(Lookup!$H$5:$H$808,MATCH(Planner!$F58&amp;"|"&amp;Planner!$AD58,Lookup!$A$5:$A$808,0)),0))</f>
        <v>0</v>
      </c>
      <c r="V58" s="15">
        <f>IF(Planner!$AE58="",0,IFERROR(INDEX(Lookup!$H$5:$H$808,MATCH(Planner!$F58&amp;"|"&amp;Planner!$AE58,Lookup!$A$5:$A$808,0)),0))</f>
        <v>0</v>
      </c>
      <c r="W58" s="15">
        <f>IF(Planner!$AF58="",0,IFERROR(INDEX(Lookup!$H$5:$H$808,MATCH(Planner!$F58&amp;"|"&amp;Planner!$AF58,Lookup!$A$5:$A$808,0)),0))</f>
        <v>0</v>
      </c>
      <c r="X58" s="15">
        <f>IF(Planner!$AG58="",0,IFERROR(INDEX(Lookup!$H$5:$H$808,MATCH(Planner!$F58&amp;"|"&amp;Planner!$AG58,Lookup!$A$5:$A$808,0)),0))</f>
        <v>0</v>
      </c>
      <c r="Y58" s="15">
        <f>IF(Planner!$AH58="",0,IFERROR(INDEX(Lookup!$H$5:$H$808,MATCH(Planner!$F58&amp;"|"&amp;Planner!$AH58,Lookup!$A$5:$A$808,0)),0))</f>
        <v>0</v>
      </c>
      <c r="Z58" s="15">
        <f>IF(Planner!$AI58="",0,IFERROR(INDEX(Lookup!$H$5:$H$808,MATCH(Planner!$F58&amp;"|"&amp;Planner!$AI58,Lookup!$A$5:$A$808,0)),0))</f>
        <v>0</v>
      </c>
      <c r="AA58" s="15"/>
      <c r="AB58" s="15" t="str">
        <f>IF(Planner!$L58="","",IF(Planner!$I58="Yes","ALL",IF(Planner!$I58="No","IDX0",IFERROR(INDEX(Lookup!$D$5:$D$808,MATCH(Planner!$F58&amp;"|"&amp;Planner!$L58,Lookup!$A$5:$A$808,0)),"UNK0"))))</f>
        <v>clue_completion~medium</v>
      </c>
      <c r="AC58" s="15" t="str">
        <f>IF(Planner!$M58="","",IF(Planner!$I58="Yes","ALL",IF(Planner!$I58="No","IDX1",IFERROR(INDEX(Lookup!$D$5:$D$808,MATCH(Planner!$F58&amp;"|"&amp;Planner!$M58,Lookup!$A$5:$A$808,0)),"UNK1"))))</f>
        <v/>
      </c>
      <c r="AD58" s="15" t="str">
        <f>IF(Planner!$N58="","",IF(Planner!$I58="Yes","ALL",IF(Planner!$I58="No","IDX2",IFERROR(INDEX(Lookup!$D$5:$D$808,MATCH(Planner!$F58&amp;"|"&amp;Planner!$N58,Lookup!$A$5:$A$808,0)),"UNK2"))))</f>
        <v/>
      </c>
      <c r="AE58" s="15" t="str">
        <f>IF(Planner!$O58="","",IF(Planner!$I58="Yes","ALL",IF(Planner!$I58="No","IDX3",IFERROR(INDEX(Lookup!$D$5:$D$808,MATCH(Planner!$F58&amp;"|"&amp;Planner!$O58,Lookup!$A$5:$A$808,0)),"UNK3"))))</f>
        <v/>
      </c>
      <c r="AF58" s="15" t="str">
        <f>IF(Planner!$P58="","",IF(Planner!$I58="Yes","ALL",IF(Planner!$I58="No","IDX4",IFERROR(INDEX(Lookup!$D$5:$D$808,MATCH(Planner!$F58&amp;"|"&amp;Planner!$P58,Lookup!$A$5:$A$808,0)),"UNK4"))))</f>
        <v/>
      </c>
      <c r="AG58" s="15" t="str">
        <f>IF(Planner!$Q58="","",IF(Planner!$I58="Yes","ALL",IF(Planner!$I58="No","IDX5",IFERROR(INDEX(Lookup!$D$5:$D$808,MATCH(Planner!$F58&amp;"|"&amp;Planner!$Q58,Lookup!$A$5:$A$808,0)),"UNK5"))))</f>
        <v/>
      </c>
      <c r="AH58" s="15" t="str">
        <f>IF(Planner!$R58="","",IF(Planner!$I58="Yes","ALL",IF(Planner!$I58="No","IDX6",IFERROR(INDEX(Lookup!$D$5:$D$808,MATCH(Planner!$F58&amp;"|"&amp;Planner!$R58,Lookup!$A$5:$A$808,0)),"UNK6"))))</f>
        <v/>
      </c>
      <c r="AI58" s="15" t="str">
        <f>IF(Planner!$S58="","",IF(Planner!$I58="Yes","ALL",IF(Planner!$I58="No","IDX7",IFERROR(INDEX(Lookup!$D$5:$D$808,MATCH(Planner!$F58&amp;"|"&amp;Planner!$S58,Lookup!$A$5:$A$808,0)),"UNK7"))))</f>
        <v/>
      </c>
      <c r="AJ58" s="15" t="str">
        <f>IF(Planner!$T58="","",IF(Planner!$I58="Yes","ALL",IF(Planner!$I58="No","IDX8",IFERROR(INDEX(Lookup!$D$5:$D$808,MATCH(Planner!$F58&amp;"|"&amp;Planner!$T58,Lookup!$A$5:$A$808,0)),"UNK8"))))</f>
        <v/>
      </c>
      <c r="AK58" s="15" t="str">
        <f>IF(Planner!$U58="","",IF(Planner!$I58="Yes","ALL",IF(Planner!$I58="No","IDX9",IFERROR(INDEX(Lookup!$D$5:$D$808,MATCH(Planner!$F58&amp;"|"&amp;Planner!$U58,Lookup!$A$5:$A$808,0)),"UNK9"))))</f>
        <v/>
      </c>
      <c r="AL58" s="15" t="str">
        <f>IF(Planner!$V58="","",IF(Planner!$I58="Yes","ALL",IF(Planner!$I58="No","IDX10",IFERROR(INDEX(Lookup!$D$5:$D$808,MATCH(Planner!$F58&amp;"|"&amp;Planner!$V58,Lookup!$A$5:$A$808,0)),"UNK10"))))</f>
        <v/>
      </c>
      <c r="AM58" s="15" t="str">
        <f>IF(Planner!$W58="","",IF(Planner!$I58="Yes","ALL",IF(Planner!$I58="No","IDX11",IFERROR(INDEX(Lookup!$D$5:$D$808,MATCH(Planner!$F58&amp;"|"&amp;Planner!$W58,Lookup!$A$5:$A$808,0)),"UNK11"))))</f>
        <v/>
      </c>
      <c r="AN58" s="15" t="str">
        <f>IF(Planner!$X58="","",IF(Planner!$I58="Yes","ALL",IF(Planner!$I58="No","IDX12",IFERROR(INDEX(Lookup!$D$5:$D$808,MATCH(Planner!$F58&amp;"|"&amp;Planner!$X58,Lookup!$A$5:$A$808,0)),"UNK12"))))</f>
        <v/>
      </c>
      <c r="AO58" s="15" t="str">
        <f>IF(Planner!$Y58="","",IF(Planner!$I58="Yes","ALL",IF(Planner!$I58="No","IDX13",IFERROR(INDEX(Lookup!$D$5:$D$808,MATCH(Planner!$F58&amp;"|"&amp;Planner!$Y58,Lookup!$A$5:$A$808,0)),"UNK13"))))</f>
        <v/>
      </c>
      <c r="AP58" s="15" t="str">
        <f>IF(Planner!$Z58="","",IF(Planner!$I58="Yes","ALL",IF(Planner!$I58="No","IDX14",IFERROR(INDEX(Lookup!$D$5:$D$808,MATCH(Planner!$F58&amp;"|"&amp;Planner!$Z58,Lookup!$A$5:$A$808,0)),"UNK14"))))</f>
        <v/>
      </c>
      <c r="AQ58" s="15" t="str">
        <f>IF(Planner!$AA58="","",IF(Planner!$I58="Yes","ALL",IF(Planner!$I58="No","IDX15",IFERROR(INDEX(Lookup!$D$5:$D$808,MATCH(Planner!$F58&amp;"|"&amp;Planner!$AA58,Lookup!$A$5:$A$808,0)),"UNK15"))))</f>
        <v/>
      </c>
      <c r="AR58" s="15" t="str">
        <f>IF(Planner!$AB58="","",IF(Planner!$I58="Yes","ALL",IF(Planner!$I58="No","IDX16",IFERROR(INDEX(Lookup!$D$5:$D$808,MATCH(Planner!$F58&amp;"|"&amp;Planner!$AB58,Lookup!$A$5:$A$808,0)),"UNK16"))))</f>
        <v/>
      </c>
      <c r="AS58" s="15" t="str">
        <f>IF(Planner!$AC58="","",IF(Planner!$I58="Yes","ALL",IF(Planner!$I58="No","IDX17",IFERROR(INDEX(Lookup!$D$5:$D$808,MATCH(Planner!$F58&amp;"|"&amp;Planner!$AC58,Lookup!$A$5:$A$808,0)),"UNK17"))))</f>
        <v/>
      </c>
      <c r="AT58" s="15" t="str">
        <f>IF(Planner!$AD58="","",IF(Planner!$I58="Yes","ALL",IF(Planner!$I58="No","IDX18",IFERROR(INDEX(Lookup!$D$5:$D$808,MATCH(Planner!$F58&amp;"|"&amp;Planner!$AD58,Lookup!$A$5:$A$808,0)),"UNK18"))))</f>
        <v/>
      </c>
      <c r="AU58" s="15" t="str">
        <f>IF(Planner!$AE58="","",IF(Planner!$I58="Yes","ALL",IF(Planner!$I58="No","IDX19",IFERROR(INDEX(Lookup!$D$5:$D$808,MATCH(Planner!$F58&amp;"|"&amp;Planner!$AE58,Lookup!$A$5:$A$808,0)),"UNK19"))))</f>
        <v/>
      </c>
      <c r="AV58" s="15" t="str">
        <f>IF(Planner!$AF58="","",IF(Planner!$I58="Yes","ALL",IF(Planner!$I58="No","IDX20",IFERROR(INDEX(Lookup!$D$5:$D$808,MATCH(Planner!$F58&amp;"|"&amp;Planner!$AF58,Lookup!$A$5:$A$808,0)),"UNK20"))))</f>
        <v/>
      </c>
      <c r="AW58" s="15" t="str">
        <f>IF(Planner!$AG58="","",IF(Planner!$I58="Yes","ALL",IF(Planner!$I58="No","IDX21",IFERROR(INDEX(Lookup!$D$5:$D$808,MATCH(Planner!$F58&amp;"|"&amp;Planner!$AG58,Lookup!$A$5:$A$808,0)),"UNK21"))))</f>
        <v/>
      </c>
      <c r="AX58" s="15" t="str">
        <f>IF(Planner!$AH58="","",IF(Planner!$I58="Yes","ALL",IF(Planner!$I58="No","IDX22",IFERROR(INDEX(Lookup!$D$5:$D$808,MATCH(Planner!$F58&amp;"|"&amp;Planner!$AH58,Lookup!$A$5:$A$808,0)),"UNK22"))))</f>
        <v/>
      </c>
      <c r="AY58" s="15" t="str">
        <f>IF(Planner!$AI58="","",IF(Planner!$I58="Yes","ALL",IF(Planner!$I58="No","IDX23",IFERROR(INDEX(Lookup!$D$5:$D$808,MATCH(Planner!$F58&amp;"|"&amp;Planner!$AI58,Lookup!$A$5:$A$808,0)),"UNK23"))))</f>
        <v/>
      </c>
      <c r="AZ58" s="15"/>
      <c r="BA58" s="15">
        <f t="shared" si="72"/>
        <v>9</v>
      </c>
      <c r="BB58" s="15">
        <f t="shared" si="73"/>
        <v>0</v>
      </c>
      <c r="BC58" s="15">
        <f t="shared" si="74"/>
        <v>0</v>
      </c>
      <c r="BD58" s="15">
        <f t="shared" si="75"/>
        <v>0</v>
      </c>
      <c r="BE58" s="15">
        <f t="shared" si="76"/>
        <v>0</v>
      </c>
      <c r="BF58" s="15">
        <f t="shared" si="77"/>
        <v>0</v>
      </c>
      <c r="BG58" s="15">
        <f t="shared" si="78"/>
        <v>0</v>
      </c>
      <c r="BH58" s="15">
        <f t="shared" si="79"/>
        <v>0</v>
      </c>
      <c r="BI58" s="15">
        <f t="shared" si="80"/>
        <v>0</v>
      </c>
      <c r="BJ58" s="15">
        <f t="shared" si="81"/>
        <v>0</v>
      </c>
      <c r="BK58" s="15">
        <f t="shared" si="82"/>
        <v>0</v>
      </c>
      <c r="BL58" s="15">
        <f t="shared" si="83"/>
        <v>0</v>
      </c>
      <c r="BM58" s="15">
        <f t="shared" si="84"/>
        <v>0</v>
      </c>
      <c r="BN58" s="15">
        <f t="shared" si="85"/>
        <v>0</v>
      </c>
      <c r="BO58" s="15">
        <f t="shared" si="86"/>
        <v>0</v>
      </c>
      <c r="BP58" s="15">
        <f t="shared" si="87"/>
        <v>0</v>
      </c>
      <c r="BQ58" s="15">
        <f t="shared" si="88"/>
        <v>0</v>
      </c>
      <c r="BR58" s="15">
        <f t="shared" si="89"/>
        <v>0</v>
      </c>
      <c r="BS58" s="15">
        <f t="shared" si="90"/>
        <v>0</v>
      </c>
      <c r="BT58" s="15">
        <f t="shared" si="91"/>
        <v>0</v>
      </c>
      <c r="BU58" s="15">
        <f t="shared" si="92"/>
        <v>0</v>
      </c>
      <c r="BV58" s="15">
        <f t="shared" si="93"/>
        <v>0</v>
      </c>
      <c r="BW58" s="15">
        <f t="shared" si="94"/>
        <v>0</v>
      </c>
      <c r="BX58" s="15">
        <f t="shared" si="95"/>
        <v>0</v>
      </c>
      <c r="BY58" s="15"/>
      <c r="BZ58" s="15">
        <f>IF($C58=0,0,Planner!$H58/$C58)</f>
        <v>3.3333333333333335</v>
      </c>
      <c r="CA58" s="15">
        <f>IF($D58=0,0,Planner!$H58/$D58)</f>
        <v>0</v>
      </c>
      <c r="CB58" s="15">
        <f>IF($E58=0,0,Planner!$H58/$E58)</f>
        <v>0</v>
      </c>
      <c r="CC58" s="15">
        <f>IF($F58=0,0,Planner!$H58/$F58)</f>
        <v>0</v>
      </c>
      <c r="CD58" s="15">
        <f>IF($G58=0,0,Planner!$H58/$G58)</f>
        <v>0</v>
      </c>
      <c r="CE58" s="15">
        <f>IF($H58=0,0,Planner!$H58/$H58)</f>
        <v>0</v>
      </c>
      <c r="CF58" s="15">
        <f>IF($I58=0,0,Planner!$H58/$I58)</f>
        <v>0</v>
      </c>
      <c r="CG58" s="15">
        <f>IF($J58=0,0,Planner!$H58/$J58)</f>
        <v>0</v>
      </c>
      <c r="CH58" s="15">
        <f>IF($K58=0,0,Planner!$H58/$K58)</f>
        <v>0</v>
      </c>
      <c r="CI58" s="15">
        <f>IF($L58=0,0,Planner!$H58/$L58)</f>
        <v>0</v>
      </c>
      <c r="CJ58" s="15">
        <f>IF($M58=0,0,Planner!$H58/$M58)</f>
        <v>0</v>
      </c>
      <c r="CK58" s="15">
        <f>IF($N58=0,0,Planner!$H58/$N58)</f>
        <v>0</v>
      </c>
      <c r="CL58" s="15">
        <f>IF($O58=0,0,Planner!$H58/$O58)</f>
        <v>0</v>
      </c>
      <c r="CM58" s="15">
        <f>IF($P58=0,0,Planner!$H58/$P58)</f>
        <v>0</v>
      </c>
      <c r="CN58" s="15">
        <f>IF($Q58=0,0,Planner!$H58/$Q58)</f>
        <v>0</v>
      </c>
      <c r="CO58" s="15">
        <f>IF($R58=0,0,Planner!$H58/$R58)</f>
        <v>0</v>
      </c>
      <c r="CP58" s="15">
        <f>IF($S58=0,0,Planner!$H58/$S58)</f>
        <v>0</v>
      </c>
      <c r="CQ58" s="15">
        <f>IF($T58=0,0,Planner!$H58/$T58)</f>
        <v>0</v>
      </c>
      <c r="CR58" s="15">
        <f>IF($U58=0,0,Planner!$H58/$U58)</f>
        <v>0</v>
      </c>
      <c r="CS58" s="15">
        <f>IF($V58=0,0,Planner!$H58/$V58)</f>
        <v>0</v>
      </c>
      <c r="CT58" s="15">
        <f>IF($W58=0,0,Planner!$H58/$W58)</f>
        <v>0</v>
      </c>
      <c r="CU58" s="15">
        <f>IF($X58=0,0,Planner!$H58/$X58)</f>
        <v>0</v>
      </c>
      <c r="CV58" s="15">
        <f>IF($Y58=0,0,Planner!$H58/$Y58)</f>
        <v>0</v>
      </c>
      <c r="CW58" s="15">
        <f>IF($Z58=0,0,Planner!$H58/$Z58)</f>
        <v>0</v>
      </c>
      <c r="CX58" s="15"/>
      <c r="CY58" s="15">
        <f t="shared" si="96"/>
        <v>1</v>
      </c>
      <c r="CZ58" s="15">
        <f t="shared" si="97"/>
        <v>0</v>
      </c>
      <c r="DA58" s="15">
        <f t="shared" si="98"/>
        <v>0</v>
      </c>
      <c r="DB58" s="15">
        <f t="shared" si="99"/>
        <v>0</v>
      </c>
      <c r="DC58" s="15">
        <f t="shared" si="100"/>
        <v>0</v>
      </c>
      <c r="DD58" s="15">
        <f t="shared" si="101"/>
        <v>0</v>
      </c>
      <c r="DE58" s="15">
        <f t="shared" si="102"/>
        <v>0</v>
      </c>
      <c r="DF58" s="15">
        <f t="shared" si="103"/>
        <v>0</v>
      </c>
      <c r="DG58" s="15">
        <f t="shared" si="104"/>
        <v>0</v>
      </c>
      <c r="DH58" s="15">
        <f t="shared" si="105"/>
        <v>0</v>
      </c>
      <c r="DI58" s="15">
        <f t="shared" si="106"/>
        <v>0</v>
      </c>
      <c r="DJ58" s="15">
        <f t="shared" si="107"/>
        <v>0</v>
      </c>
      <c r="DK58" s="15">
        <f t="shared" si="108"/>
        <v>0</v>
      </c>
      <c r="DL58" s="15">
        <f t="shared" si="109"/>
        <v>0</v>
      </c>
      <c r="DM58" s="15">
        <f t="shared" si="110"/>
        <v>0</v>
      </c>
      <c r="DN58" s="15">
        <f t="shared" si="111"/>
        <v>0</v>
      </c>
      <c r="DO58" s="15">
        <f t="shared" si="112"/>
        <v>0</v>
      </c>
      <c r="DP58" s="15">
        <f t="shared" si="113"/>
        <v>0</v>
      </c>
      <c r="DQ58" s="15">
        <f t="shared" si="114"/>
        <v>0</v>
      </c>
      <c r="DR58" s="15">
        <f t="shared" si="115"/>
        <v>0</v>
      </c>
      <c r="DS58" s="15">
        <f t="shared" si="116"/>
        <v>0</v>
      </c>
      <c r="DT58" s="15">
        <f t="shared" si="117"/>
        <v>0</v>
      </c>
      <c r="DU58" s="15">
        <f t="shared" si="118"/>
        <v>0</v>
      </c>
      <c r="DV58" s="15">
        <f t="shared" si="119"/>
        <v>0</v>
      </c>
      <c r="DW58" s="15"/>
      <c r="DX58" s="15">
        <f t="shared" si="120"/>
        <v>3.3333333333333335</v>
      </c>
      <c r="DY58" s="15">
        <f t="shared" si="121"/>
        <v>0</v>
      </c>
      <c r="DZ58" s="15">
        <f t="shared" si="122"/>
        <v>0</v>
      </c>
      <c r="EA58" s="15">
        <f t="shared" si="123"/>
        <v>0</v>
      </c>
      <c r="EB58" s="15">
        <f t="shared" si="124"/>
        <v>0</v>
      </c>
      <c r="EC58" s="15">
        <f t="shared" si="125"/>
        <v>0</v>
      </c>
      <c r="ED58" s="15">
        <f t="shared" si="126"/>
        <v>0</v>
      </c>
      <c r="EE58" s="15">
        <f t="shared" si="127"/>
        <v>0</v>
      </c>
      <c r="EF58" s="15">
        <f t="shared" si="128"/>
        <v>0</v>
      </c>
      <c r="EG58" s="15">
        <f t="shared" si="129"/>
        <v>0</v>
      </c>
      <c r="EH58" s="15">
        <f t="shared" si="130"/>
        <v>0</v>
      </c>
      <c r="EI58" s="15">
        <f t="shared" si="131"/>
        <v>0</v>
      </c>
      <c r="EJ58" s="15">
        <f t="shared" si="132"/>
        <v>0</v>
      </c>
      <c r="EK58" s="15">
        <f t="shared" si="133"/>
        <v>0</v>
      </c>
      <c r="EL58" s="15">
        <f t="shared" si="134"/>
        <v>0</v>
      </c>
      <c r="EM58" s="15">
        <f t="shared" si="135"/>
        <v>0</v>
      </c>
      <c r="EN58" s="15">
        <f t="shared" si="136"/>
        <v>0</v>
      </c>
      <c r="EO58" s="15">
        <f t="shared" si="137"/>
        <v>0</v>
      </c>
      <c r="EP58" s="15">
        <f t="shared" si="138"/>
        <v>0</v>
      </c>
      <c r="EQ58" s="15">
        <f t="shared" si="139"/>
        <v>0</v>
      </c>
      <c r="ER58" s="15">
        <f t="shared" si="140"/>
        <v>0</v>
      </c>
      <c r="ES58" s="15">
        <f t="shared" si="141"/>
        <v>0</v>
      </c>
      <c r="ET58" s="15">
        <f t="shared" si="142"/>
        <v>0</v>
      </c>
      <c r="EU58" s="15">
        <f t="shared" si="143"/>
        <v>0</v>
      </c>
      <c r="EV58" s="15"/>
      <c r="EW58" s="15" t="str">
        <f>IF(Planner!$L58="","",CHAR(34)&amp;Planner!$L58&amp;CHAR(34))</f>
        <v>"medium"</v>
      </c>
      <c r="EX58" s="15" t="str">
        <f>IF(Planner!$M58="","",CHAR(34)&amp;Planner!$M58&amp;CHAR(34))</f>
        <v/>
      </c>
      <c r="EY58" s="15" t="str">
        <f>IF(Planner!$N58="","",CHAR(34)&amp;Planner!$N58&amp;CHAR(34))</f>
        <v/>
      </c>
      <c r="EZ58" s="15" t="str">
        <f>IF(Planner!$O58="","",CHAR(34)&amp;Planner!$O58&amp;CHAR(34))</f>
        <v/>
      </c>
      <c r="FA58" s="15" t="str">
        <f>IF(Planner!$P58="","",CHAR(34)&amp;Planner!$P58&amp;CHAR(34))</f>
        <v/>
      </c>
      <c r="FB58" s="15" t="str">
        <f>IF(Planner!$Q58="","",CHAR(34)&amp;Planner!$Q58&amp;CHAR(34))</f>
        <v/>
      </c>
      <c r="FC58" s="15" t="str">
        <f>IF(Planner!$R58="","",CHAR(34)&amp;Planner!$R58&amp;CHAR(34))</f>
        <v/>
      </c>
      <c r="FD58" s="15" t="str">
        <f>IF(Planner!$S58="","",CHAR(34)&amp;Planner!$S58&amp;CHAR(34))</f>
        <v/>
      </c>
      <c r="FE58" s="15" t="str">
        <f>IF(Planner!$T58="","",CHAR(34)&amp;Planner!$T58&amp;CHAR(34))</f>
        <v/>
      </c>
      <c r="FF58" s="15" t="str">
        <f>IF(Planner!$U58="","",CHAR(34)&amp;Planner!$U58&amp;CHAR(34))</f>
        <v/>
      </c>
      <c r="FG58" s="15" t="str">
        <f>IF(Planner!$V58="","",CHAR(34)&amp;Planner!$V58&amp;CHAR(34))</f>
        <v/>
      </c>
      <c r="FH58" s="15" t="str">
        <f>IF(Planner!$W58="","",CHAR(34)&amp;Planner!$W58&amp;CHAR(34))</f>
        <v/>
      </c>
      <c r="FI58" s="15" t="str">
        <f>IF(Planner!$X58="","",CHAR(34)&amp;Planner!$X58&amp;CHAR(34))</f>
        <v/>
      </c>
      <c r="FJ58" s="15" t="str">
        <f>IF(Planner!$Y58="","",CHAR(34)&amp;Planner!$Y58&amp;CHAR(34))</f>
        <v/>
      </c>
      <c r="FK58" s="15" t="str">
        <f>IF(Planner!$Z58="","",CHAR(34)&amp;Planner!$Z58&amp;CHAR(34))</f>
        <v/>
      </c>
      <c r="FL58" s="15" t="str">
        <f>IF(Planner!$AA58="","",CHAR(34)&amp;Planner!$AA58&amp;CHAR(34))</f>
        <v/>
      </c>
      <c r="FM58" s="15" t="str">
        <f>IF(Planner!$AB58="","",CHAR(34)&amp;Planner!$AB58&amp;CHAR(34))</f>
        <v/>
      </c>
      <c r="FN58" s="15" t="str">
        <f>IF(Planner!$AC58="","",CHAR(34)&amp;Planner!$AC58&amp;CHAR(34))</f>
        <v/>
      </c>
      <c r="FO58" s="15" t="str">
        <f>IF(Planner!$AD58="","",CHAR(34)&amp;Planner!$AD58&amp;CHAR(34))</f>
        <v/>
      </c>
      <c r="FP58" s="15" t="str">
        <f>IF(Planner!$AE58="","",CHAR(34)&amp;Planner!$AE58&amp;CHAR(34))</f>
        <v/>
      </c>
      <c r="FQ58" s="15" t="str">
        <f>IF(Planner!$AF58="","",CHAR(34)&amp;Planner!$AF58&amp;CHAR(34))</f>
        <v/>
      </c>
      <c r="FR58" s="15" t="str">
        <f>IF(Planner!$AG58="","",CHAR(34)&amp;Planner!$AG58&amp;CHAR(34))</f>
        <v/>
      </c>
      <c r="FS58" s="15" t="str">
        <f>IF(Planner!$AH58="","",CHAR(34)&amp;Planner!$AH58&amp;CHAR(34))</f>
        <v/>
      </c>
      <c r="FT58" s="15" t="str">
        <f>IF(Planner!$AI58="","",CHAR(34)&amp;Planner!$AI58&amp;CHAR(34))</f>
        <v/>
      </c>
    </row>
    <row r="59" spans="1:176" x14ac:dyDescent="0.25">
      <c r="A59" s="15">
        <f>Planner!$A59</f>
        <v>64</v>
      </c>
      <c r="B59" s="15"/>
      <c r="C59" s="15">
        <f>IF(Planner!$L59="",0,IFERROR(INDEX(Lookup!$H$5:$H$808,MATCH(Planner!$F59&amp;"|"&amp;Planner!$L59,Lookup!$A$5:$A$808,0)),0))</f>
        <v>4.6875E-2</v>
      </c>
      <c r="D59" s="15">
        <f>IF(Planner!$M59="",0,IFERROR(INDEX(Lookup!$H$5:$H$808,MATCH(Planner!$F59&amp;"|"&amp;Planner!$M59,Lookup!$A$5:$A$808,0)),0))</f>
        <v>4.6875E-2</v>
      </c>
      <c r="E59" s="15">
        <f>IF(Planner!$N59="",0,IFERROR(INDEX(Lookup!$H$5:$H$808,MATCH(Planner!$F59&amp;"|"&amp;Planner!$N59,Lookup!$A$5:$A$808,0)),0))</f>
        <v>4.6875E-2</v>
      </c>
      <c r="F59" s="15">
        <f>IF(Planner!$O59="",0,IFERROR(INDEX(Lookup!$H$5:$H$808,MATCH(Planner!$F59&amp;"|"&amp;Planner!$O59,Lookup!$A$5:$A$808,0)),0))</f>
        <v>4.6875E-2</v>
      </c>
      <c r="G59" s="15">
        <f>IF(Planner!$P59="",0,IFERROR(INDEX(Lookup!$H$5:$H$808,MATCH(Planner!$F59&amp;"|"&amp;Planner!$P59,Lookup!$A$5:$A$808,0)),0))</f>
        <v>0</v>
      </c>
      <c r="H59" s="15">
        <f>IF(Planner!$Q59="",0,IFERROR(INDEX(Lookup!$H$5:$H$808,MATCH(Planner!$F59&amp;"|"&amp;Planner!$Q59,Lookup!$A$5:$A$808,0)),0))</f>
        <v>0</v>
      </c>
      <c r="I59" s="15">
        <f>IF(Planner!$R59="",0,IFERROR(INDEX(Lookup!$H$5:$H$808,MATCH(Planner!$F59&amp;"|"&amp;Planner!$R59,Lookup!$A$5:$A$808,0)),0))</f>
        <v>0</v>
      </c>
      <c r="J59" s="15">
        <f>IF(Planner!$S59="",0,IFERROR(INDEX(Lookup!$H$5:$H$808,MATCH(Planner!$F59&amp;"|"&amp;Planner!$S59,Lookup!$A$5:$A$808,0)),0))</f>
        <v>0</v>
      </c>
      <c r="K59" s="15">
        <f>IF(Planner!$T59="",0,IFERROR(INDEX(Lookup!$H$5:$H$808,MATCH(Planner!$F59&amp;"|"&amp;Planner!$T59,Lookup!$A$5:$A$808,0)),0))</f>
        <v>0</v>
      </c>
      <c r="L59" s="15">
        <f>IF(Planner!$U59="",0,IFERROR(INDEX(Lookup!$H$5:$H$808,MATCH(Planner!$F59&amp;"|"&amp;Planner!$U59,Lookup!$A$5:$A$808,0)),0))</f>
        <v>0</v>
      </c>
      <c r="M59" s="15">
        <f>IF(Planner!$V59="",0,IFERROR(INDEX(Lookup!$H$5:$H$808,MATCH(Planner!$F59&amp;"|"&amp;Planner!$V59,Lookup!$A$5:$A$808,0)),0))</f>
        <v>0</v>
      </c>
      <c r="N59" s="15">
        <f>IF(Planner!$W59="",0,IFERROR(INDEX(Lookup!$H$5:$H$808,MATCH(Planner!$F59&amp;"|"&amp;Planner!$W59,Lookup!$A$5:$A$808,0)),0))</f>
        <v>0</v>
      </c>
      <c r="O59" s="15">
        <f>IF(Planner!$X59="",0,IFERROR(INDEX(Lookup!$H$5:$H$808,MATCH(Planner!$F59&amp;"|"&amp;Planner!$X59,Lookup!$A$5:$A$808,0)),0))</f>
        <v>0</v>
      </c>
      <c r="P59" s="15">
        <f>IF(Planner!$Y59="",0,IFERROR(INDEX(Lookup!$H$5:$H$808,MATCH(Planner!$F59&amp;"|"&amp;Planner!$Y59,Lookup!$A$5:$A$808,0)),0))</f>
        <v>0</v>
      </c>
      <c r="Q59" s="15">
        <f>IF(Planner!$Z59="",0,IFERROR(INDEX(Lookup!$H$5:$H$808,MATCH(Planner!$F59&amp;"|"&amp;Planner!$Z59,Lookup!$A$5:$A$808,0)),0))</f>
        <v>0</v>
      </c>
      <c r="R59" s="15">
        <f>IF(Planner!$AA59="",0,IFERROR(INDEX(Lookup!$H$5:$H$808,MATCH(Planner!$F59&amp;"|"&amp;Planner!$AA59,Lookup!$A$5:$A$808,0)),0))</f>
        <v>0</v>
      </c>
      <c r="S59" s="15">
        <f>IF(Planner!$AB59="",0,IFERROR(INDEX(Lookup!$H$5:$H$808,MATCH(Planner!$F59&amp;"|"&amp;Planner!$AB59,Lookup!$A$5:$A$808,0)),0))</f>
        <v>0</v>
      </c>
      <c r="T59" s="15">
        <f>IF(Planner!$AC59="",0,IFERROR(INDEX(Lookup!$H$5:$H$808,MATCH(Planner!$F59&amp;"|"&amp;Planner!$AC59,Lookup!$A$5:$A$808,0)),0))</f>
        <v>0</v>
      </c>
      <c r="U59" s="15">
        <f>IF(Planner!$AD59="",0,IFERROR(INDEX(Lookup!$H$5:$H$808,MATCH(Planner!$F59&amp;"|"&amp;Planner!$AD59,Lookup!$A$5:$A$808,0)),0))</f>
        <v>0</v>
      </c>
      <c r="V59" s="15">
        <f>IF(Planner!$AE59="",0,IFERROR(INDEX(Lookup!$H$5:$H$808,MATCH(Planner!$F59&amp;"|"&amp;Planner!$AE59,Lookup!$A$5:$A$808,0)),0))</f>
        <v>0</v>
      </c>
      <c r="W59" s="15">
        <f>IF(Planner!$AF59="",0,IFERROR(INDEX(Lookup!$H$5:$H$808,MATCH(Planner!$F59&amp;"|"&amp;Planner!$AF59,Lookup!$A$5:$A$808,0)),0))</f>
        <v>0</v>
      </c>
      <c r="X59" s="15">
        <f>IF(Planner!$AG59="",0,IFERROR(INDEX(Lookup!$H$5:$H$808,MATCH(Planner!$F59&amp;"|"&amp;Planner!$AG59,Lookup!$A$5:$A$808,0)),0))</f>
        <v>0</v>
      </c>
      <c r="Y59" s="15">
        <f>IF(Planner!$AH59="",0,IFERROR(INDEX(Lookup!$H$5:$H$808,MATCH(Planner!$F59&amp;"|"&amp;Planner!$AH59,Lookup!$A$5:$A$808,0)),0))</f>
        <v>0</v>
      </c>
      <c r="Z59" s="15">
        <f>IF(Planner!$AI59="",0,IFERROR(INDEX(Lookup!$H$5:$H$808,MATCH(Planner!$F59&amp;"|"&amp;Planner!$AI59,Lookup!$A$5:$A$808,0)),0))</f>
        <v>0</v>
      </c>
      <c r="AA59" s="15"/>
      <c r="AB59" s="15" t="str">
        <f>IF(Planner!$L59="","",IF(Planner!$I59="Yes","ALL",IF(Planner!$I59="No","IDX0",IFERROR(INDEX(Lookup!$D$5:$D$808,MATCH(Planner!$F59&amp;"|"&amp;Planner!$L59,Lookup!$A$5:$A$808,0)),"UNK0"))))</f>
        <v>Zulrah</v>
      </c>
      <c r="AC59" s="15" t="str">
        <f>IF(Planner!$M59="","",IF(Planner!$I59="Yes","ALL",IF(Planner!$I59="No","IDX1",IFERROR(INDEX(Lookup!$D$5:$D$808,MATCH(Planner!$F59&amp;"|"&amp;Planner!$M59,Lookup!$A$5:$A$808,0)),"UNK1"))))</f>
        <v>Zulrah</v>
      </c>
      <c r="AD59" s="15" t="str">
        <f>IF(Planner!$N59="","",IF(Planner!$I59="Yes","ALL",IF(Planner!$I59="No","IDX2",IFERROR(INDEX(Lookup!$D$5:$D$808,MATCH(Planner!$F59&amp;"|"&amp;Planner!$N59,Lookup!$A$5:$A$808,0)),"UNK2"))))</f>
        <v>Zulrah</v>
      </c>
      <c r="AE59" s="15" t="str">
        <f>IF(Planner!$O59="","",IF(Planner!$I59="Yes","ALL",IF(Planner!$I59="No","IDX3",IFERROR(INDEX(Lookup!$D$5:$D$808,MATCH(Planner!$F59&amp;"|"&amp;Planner!$O59,Lookup!$A$5:$A$808,0)),"UNK3"))))</f>
        <v>Zulrah</v>
      </c>
      <c r="AF59" s="15" t="str">
        <f>IF(Planner!$P59="","",IF(Planner!$I59="Yes","ALL",IF(Planner!$I59="No","IDX4",IFERROR(INDEX(Lookup!$D$5:$D$808,MATCH(Planner!$F59&amp;"|"&amp;Planner!$P59,Lookup!$A$5:$A$808,0)),"UNK4"))))</f>
        <v/>
      </c>
      <c r="AG59" s="15" t="str">
        <f>IF(Planner!$Q59="","",IF(Planner!$I59="Yes","ALL",IF(Planner!$I59="No","IDX5",IFERROR(INDEX(Lookup!$D$5:$D$808,MATCH(Planner!$F59&amp;"|"&amp;Planner!$Q59,Lookup!$A$5:$A$808,0)),"UNK5"))))</f>
        <v/>
      </c>
      <c r="AH59" s="15" t="str">
        <f>IF(Planner!$R59="","",IF(Planner!$I59="Yes","ALL",IF(Planner!$I59="No","IDX6",IFERROR(INDEX(Lookup!$D$5:$D$808,MATCH(Planner!$F59&amp;"|"&amp;Planner!$R59,Lookup!$A$5:$A$808,0)),"UNK6"))))</f>
        <v/>
      </c>
      <c r="AI59" s="15" t="str">
        <f>IF(Planner!$S59="","",IF(Planner!$I59="Yes","ALL",IF(Planner!$I59="No","IDX7",IFERROR(INDEX(Lookup!$D$5:$D$808,MATCH(Planner!$F59&amp;"|"&amp;Planner!$S59,Lookup!$A$5:$A$808,0)),"UNK7"))))</f>
        <v/>
      </c>
      <c r="AJ59" s="15" t="str">
        <f>IF(Planner!$T59="","",IF(Planner!$I59="Yes","ALL",IF(Planner!$I59="No","IDX8",IFERROR(INDEX(Lookup!$D$5:$D$808,MATCH(Planner!$F59&amp;"|"&amp;Planner!$T59,Lookup!$A$5:$A$808,0)),"UNK8"))))</f>
        <v/>
      </c>
      <c r="AK59" s="15" t="str">
        <f>IF(Planner!$U59="","",IF(Planner!$I59="Yes","ALL",IF(Planner!$I59="No","IDX9",IFERROR(INDEX(Lookup!$D$5:$D$808,MATCH(Planner!$F59&amp;"|"&amp;Planner!$U59,Lookup!$A$5:$A$808,0)),"UNK9"))))</f>
        <v/>
      </c>
      <c r="AL59" s="15" t="str">
        <f>IF(Planner!$V59="","",IF(Planner!$I59="Yes","ALL",IF(Planner!$I59="No","IDX10",IFERROR(INDEX(Lookup!$D$5:$D$808,MATCH(Planner!$F59&amp;"|"&amp;Planner!$V59,Lookup!$A$5:$A$808,0)),"UNK10"))))</f>
        <v/>
      </c>
      <c r="AM59" s="15" t="str">
        <f>IF(Planner!$W59="","",IF(Planner!$I59="Yes","ALL",IF(Planner!$I59="No","IDX11",IFERROR(INDEX(Lookup!$D$5:$D$808,MATCH(Planner!$F59&amp;"|"&amp;Planner!$W59,Lookup!$A$5:$A$808,0)),"UNK11"))))</f>
        <v/>
      </c>
      <c r="AN59" s="15" t="str">
        <f>IF(Planner!$X59="","",IF(Planner!$I59="Yes","ALL",IF(Planner!$I59="No","IDX12",IFERROR(INDEX(Lookup!$D$5:$D$808,MATCH(Planner!$F59&amp;"|"&amp;Planner!$X59,Lookup!$A$5:$A$808,0)),"UNK12"))))</f>
        <v/>
      </c>
      <c r="AO59" s="15" t="str">
        <f>IF(Planner!$Y59="","",IF(Planner!$I59="Yes","ALL",IF(Planner!$I59="No","IDX13",IFERROR(INDEX(Lookup!$D$5:$D$808,MATCH(Planner!$F59&amp;"|"&amp;Planner!$Y59,Lookup!$A$5:$A$808,0)),"UNK13"))))</f>
        <v/>
      </c>
      <c r="AP59" s="15" t="str">
        <f>IF(Planner!$Z59="","",IF(Planner!$I59="Yes","ALL",IF(Planner!$I59="No","IDX14",IFERROR(INDEX(Lookup!$D$5:$D$808,MATCH(Planner!$F59&amp;"|"&amp;Planner!$Z59,Lookup!$A$5:$A$808,0)),"UNK14"))))</f>
        <v/>
      </c>
      <c r="AQ59" s="15" t="str">
        <f>IF(Planner!$AA59="","",IF(Planner!$I59="Yes","ALL",IF(Planner!$I59="No","IDX15",IFERROR(INDEX(Lookup!$D$5:$D$808,MATCH(Planner!$F59&amp;"|"&amp;Planner!$AA59,Lookup!$A$5:$A$808,0)),"UNK15"))))</f>
        <v/>
      </c>
      <c r="AR59" s="15" t="str">
        <f>IF(Planner!$AB59="","",IF(Planner!$I59="Yes","ALL",IF(Planner!$I59="No","IDX16",IFERROR(INDEX(Lookup!$D$5:$D$808,MATCH(Planner!$F59&amp;"|"&amp;Planner!$AB59,Lookup!$A$5:$A$808,0)),"UNK16"))))</f>
        <v/>
      </c>
      <c r="AS59" s="15" t="str">
        <f>IF(Planner!$AC59="","",IF(Planner!$I59="Yes","ALL",IF(Planner!$I59="No","IDX17",IFERROR(INDEX(Lookup!$D$5:$D$808,MATCH(Planner!$F59&amp;"|"&amp;Planner!$AC59,Lookup!$A$5:$A$808,0)),"UNK17"))))</f>
        <v/>
      </c>
      <c r="AT59" s="15" t="str">
        <f>IF(Planner!$AD59="","",IF(Planner!$I59="Yes","ALL",IF(Planner!$I59="No","IDX18",IFERROR(INDEX(Lookup!$D$5:$D$808,MATCH(Planner!$F59&amp;"|"&amp;Planner!$AD59,Lookup!$A$5:$A$808,0)),"UNK18"))))</f>
        <v/>
      </c>
      <c r="AU59" s="15" t="str">
        <f>IF(Planner!$AE59="","",IF(Planner!$I59="Yes","ALL",IF(Planner!$I59="No","IDX19",IFERROR(INDEX(Lookup!$D$5:$D$808,MATCH(Planner!$F59&amp;"|"&amp;Planner!$AE59,Lookup!$A$5:$A$808,0)),"UNK19"))))</f>
        <v/>
      </c>
      <c r="AV59" s="15" t="str">
        <f>IF(Planner!$AF59="","",IF(Planner!$I59="Yes","ALL",IF(Planner!$I59="No","IDX20",IFERROR(INDEX(Lookup!$D$5:$D$808,MATCH(Planner!$F59&amp;"|"&amp;Planner!$AF59,Lookup!$A$5:$A$808,0)),"UNK20"))))</f>
        <v/>
      </c>
      <c r="AW59" s="15" t="str">
        <f>IF(Planner!$AG59="","",IF(Planner!$I59="Yes","ALL",IF(Planner!$I59="No","IDX21",IFERROR(INDEX(Lookup!$D$5:$D$808,MATCH(Planner!$F59&amp;"|"&amp;Planner!$AG59,Lookup!$A$5:$A$808,0)),"UNK21"))))</f>
        <v/>
      </c>
      <c r="AX59" s="15" t="str">
        <f>IF(Planner!$AH59="","",IF(Planner!$I59="Yes","ALL",IF(Planner!$I59="No","IDX22",IFERROR(INDEX(Lookup!$D$5:$D$808,MATCH(Planner!$F59&amp;"|"&amp;Planner!$AH59,Lookup!$A$5:$A$808,0)),"UNK22"))))</f>
        <v/>
      </c>
      <c r="AY59" s="15" t="str">
        <f>IF(Planner!$AI59="","",IF(Planner!$I59="Yes","ALL",IF(Planner!$I59="No","IDX23",IFERROR(INDEX(Lookup!$D$5:$D$808,MATCH(Planner!$F59&amp;"|"&amp;Planner!$AI59,Lookup!$A$5:$A$808,0)),"UNK23"))))</f>
        <v/>
      </c>
      <c r="AZ59" s="15"/>
      <c r="BA59" s="15">
        <f t="shared" si="72"/>
        <v>0.1875</v>
      </c>
      <c r="BB59" s="15">
        <f t="shared" si="73"/>
        <v>0.1875</v>
      </c>
      <c r="BC59" s="15">
        <f t="shared" si="74"/>
        <v>0.1875</v>
      </c>
      <c r="BD59" s="15">
        <f t="shared" si="75"/>
        <v>0.1875</v>
      </c>
      <c r="BE59" s="15">
        <f t="shared" si="76"/>
        <v>0</v>
      </c>
      <c r="BF59" s="15">
        <f t="shared" si="77"/>
        <v>0</v>
      </c>
      <c r="BG59" s="15">
        <f t="shared" si="78"/>
        <v>0</v>
      </c>
      <c r="BH59" s="15">
        <f t="shared" si="79"/>
        <v>0</v>
      </c>
      <c r="BI59" s="15">
        <f t="shared" si="80"/>
        <v>0</v>
      </c>
      <c r="BJ59" s="15">
        <f t="shared" si="81"/>
        <v>0</v>
      </c>
      <c r="BK59" s="15">
        <f t="shared" si="82"/>
        <v>0</v>
      </c>
      <c r="BL59" s="15">
        <f t="shared" si="83"/>
        <v>0</v>
      </c>
      <c r="BM59" s="15">
        <f t="shared" si="84"/>
        <v>0</v>
      </c>
      <c r="BN59" s="15">
        <f t="shared" si="85"/>
        <v>0</v>
      </c>
      <c r="BO59" s="15">
        <f t="shared" si="86"/>
        <v>0</v>
      </c>
      <c r="BP59" s="15">
        <f t="shared" si="87"/>
        <v>0</v>
      </c>
      <c r="BQ59" s="15">
        <f t="shared" si="88"/>
        <v>0</v>
      </c>
      <c r="BR59" s="15">
        <f t="shared" si="89"/>
        <v>0</v>
      </c>
      <c r="BS59" s="15">
        <f t="shared" si="90"/>
        <v>0</v>
      </c>
      <c r="BT59" s="15">
        <f t="shared" si="91"/>
        <v>0</v>
      </c>
      <c r="BU59" s="15">
        <f t="shared" si="92"/>
        <v>0</v>
      </c>
      <c r="BV59" s="15">
        <f t="shared" si="93"/>
        <v>0</v>
      </c>
      <c r="BW59" s="15">
        <f t="shared" si="94"/>
        <v>0</v>
      </c>
      <c r="BX59" s="15">
        <f t="shared" si="95"/>
        <v>0</v>
      </c>
      <c r="BY59" s="15"/>
      <c r="BZ59" s="15">
        <f>IF($C59=0,0,Planner!$H59/$C59)</f>
        <v>21.333333333333332</v>
      </c>
      <c r="CA59" s="15">
        <f>IF($D59=0,0,Planner!$H59/$D59)</f>
        <v>21.333333333333332</v>
      </c>
      <c r="CB59" s="15">
        <f>IF($E59=0,0,Planner!$H59/$E59)</f>
        <v>21.333333333333332</v>
      </c>
      <c r="CC59" s="15">
        <f>IF($F59=0,0,Planner!$H59/$F59)</f>
        <v>21.333333333333332</v>
      </c>
      <c r="CD59" s="15">
        <f>IF($G59=0,0,Planner!$H59/$G59)</f>
        <v>0</v>
      </c>
      <c r="CE59" s="15">
        <f>IF($H59=0,0,Planner!$H59/$H59)</f>
        <v>0</v>
      </c>
      <c r="CF59" s="15">
        <f>IF($I59=0,0,Planner!$H59/$I59)</f>
        <v>0</v>
      </c>
      <c r="CG59" s="15">
        <f>IF($J59=0,0,Planner!$H59/$J59)</f>
        <v>0</v>
      </c>
      <c r="CH59" s="15">
        <f>IF($K59=0,0,Planner!$H59/$K59)</f>
        <v>0</v>
      </c>
      <c r="CI59" s="15">
        <f>IF($L59=0,0,Planner!$H59/$L59)</f>
        <v>0</v>
      </c>
      <c r="CJ59" s="15">
        <f>IF($M59=0,0,Planner!$H59/$M59)</f>
        <v>0</v>
      </c>
      <c r="CK59" s="15">
        <f>IF($N59=0,0,Planner!$H59/$N59)</f>
        <v>0</v>
      </c>
      <c r="CL59" s="15">
        <f>IF($O59=0,0,Planner!$H59/$O59)</f>
        <v>0</v>
      </c>
      <c r="CM59" s="15">
        <f>IF($P59=0,0,Planner!$H59/$P59)</f>
        <v>0</v>
      </c>
      <c r="CN59" s="15">
        <f>IF($Q59=0,0,Planner!$H59/$Q59)</f>
        <v>0</v>
      </c>
      <c r="CO59" s="15">
        <f>IF($R59=0,0,Planner!$H59/$R59)</f>
        <v>0</v>
      </c>
      <c r="CP59" s="15">
        <f>IF($S59=0,0,Planner!$H59/$S59)</f>
        <v>0</v>
      </c>
      <c r="CQ59" s="15">
        <f>IF($T59=0,0,Planner!$H59/$T59)</f>
        <v>0</v>
      </c>
      <c r="CR59" s="15">
        <f>IF($U59=0,0,Planner!$H59/$U59)</f>
        <v>0</v>
      </c>
      <c r="CS59" s="15">
        <f>IF($V59=0,0,Planner!$H59/$V59)</f>
        <v>0</v>
      </c>
      <c r="CT59" s="15">
        <f>IF($W59=0,0,Planner!$H59/$W59)</f>
        <v>0</v>
      </c>
      <c r="CU59" s="15">
        <f>IF($X59=0,0,Planner!$H59/$X59)</f>
        <v>0</v>
      </c>
      <c r="CV59" s="15">
        <f>IF($Y59=0,0,Planner!$H59/$Y59)</f>
        <v>0</v>
      </c>
      <c r="CW59" s="15">
        <f>IF($Z59=0,0,Planner!$H59/$Z59)</f>
        <v>0</v>
      </c>
      <c r="CX59" s="15"/>
      <c r="CY59" s="15">
        <f t="shared" si="96"/>
        <v>1</v>
      </c>
      <c r="CZ59" s="15">
        <f t="shared" si="97"/>
        <v>2</v>
      </c>
      <c r="DA59" s="15">
        <f t="shared" si="98"/>
        <v>3</v>
      </c>
      <c r="DB59" s="15">
        <f t="shared" si="99"/>
        <v>4</v>
      </c>
      <c r="DC59" s="15">
        <f t="shared" si="100"/>
        <v>0</v>
      </c>
      <c r="DD59" s="15">
        <f t="shared" si="101"/>
        <v>0</v>
      </c>
      <c r="DE59" s="15">
        <f t="shared" si="102"/>
        <v>0</v>
      </c>
      <c r="DF59" s="15">
        <f t="shared" si="103"/>
        <v>0</v>
      </c>
      <c r="DG59" s="15">
        <f t="shared" si="104"/>
        <v>0</v>
      </c>
      <c r="DH59" s="15">
        <f t="shared" si="105"/>
        <v>0</v>
      </c>
      <c r="DI59" s="15">
        <f t="shared" si="106"/>
        <v>0</v>
      </c>
      <c r="DJ59" s="15">
        <f t="shared" si="107"/>
        <v>0</v>
      </c>
      <c r="DK59" s="15">
        <f t="shared" si="108"/>
        <v>0</v>
      </c>
      <c r="DL59" s="15">
        <f t="shared" si="109"/>
        <v>0</v>
      </c>
      <c r="DM59" s="15">
        <f t="shared" si="110"/>
        <v>0</v>
      </c>
      <c r="DN59" s="15">
        <f t="shared" si="111"/>
        <v>0</v>
      </c>
      <c r="DO59" s="15">
        <f t="shared" si="112"/>
        <v>0</v>
      </c>
      <c r="DP59" s="15">
        <f t="shared" si="113"/>
        <v>0</v>
      </c>
      <c r="DQ59" s="15">
        <f t="shared" si="114"/>
        <v>0</v>
      </c>
      <c r="DR59" s="15">
        <f t="shared" si="115"/>
        <v>0</v>
      </c>
      <c r="DS59" s="15">
        <f t="shared" si="116"/>
        <v>0</v>
      </c>
      <c r="DT59" s="15">
        <f t="shared" si="117"/>
        <v>0</v>
      </c>
      <c r="DU59" s="15">
        <f t="shared" si="118"/>
        <v>0</v>
      </c>
      <c r="DV59" s="15">
        <f t="shared" si="119"/>
        <v>0</v>
      </c>
      <c r="DW59" s="15"/>
      <c r="DX59" s="15">
        <f t="shared" si="120"/>
        <v>21.333333333333332</v>
      </c>
      <c r="DY59" s="15">
        <f t="shared" si="121"/>
        <v>10.666666666666666</v>
      </c>
      <c r="DZ59" s="15">
        <f t="shared" si="122"/>
        <v>7.1111111111111107</v>
      </c>
      <c r="EA59" s="15">
        <f t="shared" si="123"/>
        <v>5.333333333333333</v>
      </c>
      <c r="EB59" s="15">
        <f t="shared" si="124"/>
        <v>0</v>
      </c>
      <c r="EC59" s="15">
        <f t="shared" si="125"/>
        <v>0</v>
      </c>
      <c r="ED59" s="15">
        <f t="shared" si="126"/>
        <v>0</v>
      </c>
      <c r="EE59" s="15">
        <f t="shared" si="127"/>
        <v>0</v>
      </c>
      <c r="EF59" s="15">
        <f t="shared" si="128"/>
        <v>0</v>
      </c>
      <c r="EG59" s="15">
        <f t="shared" si="129"/>
        <v>0</v>
      </c>
      <c r="EH59" s="15">
        <f t="shared" si="130"/>
        <v>0</v>
      </c>
      <c r="EI59" s="15">
        <f t="shared" si="131"/>
        <v>0</v>
      </c>
      <c r="EJ59" s="15">
        <f t="shared" si="132"/>
        <v>0</v>
      </c>
      <c r="EK59" s="15">
        <f t="shared" si="133"/>
        <v>0</v>
      </c>
      <c r="EL59" s="15">
        <f t="shared" si="134"/>
        <v>0</v>
      </c>
      <c r="EM59" s="15">
        <f t="shared" si="135"/>
        <v>0</v>
      </c>
      <c r="EN59" s="15">
        <f t="shared" si="136"/>
        <v>0</v>
      </c>
      <c r="EO59" s="15">
        <f t="shared" si="137"/>
        <v>0</v>
      </c>
      <c r="EP59" s="15">
        <f t="shared" si="138"/>
        <v>0</v>
      </c>
      <c r="EQ59" s="15">
        <f t="shared" si="139"/>
        <v>0</v>
      </c>
      <c r="ER59" s="15">
        <f t="shared" si="140"/>
        <v>0</v>
      </c>
      <c r="ES59" s="15">
        <f t="shared" si="141"/>
        <v>0</v>
      </c>
      <c r="ET59" s="15">
        <f t="shared" si="142"/>
        <v>0</v>
      </c>
      <c r="EU59" s="15">
        <f t="shared" si="143"/>
        <v>0</v>
      </c>
      <c r="EV59" s="15"/>
      <c r="EW59" s="15" t="str">
        <f>IF(Planner!$L59="","",CHAR(34)&amp;Planner!$L59&amp;CHAR(34))</f>
        <v>"Serpentine visage"</v>
      </c>
      <c r="EX59" s="15" t="str">
        <f>IF(Planner!$M59="","",CHAR(34)&amp;Planner!$M59&amp;CHAR(34))</f>
        <v>"Magic fang"</v>
      </c>
      <c r="EY59" s="15" t="str">
        <f>IF(Planner!$N59="","",CHAR(34)&amp;Planner!$N59&amp;CHAR(34))</f>
        <v>"Tanzanite fang"</v>
      </c>
      <c r="EZ59" s="15" t="str">
        <f>IF(Planner!$O59="","",CHAR(34)&amp;Planner!$O59&amp;CHAR(34))</f>
        <v>"Uncut onyx"</v>
      </c>
      <c r="FA59" s="15" t="str">
        <f>IF(Planner!$P59="","",CHAR(34)&amp;Planner!$P59&amp;CHAR(34))</f>
        <v/>
      </c>
      <c r="FB59" s="15" t="str">
        <f>IF(Planner!$Q59="","",CHAR(34)&amp;Planner!$Q59&amp;CHAR(34))</f>
        <v/>
      </c>
      <c r="FC59" s="15" t="str">
        <f>IF(Planner!$R59="","",CHAR(34)&amp;Planner!$R59&amp;CHAR(34))</f>
        <v/>
      </c>
      <c r="FD59" s="15" t="str">
        <f>IF(Planner!$S59="","",CHAR(34)&amp;Planner!$S59&amp;CHAR(34))</f>
        <v/>
      </c>
      <c r="FE59" s="15" t="str">
        <f>IF(Planner!$T59="","",CHAR(34)&amp;Planner!$T59&amp;CHAR(34))</f>
        <v/>
      </c>
      <c r="FF59" s="15" t="str">
        <f>IF(Planner!$U59="","",CHAR(34)&amp;Planner!$U59&amp;CHAR(34))</f>
        <v/>
      </c>
      <c r="FG59" s="15" t="str">
        <f>IF(Planner!$V59="","",CHAR(34)&amp;Planner!$V59&amp;CHAR(34))</f>
        <v/>
      </c>
      <c r="FH59" s="15" t="str">
        <f>IF(Planner!$W59="","",CHAR(34)&amp;Planner!$W59&amp;CHAR(34))</f>
        <v/>
      </c>
      <c r="FI59" s="15" t="str">
        <f>IF(Planner!$X59="","",CHAR(34)&amp;Planner!$X59&amp;CHAR(34))</f>
        <v/>
      </c>
      <c r="FJ59" s="15" t="str">
        <f>IF(Planner!$Y59="","",CHAR(34)&amp;Planner!$Y59&amp;CHAR(34))</f>
        <v/>
      </c>
      <c r="FK59" s="15" t="str">
        <f>IF(Planner!$Z59="","",CHAR(34)&amp;Planner!$Z59&amp;CHAR(34))</f>
        <v/>
      </c>
      <c r="FL59" s="15" t="str">
        <f>IF(Planner!$AA59="","",CHAR(34)&amp;Planner!$AA59&amp;CHAR(34))</f>
        <v/>
      </c>
      <c r="FM59" s="15" t="str">
        <f>IF(Planner!$AB59="","",CHAR(34)&amp;Planner!$AB59&amp;CHAR(34))</f>
        <v/>
      </c>
      <c r="FN59" s="15" t="str">
        <f>IF(Planner!$AC59="","",CHAR(34)&amp;Planner!$AC59&amp;CHAR(34))</f>
        <v/>
      </c>
      <c r="FO59" s="15" t="str">
        <f>IF(Planner!$AD59="","",CHAR(34)&amp;Planner!$AD59&amp;CHAR(34))</f>
        <v/>
      </c>
      <c r="FP59" s="15" t="str">
        <f>IF(Planner!$AE59="","",CHAR(34)&amp;Planner!$AE59&amp;CHAR(34))</f>
        <v/>
      </c>
      <c r="FQ59" s="15" t="str">
        <f>IF(Planner!$AF59="","",CHAR(34)&amp;Planner!$AF59&amp;CHAR(34))</f>
        <v/>
      </c>
      <c r="FR59" s="15" t="str">
        <f>IF(Planner!$AG59="","",CHAR(34)&amp;Planner!$AG59&amp;CHAR(34))</f>
        <v/>
      </c>
      <c r="FS59" s="15" t="str">
        <f>IF(Planner!$AH59="","",CHAR(34)&amp;Planner!$AH59&amp;CHAR(34))</f>
        <v/>
      </c>
      <c r="FT59" s="15" t="str">
        <f>IF(Planner!$AI59="","",CHAR(34)&amp;Planner!$AI59&amp;CHAR(34))</f>
        <v/>
      </c>
    </row>
    <row r="60" spans="1:176" x14ac:dyDescent="0.25">
      <c r="A60" s="15">
        <f>Planner!$A60</f>
        <v>55</v>
      </c>
      <c r="B60" s="15"/>
      <c r="C60" s="15">
        <f>IF(Planner!$L60="",0,IFERROR(INDEX(Lookup!$H$5:$H$808,MATCH(Planner!$F60&amp;"|"&amp;Planner!$L60,Lookup!$A$5:$A$808,0)),0))</f>
        <v>90000</v>
      </c>
      <c r="D60" s="15">
        <f>IF(Planner!$M60="",0,IFERROR(INDEX(Lookup!$H$5:$H$808,MATCH(Planner!$F60&amp;"|"&amp;Planner!$M60,Lookup!$A$5:$A$808,0)),0))</f>
        <v>100000</v>
      </c>
      <c r="E60" s="15">
        <f>IF(Planner!$N60="",0,IFERROR(INDEX(Lookup!$H$5:$H$808,MATCH(Planner!$F60&amp;"|"&amp;Planner!$N60,Lookup!$A$5:$A$808,0)),0))</f>
        <v>80000</v>
      </c>
      <c r="F60" s="15">
        <f>IF(Planner!$O60="",0,IFERROR(INDEX(Lookup!$H$5:$H$808,MATCH(Planner!$F60&amp;"|"&amp;Planner!$O60,Lookup!$A$5:$A$808,0)),0))</f>
        <v>250000</v>
      </c>
      <c r="G60" s="15">
        <f>IF(Planner!$P60="",0,IFERROR(INDEX(Lookup!$H$5:$H$808,MATCH(Planner!$F60&amp;"|"&amp;Planner!$P60,Lookup!$A$5:$A$808,0)),0))</f>
        <v>350000</v>
      </c>
      <c r="H60" s="15">
        <f>IF(Planner!$Q60="",0,IFERROR(INDEX(Lookup!$H$5:$H$808,MATCH(Planner!$F60&amp;"|"&amp;Planner!$Q60,Lookup!$A$5:$A$808,0)),0))</f>
        <v>200000</v>
      </c>
      <c r="I60" s="15">
        <f>IF(Planner!$R60="",0,IFERROR(INDEX(Lookup!$H$5:$H$808,MATCH(Planner!$F60&amp;"|"&amp;Planner!$R60,Lookup!$A$5:$A$808,0)),0))</f>
        <v>45000</v>
      </c>
      <c r="J60" s="15">
        <f>IF(Planner!$S60="",0,IFERROR(INDEX(Lookup!$H$5:$H$808,MATCH(Planner!$F60&amp;"|"&amp;Planner!$S60,Lookup!$A$5:$A$808,0)),0))</f>
        <v>700000</v>
      </c>
      <c r="K60" s="15">
        <f>IF(Planner!$T60="",0,IFERROR(INDEX(Lookup!$H$5:$H$808,MATCH(Planner!$F60&amp;"|"&amp;Planner!$T60,Lookup!$A$5:$A$808,0)),0))</f>
        <v>45000</v>
      </c>
      <c r="L60" s="15">
        <f>IF(Planner!$U60="",0,IFERROR(INDEX(Lookup!$H$5:$H$808,MATCH(Planner!$F60&amp;"|"&amp;Planner!$U60,Lookup!$A$5:$A$808,0)),0))</f>
        <v>70000</v>
      </c>
      <c r="M60" s="15">
        <f>IF(Planner!$V60="",0,IFERROR(INDEX(Lookup!$H$5:$H$808,MATCH(Planner!$F60&amp;"|"&amp;Planner!$V60,Lookup!$A$5:$A$808,0)),0))</f>
        <v>400000</v>
      </c>
      <c r="N60" s="15">
        <f>IF(Planner!$W60="",0,IFERROR(INDEX(Lookup!$H$5:$H$808,MATCH(Planner!$F60&amp;"|"&amp;Planner!$W60,Lookup!$A$5:$A$808,0)),0))</f>
        <v>95000</v>
      </c>
      <c r="O60" s="15">
        <f>IF(Planner!$X60="",0,IFERROR(INDEX(Lookup!$H$5:$H$808,MATCH(Planner!$F60&amp;"|"&amp;Planner!$X60,Lookup!$A$5:$A$808,0)),0))</f>
        <v>300000</v>
      </c>
      <c r="P60" s="15">
        <f>IF(Planner!$Y60="",0,IFERROR(INDEX(Lookup!$H$5:$H$808,MATCH(Planner!$F60&amp;"|"&amp;Planner!$Y60,Lookup!$A$5:$A$808,0)),0))</f>
        <v>600000</v>
      </c>
      <c r="Q60" s="15">
        <f>IF(Planner!$Z60="",0,IFERROR(INDEX(Lookup!$H$5:$H$808,MATCH(Planner!$F60&amp;"|"&amp;Planner!$Z60,Lookup!$A$5:$A$808,0)),0))</f>
        <v>60000</v>
      </c>
      <c r="R60" s="15">
        <f>IF(Planner!$AA60="",0,IFERROR(INDEX(Lookup!$H$5:$H$808,MATCH(Planner!$F60&amp;"|"&amp;Planner!$AA60,Lookup!$A$5:$A$808,0)),0))</f>
        <v>130000</v>
      </c>
      <c r="S60" s="15">
        <f>IF(Planner!$AB60="",0,IFERROR(INDEX(Lookup!$H$5:$H$808,MATCH(Planner!$F60&amp;"|"&amp;Planner!$AB60,Lookup!$A$5:$A$808,0)),0))</f>
        <v>45000</v>
      </c>
      <c r="T60" s="15">
        <f>IF(Planner!$AC60="",0,IFERROR(INDEX(Lookup!$H$5:$H$808,MATCH(Planner!$F60&amp;"|"&amp;Planner!$AC60,Lookup!$A$5:$A$808,0)),0))</f>
        <v>250000</v>
      </c>
      <c r="U60" s="15">
        <f>IF(Planner!$AD60="",0,IFERROR(INDEX(Lookup!$H$5:$H$808,MATCH(Planner!$F60&amp;"|"&amp;Planner!$AD60,Lookup!$A$5:$A$808,0)),0))</f>
        <v>55000</v>
      </c>
      <c r="V60" s="15">
        <f>IF(Planner!$AE60="",0,IFERROR(INDEX(Lookup!$H$5:$H$808,MATCH(Planner!$F60&amp;"|"&amp;Planner!$AE60,Lookup!$A$5:$A$808,0)),0))</f>
        <v>400000</v>
      </c>
      <c r="W60" s="15">
        <f>IF(Planner!$AF60="",0,IFERROR(INDEX(Lookup!$H$5:$H$808,MATCH(Planner!$F60&amp;"|"&amp;Planner!$AF60,Lookup!$A$5:$A$808,0)),0))</f>
        <v>200000</v>
      </c>
      <c r="X60" s="15">
        <f>IF(Planner!$AG60="",0,IFERROR(INDEX(Lookup!$H$5:$H$808,MATCH(Planner!$F60&amp;"|"&amp;Planner!$AG60,Lookup!$A$5:$A$808,0)),0))</f>
        <v>70000</v>
      </c>
      <c r="Y60" s="15">
        <f>IF(Planner!$AH60="",0,IFERROR(INDEX(Lookup!$H$5:$H$808,MATCH(Planner!$F60&amp;"|"&amp;Planner!$AH60,Lookup!$A$5:$A$808,0)),0))</f>
        <v>80000</v>
      </c>
      <c r="Z60" s="15">
        <f>IF(Planner!$AI60="",0,IFERROR(INDEX(Lookup!$H$5:$H$808,MATCH(Planner!$F60&amp;"|"&amp;Planner!$AI60,Lookup!$A$5:$A$808,0)),0))</f>
        <v>65000</v>
      </c>
      <c r="AA60" s="15"/>
      <c r="AB60" s="15" t="str">
        <f>IF(Planner!$L60="","",IF(Planner!$I60="Yes","ALL",IF(Planner!$I60="No","IDX0",IFERROR(INDEX(Lookup!$D$5:$D$808,MATCH(Planner!$F60&amp;"|"&amp;Planner!$L60,Lookup!$A$5:$A$808,0)),"UNK0"))))</f>
        <v>xp_gain~Attack</v>
      </c>
      <c r="AC60" s="15" t="str">
        <f>IF(Planner!$M60="","",IF(Planner!$I60="Yes","ALL",IF(Planner!$I60="No","IDX1",IFERROR(INDEX(Lookup!$D$5:$D$808,MATCH(Planner!$F60&amp;"|"&amp;Planner!$M60,Lookup!$A$5:$A$808,0)),"UNK1"))))</f>
        <v>xp_gain~Strength</v>
      </c>
      <c r="AD60" s="15" t="str">
        <f>IF(Planner!$N60="","",IF(Planner!$I60="Yes","ALL",IF(Planner!$I60="No","IDX2",IFERROR(INDEX(Lookup!$D$5:$D$808,MATCH(Planner!$F60&amp;"|"&amp;Planner!$N60,Lookup!$A$5:$A$808,0)),"UNK2"))))</f>
        <v>xp_gain~Defence</v>
      </c>
      <c r="AE60" s="15" t="str">
        <f>IF(Planner!$O60="","",IF(Planner!$I60="Yes","ALL",IF(Planner!$I60="No","IDX3",IFERROR(INDEX(Lookup!$D$5:$D$808,MATCH(Planner!$F60&amp;"|"&amp;Planner!$O60,Lookup!$A$5:$A$808,0)),"UNK3"))))</f>
        <v>xp_gain~Ranged</v>
      </c>
      <c r="AF60" s="15" t="str">
        <f>IF(Planner!$P60="","",IF(Planner!$I60="Yes","ALL",IF(Planner!$I60="No","IDX4",IFERROR(INDEX(Lookup!$D$5:$D$808,MATCH(Planner!$F60&amp;"|"&amp;Planner!$P60,Lookup!$A$5:$A$808,0)),"UNK4"))))</f>
        <v>xp_gain~Prayer</v>
      </c>
      <c r="AG60" s="15" t="str">
        <f>IF(Planner!$Q60="","",IF(Planner!$I60="Yes","ALL",IF(Planner!$I60="No","IDX5",IFERROR(INDEX(Lookup!$D$5:$D$808,MATCH(Planner!$F60&amp;"|"&amp;Planner!$Q60,Lookup!$A$5:$A$808,0)),"UNK5"))))</f>
        <v>xp_gain~Magic</v>
      </c>
      <c r="AH60" s="15" t="str">
        <f>IF(Planner!$R60="","",IF(Planner!$I60="Yes","ALL",IF(Planner!$I60="No","IDX6",IFERROR(INDEX(Lookup!$D$5:$D$808,MATCH(Planner!$F60&amp;"|"&amp;Planner!$R60,Lookup!$A$5:$A$808,0)),"UNK6"))))</f>
        <v>xp_gain~Runecraft</v>
      </c>
      <c r="AI60" s="15" t="str">
        <f>IF(Planner!$S60="","",IF(Planner!$I60="Yes","ALL",IF(Planner!$I60="No","IDX7",IFERROR(INDEX(Lookup!$D$5:$D$808,MATCH(Planner!$F60&amp;"|"&amp;Planner!$S60,Lookup!$A$5:$A$808,0)),"UNK7"))))</f>
        <v>xp_gain~Construction</v>
      </c>
      <c r="AJ60" s="15" t="str">
        <f>IF(Planner!$T60="","",IF(Planner!$I60="Yes","ALL",IF(Planner!$I60="No","IDX8",IFERROR(INDEX(Lookup!$D$5:$D$808,MATCH(Planner!$F60&amp;"|"&amp;Planner!$T60,Lookup!$A$5:$A$808,0)),"UNK8"))))</f>
        <v>xp_gain~Hitpoints</v>
      </c>
      <c r="AK60" s="15" t="str">
        <f>IF(Planner!$U60="","",IF(Planner!$I60="Yes","ALL",IF(Planner!$I60="No","IDX9",IFERROR(INDEX(Lookup!$D$5:$D$808,MATCH(Planner!$F60&amp;"|"&amp;Planner!$U60,Lookup!$A$5:$A$808,0)),"UNK9"))))</f>
        <v>xp_gain~Agility</v>
      </c>
      <c r="AL60" s="15" t="str">
        <f>IF(Planner!$V60="","",IF(Planner!$I60="Yes","ALL",IF(Planner!$I60="No","IDX10",IFERROR(INDEX(Lookup!$D$5:$D$808,MATCH(Planner!$F60&amp;"|"&amp;Planner!$V60,Lookup!$A$5:$A$808,0)),"UNK10"))))</f>
        <v>xp_gain~Herblore</v>
      </c>
      <c r="AM60" s="15" t="str">
        <f>IF(Planner!$W60="","",IF(Planner!$I60="Yes","ALL",IF(Planner!$I60="No","IDX11",IFERROR(INDEX(Lookup!$D$5:$D$808,MATCH(Planner!$F60&amp;"|"&amp;Planner!$W60,Lookup!$A$5:$A$808,0)),"UNK11"))))</f>
        <v>xp_gain~Thieving</v>
      </c>
      <c r="AN60" s="15" t="str">
        <f>IF(Planner!$X60="","",IF(Planner!$I60="Yes","ALL",IF(Planner!$I60="No","IDX12",IFERROR(INDEX(Lookup!$D$5:$D$808,MATCH(Planner!$F60&amp;"|"&amp;Planner!$X60,Lookup!$A$5:$A$808,0)),"UNK12"))))</f>
        <v>xp_gain~Crafting</v>
      </c>
      <c r="AO60" s="15" t="str">
        <f>IF(Planner!$Y60="","",IF(Planner!$I60="Yes","ALL",IF(Planner!$I60="No","IDX13",IFERROR(INDEX(Lookup!$D$5:$D$808,MATCH(Planner!$F60&amp;"|"&amp;Planner!$Y60,Lookup!$A$5:$A$808,0)),"UNK13"))))</f>
        <v>xp_gain~Fletching</v>
      </c>
      <c r="AP60" s="15" t="str">
        <f>IF(Planner!$Z60="","",IF(Planner!$I60="Yes","ALL",IF(Planner!$I60="No","IDX14",IFERROR(INDEX(Lookup!$D$5:$D$808,MATCH(Planner!$F60&amp;"|"&amp;Planner!$Z60,Lookup!$A$5:$A$808,0)),"UNK14"))))</f>
        <v>xp_gain~Slayer</v>
      </c>
      <c r="AQ60" s="15" t="str">
        <f>IF(Planner!$AA60="","",IF(Planner!$I60="Yes","ALL",IF(Planner!$I60="No","IDX15",IFERROR(INDEX(Lookup!$D$5:$D$808,MATCH(Planner!$F60&amp;"|"&amp;Planner!$AA60,Lookup!$A$5:$A$808,0)),"UNK15"))))</f>
        <v>xp_gain~Hunter</v>
      </c>
      <c r="AR60" s="15" t="str">
        <f>IF(Planner!$AB60="","",IF(Planner!$I60="Yes","ALL",IF(Planner!$I60="No","IDX16",IFERROR(INDEX(Lookup!$D$5:$D$808,MATCH(Planner!$F60&amp;"|"&amp;Planner!$AB60,Lookup!$A$5:$A$808,0)),"UNK16"))))</f>
        <v>xp_gain~Mining</v>
      </c>
      <c r="AS60" s="15" t="str">
        <f>IF(Planner!$AC60="","",IF(Planner!$I60="Yes","ALL",IF(Planner!$I60="No","IDX17",IFERROR(INDEX(Lookup!$D$5:$D$808,MATCH(Planner!$F60&amp;"|"&amp;Planner!$AC60,Lookup!$A$5:$A$808,0)),"UNK17"))))</f>
        <v>xp_gain~Smithing</v>
      </c>
      <c r="AT60" s="15" t="str">
        <f>IF(Planner!$AD60="","",IF(Planner!$I60="Yes","ALL",IF(Planner!$I60="No","IDX18",IFERROR(INDEX(Lookup!$D$5:$D$808,MATCH(Planner!$F60&amp;"|"&amp;Planner!$AD60,Lookup!$A$5:$A$808,0)),"UNK18"))))</f>
        <v>xp_gain~Fishing</v>
      </c>
      <c r="AU60" s="15" t="str">
        <f>IF(Planner!$AE60="","",IF(Planner!$I60="Yes","ALL",IF(Planner!$I60="No","IDX19",IFERROR(INDEX(Lookup!$D$5:$D$808,MATCH(Planner!$F60&amp;"|"&amp;Planner!$AE60,Lookup!$A$5:$A$808,0)),"UNK19"))))</f>
        <v>xp_gain~Cooking</v>
      </c>
      <c r="AV60" s="15" t="str">
        <f>IF(Planner!$AF60="","",IF(Planner!$I60="Yes","ALL",IF(Planner!$I60="No","IDX20",IFERROR(INDEX(Lookup!$D$5:$D$808,MATCH(Planner!$F60&amp;"|"&amp;Planner!$AF60,Lookup!$A$5:$A$808,0)),"UNK20"))))</f>
        <v>xp_gain~Firemaking</v>
      </c>
      <c r="AW60" s="15" t="str">
        <f>IF(Planner!$AG60="","",IF(Planner!$I60="Yes","ALL",IF(Planner!$I60="No","IDX21",IFERROR(INDEX(Lookup!$D$5:$D$808,MATCH(Planner!$F60&amp;"|"&amp;Planner!$AG60,Lookup!$A$5:$A$808,0)),"UNK21"))))</f>
        <v>xp_gain~Woodcutting</v>
      </c>
      <c r="AX60" s="15" t="str">
        <f>IF(Planner!$AH60="","",IF(Planner!$I60="Yes","ALL",IF(Planner!$I60="No","IDX22",IFERROR(INDEX(Lookup!$D$5:$D$808,MATCH(Planner!$F60&amp;"|"&amp;Planner!$AH60,Lookup!$A$5:$A$808,0)),"UNK22"))))</f>
        <v>xp_gain~Farming</v>
      </c>
      <c r="AY60" s="15" t="str">
        <f>IF(Planner!$AI60="","",IF(Planner!$I60="Yes","ALL",IF(Planner!$I60="No","IDX23",IFERROR(INDEX(Lookup!$D$5:$D$808,MATCH(Planner!$F60&amp;"|"&amp;Planner!$AI60,Lookup!$A$5:$A$808,0)),"UNK23"))))</f>
        <v>xp_gain~Sailing</v>
      </c>
      <c r="AZ60" s="15"/>
      <c r="BA60" s="15">
        <f t="shared" si="72"/>
        <v>90000</v>
      </c>
      <c r="BB60" s="15">
        <f t="shared" si="73"/>
        <v>100000</v>
      </c>
      <c r="BC60" s="15">
        <f t="shared" si="74"/>
        <v>80000</v>
      </c>
      <c r="BD60" s="15">
        <f t="shared" si="75"/>
        <v>250000</v>
      </c>
      <c r="BE60" s="15">
        <f t="shared" si="76"/>
        <v>350000</v>
      </c>
      <c r="BF60" s="15">
        <f t="shared" si="77"/>
        <v>200000</v>
      </c>
      <c r="BG60" s="15">
        <f t="shared" si="78"/>
        <v>45000</v>
      </c>
      <c r="BH60" s="15">
        <f t="shared" si="79"/>
        <v>700000</v>
      </c>
      <c r="BI60" s="15">
        <f t="shared" si="80"/>
        <v>45000</v>
      </c>
      <c r="BJ60" s="15">
        <f t="shared" si="81"/>
        <v>70000</v>
      </c>
      <c r="BK60" s="15">
        <f t="shared" si="82"/>
        <v>400000</v>
      </c>
      <c r="BL60" s="15">
        <f t="shared" si="83"/>
        <v>95000</v>
      </c>
      <c r="BM60" s="15">
        <f t="shared" si="84"/>
        <v>300000</v>
      </c>
      <c r="BN60" s="15">
        <f t="shared" si="85"/>
        <v>600000</v>
      </c>
      <c r="BO60" s="15">
        <f t="shared" si="86"/>
        <v>60000</v>
      </c>
      <c r="BP60" s="15">
        <f t="shared" si="87"/>
        <v>130000</v>
      </c>
      <c r="BQ60" s="15">
        <f t="shared" si="88"/>
        <v>45000</v>
      </c>
      <c r="BR60" s="15">
        <f t="shared" si="89"/>
        <v>250000</v>
      </c>
      <c r="BS60" s="15">
        <f t="shared" si="90"/>
        <v>55000</v>
      </c>
      <c r="BT60" s="15">
        <f t="shared" si="91"/>
        <v>400000</v>
      </c>
      <c r="BU60" s="15">
        <f t="shared" si="92"/>
        <v>200000</v>
      </c>
      <c r="BV60" s="15">
        <f t="shared" si="93"/>
        <v>70000</v>
      </c>
      <c r="BW60" s="15">
        <f t="shared" si="94"/>
        <v>80000</v>
      </c>
      <c r="BX60" s="15">
        <f t="shared" si="95"/>
        <v>65000</v>
      </c>
      <c r="BY60" s="15"/>
      <c r="BZ60" s="15">
        <f>IF($C60=0,0,Planner!$H60/$C60)</f>
        <v>1.1111111111111112</v>
      </c>
      <c r="CA60" s="15">
        <f>IF($D60=0,0,Planner!$H60/$D60)</f>
        <v>1</v>
      </c>
      <c r="CB60" s="15">
        <f>IF($E60=0,0,Planner!$H60/$E60)</f>
        <v>1.25</v>
      </c>
      <c r="CC60" s="15">
        <f>IF($F60=0,0,Planner!$H60/$F60)</f>
        <v>0.4</v>
      </c>
      <c r="CD60" s="15">
        <f>IF($G60=0,0,Planner!$H60/$G60)</f>
        <v>0.2857142857142857</v>
      </c>
      <c r="CE60" s="15">
        <f>IF($H60=0,0,Planner!$H60/$H60)</f>
        <v>0.5</v>
      </c>
      <c r="CF60" s="15">
        <f>IF($I60=0,0,Planner!$H60/$I60)</f>
        <v>2.2222222222222223</v>
      </c>
      <c r="CG60" s="15">
        <f>IF($J60=0,0,Planner!$H60/$J60)</f>
        <v>0.14285714285714285</v>
      </c>
      <c r="CH60" s="15">
        <f>IF($K60=0,0,Planner!$H60/$K60)</f>
        <v>2.2222222222222223</v>
      </c>
      <c r="CI60" s="15">
        <f>IF($L60=0,0,Planner!$H60/$L60)</f>
        <v>1.4285714285714286</v>
      </c>
      <c r="CJ60" s="15">
        <f>IF($M60=0,0,Planner!$H60/$M60)</f>
        <v>0.25</v>
      </c>
      <c r="CK60" s="15">
        <f>IF($N60=0,0,Planner!$H60/$N60)</f>
        <v>1.0526315789473684</v>
      </c>
      <c r="CL60" s="15">
        <f>IF($O60=0,0,Planner!$H60/$O60)</f>
        <v>0.33333333333333331</v>
      </c>
      <c r="CM60" s="15">
        <f>IF($P60=0,0,Planner!$H60/$P60)</f>
        <v>0.16666666666666666</v>
      </c>
      <c r="CN60" s="15">
        <f>IF($Q60=0,0,Planner!$H60/$Q60)</f>
        <v>1.6666666666666667</v>
      </c>
      <c r="CO60" s="15">
        <f>IF($R60=0,0,Planner!$H60/$R60)</f>
        <v>0.76923076923076927</v>
      </c>
      <c r="CP60" s="15">
        <f>IF($S60=0,0,Planner!$H60/$S60)</f>
        <v>2.2222222222222223</v>
      </c>
      <c r="CQ60" s="15">
        <f>IF($T60=0,0,Planner!$H60/$T60)</f>
        <v>0.4</v>
      </c>
      <c r="CR60" s="15">
        <f>IF($U60=0,0,Planner!$H60/$U60)</f>
        <v>1.8181818181818181</v>
      </c>
      <c r="CS60" s="15">
        <f>IF($V60=0,0,Planner!$H60/$V60)</f>
        <v>0.25</v>
      </c>
      <c r="CT60" s="15">
        <f>IF($W60=0,0,Planner!$H60/$W60)</f>
        <v>0.5</v>
      </c>
      <c r="CU60" s="15">
        <f>IF($X60=0,0,Planner!$H60/$X60)</f>
        <v>1.4285714285714286</v>
      </c>
      <c r="CV60" s="15">
        <f>IF($Y60=0,0,Planner!$H60/$Y60)</f>
        <v>1.25</v>
      </c>
      <c r="CW60" s="15">
        <f>IF($Z60=0,0,Planner!$H60/$Z60)</f>
        <v>1.5384615384615385</v>
      </c>
      <c r="CX60" s="15"/>
      <c r="CY60" s="15">
        <f t="shared" si="96"/>
        <v>1</v>
      </c>
      <c r="CZ60" s="15">
        <f t="shared" si="97"/>
        <v>1</v>
      </c>
      <c r="DA60" s="15">
        <f t="shared" si="98"/>
        <v>1</v>
      </c>
      <c r="DB60" s="15">
        <f t="shared" si="99"/>
        <v>1</v>
      </c>
      <c r="DC60" s="15">
        <f t="shared" si="100"/>
        <v>1</v>
      </c>
      <c r="DD60" s="15">
        <f t="shared" si="101"/>
        <v>1</v>
      </c>
      <c r="DE60" s="15">
        <f t="shared" si="102"/>
        <v>1</v>
      </c>
      <c r="DF60" s="15">
        <f t="shared" si="103"/>
        <v>1</v>
      </c>
      <c r="DG60" s="15">
        <f t="shared" si="104"/>
        <v>1</v>
      </c>
      <c r="DH60" s="15">
        <f t="shared" si="105"/>
        <v>1</v>
      </c>
      <c r="DI60" s="15">
        <f t="shared" si="106"/>
        <v>1</v>
      </c>
      <c r="DJ60" s="15">
        <f t="shared" si="107"/>
        <v>1</v>
      </c>
      <c r="DK60" s="15">
        <f t="shared" si="108"/>
        <v>1</v>
      </c>
      <c r="DL60" s="15">
        <f t="shared" si="109"/>
        <v>1</v>
      </c>
      <c r="DM60" s="15">
        <f t="shared" si="110"/>
        <v>1</v>
      </c>
      <c r="DN60" s="15">
        <f t="shared" si="111"/>
        <v>1</v>
      </c>
      <c r="DO60" s="15">
        <f t="shared" si="112"/>
        <v>1</v>
      </c>
      <c r="DP60" s="15">
        <f t="shared" si="113"/>
        <v>1</v>
      </c>
      <c r="DQ60" s="15">
        <f t="shared" si="114"/>
        <v>1</v>
      </c>
      <c r="DR60" s="15">
        <f t="shared" si="115"/>
        <v>1</v>
      </c>
      <c r="DS60" s="15">
        <f t="shared" si="116"/>
        <v>1</v>
      </c>
      <c r="DT60" s="15">
        <f t="shared" si="117"/>
        <v>1</v>
      </c>
      <c r="DU60" s="15">
        <f t="shared" si="118"/>
        <v>1</v>
      </c>
      <c r="DV60" s="15">
        <f t="shared" si="119"/>
        <v>1</v>
      </c>
      <c r="DW60" s="15"/>
      <c r="DX60" s="15">
        <f t="shared" si="120"/>
        <v>1.1111111111111112</v>
      </c>
      <c r="DY60" s="15">
        <f t="shared" si="121"/>
        <v>1</v>
      </c>
      <c r="DZ60" s="15">
        <f t="shared" si="122"/>
        <v>1.25</v>
      </c>
      <c r="EA60" s="15">
        <f t="shared" si="123"/>
        <v>0.4</v>
      </c>
      <c r="EB60" s="15">
        <f t="shared" si="124"/>
        <v>0.2857142857142857</v>
      </c>
      <c r="EC60" s="15">
        <f t="shared" si="125"/>
        <v>0.5</v>
      </c>
      <c r="ED60" s="15">
        <f t="shared" si="126"/>
        <v>2.2222222222222223</v>
      </c>
      <c r="EE60" s="15">
        <f t="shared" si="127"/>
        <v>0.14285714285714285</v>
      </c>
      <c r="EF60" s="15">
        <f t="shared" si="128"/>
        <v>2.2222222222222223</v>
      </c>
      <c r="EG60" s="15">
        <f t="shared" si="129"/>
        <v>1.4285714285714286</v>
      </c>
      <c r="EH60" s="15">
        <f t="shared" si="130"/>
        <v>0.25</v>
      </c>
      <c r="EI60" s="15">
        <f t="shared" si="131"/>
        <v>1.0526315789473684</v>
      </c>
      <c r="EJ60" s="15">
        <f t="shared" si="132"/>
        <v>0.33333333333333331</v>
      </c>
      <c r="EK60" s="15">
        <f t="shared" si="133"/>
        <v>0.16666666666666666</v>
      </c>
      <c r="EL60" s="15">
        <f t="shared" si="134"/>
        <v>1.6666666666666667</v>
      </c>
      <c r="EM60" s="15">
        <f t="shared" si="135"/>
        <v>0.76923076923076927</v>
      </c>
      <c r="EN60" s="15">
        <f t="shared" si="136"/>
        <v>2.2222222222222223</v>
      </c>
      <c r="EO60" s="15">
        <f t="shared" si="137"/>
        <v>0.4</v>
      </c>
      <c r="EP60" s="15">
        <f t="shared" si="138"/>
        <v>1.8181818181818181</v>
      </c>
      <c r="EQ60" s="15">
        <f t="shared" si="139"/>
        <v>0.25</v>
      </c>
      <c r="ER60" s="15">
        <f t="shared" si="140"/>
        <v>0.5</v>
      </c>
      <c r="ES60" s="15">
        <f t="shared" si="141"/>
        <v>1.4285714285714286</v>
      </c>
      <c r="ET60" s="15">
        <f t="shared" si="142"/>
        <v>1.25</v>
      </c>
      <c r="EU60" s="15">
        <f t="shared" si="143"/>
        <v>1.5384615384615385</v>
      </c>
      <c r="EV60" s="15"/>
      <c r="EW60" s="15" t="str">
        <f>IF(Planner!$L60="","",CHAR(34)&amp;Planner!$L60&amp;CHAR(34))</f>
        <v>"Attack"</v>
      </c>
      <c r="EX60" s="15" t="str">
        <f>IF(Planner!$M60="","",CHAR(34)&amp;Planner!$M60&amp;CHAR(34))</f>
        <v>"Strength"</v>
      </c>
      <c r="EY60" s="15" t="str">
        <f>IF(Planner!$N60="","",CHAR(34)&amp;Planner!$N60&amp;CHAR(34))</f>
        <v>"Defence"</v>
      </c>
      <c r="EZ60" s="15" t="str">
        <f>IF(Planner!$O60="","",CHAR(34)&amp;Planner!$O60&amp;CHAR(34))</f>
        <v>"Ranged"</v>
      </c>
      <c r="FA60" s="15" t="str">
        <f>IF(Planner!$P60="","",CHAR(34)&amp;Planner!$P60&amp;CHAR(34))</f>
        <v>"Prayer"</v>
      </c>
      <c r="FB60" s="15" t="str">
        <f>IF(Planner!$Q60="","",CHAR(34)&amp;Planner!$Q60&amp;CHAR(34))</f>
        <v>"Magic"</v>
      </c>
      <c r="FC60" s="15" t="str">
        <f>IF(Planner!$R60="","",CHAR(34)&amp;Planner!$R60&amp;CHAR(34))</f>
        <v>"Runecraft"</v>
      </c>
      <c r="FD60" s="15" t="str">
        <f>IF(Planner!$S60="","",CHAR(34)&amp;Planner!$S60&amp;CHAR(34))</f>
        <v>"Construction"</v>
      </c>
      <c r="FE60" s="15" t="str">
        <f>IF(Planner!$T60="","",CHAR(34)&amp;Planner!$T60&amp;CHAR(34))</f>
        <v>"Hitpoints"</v>
      </c>
      <c r="FF60" s="15" t="str">
        <f>IF(Planner!$U60="","",CHAR(34)&amp;Planner!$U60&amp;CHAR(34))</f>
        <v>"Agility"</v>
      </c>
      <c r="FG60" s="15" t="str">
        <f>IF(Planner!$V60="","",CHAR(34)&amp;Planner!$V60&amp;CHAR(34))</f>
        <v>"Herblore"</v>
      </c>
      <c r="FH60" s="15" t="str">
        <f>IF(Planner!$W60="","",CHAR(34)&amp;Planner!$W60&amp;CHAR(34))</f>
        <v>"Thieving"</v>
      </c>
      <c r="FI60" s="15" t="str">
        <f>IF(Planner!$X60="","",CHAR(34)&amp;Planner!$X60&amp;CHAR(34))</f>
        <v>"Crafting"</v>
      </c>
      <c r="FJ60" s="15" t="str">
        <f>IF(Planner!$Y60="","",CHAR(34)&amp;Planner!$Y60&amp;CHAR(34))</f>
        <v>"Fletching"</v>
      </c>
      <c r="FK60" s="15" t="str">
        <f>IF(Planner!$Z60="","",CHAR(34)&amp;Planner!$Z60&amp;CHAR(34))</f>
        <v>"Slayer"</v>
      </c>
      <c r="FL60" s="15" t="str">
        <f>IF(Planner!$AA60="","",CHAR(34)&amp;Planner!$AA60&amp;CHAR(34))</f>
        <v>"Hunter"</v>
      </c>
      <c r="FM60" s="15" t="str">
        <f>IF(Planner!$AB60="","",CHAR(34)&amp;Planner!$AB60&amp;CHAR(34))</f>
        <v>"Mining"</v>
      </c>
      <c r="FN60" s="15" t="str">
        <f>IF(Planner!$AC60="","",CHAR(34)&amp;Planner!$AC60&amp;CHAR(34))</f>
        <v>"Smithing"</v>
      </c>
      <c r="FO60" s="15" t="str">
        <f>IF(Planner!$AD60="","",CHAR(34)&amp;Planner!$AD60&amp;CHAR(34))</f>
        <v>"Fishing"</v>
      </c>
      <c r="FP60" s="15" t="str">
        <f>IF(Planner!$AE60="","",CHAR(34)&amp;Planner!$AE60&amp;CHAR(34))</f>
        <v>"Cooking"</v>
      </c>
      <c r="FQ60" s="15" t="str">
        <f>IF(Planner!$AF60="","",CHAR(34)&amp;Planner!$AF60&amp;CHAR(34))</f>
        <v>"Firemaking"</v>
      </c>
      <c r="FR60" s="15" t="str">
        <f>IF(Planner!$AG60="","",CHAR(34)&amp;Planner!$AG60&amp;CHAR(34))</f>
        <v>"Woodcutting"</v>
      </c>
      <c r="FS60" s="15" t="str">
        <f>IF(Planner!$AH60="","",CHAR(34)&amp;Planner!$AH60&amp;CHAR(34))</f>
        <v>"Farming"</v>
      </c>
      <c r="FT60" s="15" t="str">
        <f>IF(Planner!$AI60="","",CHAR(34)&amp;Planner!$AI60&amp;CHAR(34))</f>
        <v>"Sailing"</v>
      </c>
    </row>
    <row r="61" spans="1:176" x14ac:dyDescent="0.25">
      <c r="A61" s="15">
        <f>Planner!$A61</f>
        <v>56</v>
      </c>
      <c r="B61" s="15"/>
      <c r="C61" s="15">
        <f>IF(Planner!$L61="",0,IFERROR(INDEX(Lookup!$H$5:$H$808,MATCH(Planner!$F61&amp;"|"&amp;Planner!$L61,Lookup!$A$5:$A$808,0)),0))</f>
        <v>0.3125</v>
      </c>
      <c r="D61" s="15">
        <f>IF(Planner!$M61="",0,IFERROR(INDEX(Lookup!$H$5:$H$808,MATCH(Planner!$F61&amp;"|"&amp;Planner!$M61,Lookup!$A$5:$A$808,0)),0))</f>
        <v>0</v>
      </c>
      <c r="E61" s="15">
        <f>IF(Planner!$N61="",0,IFERROR(INDEX(Lookup!$H$5:$H$808,MATCH(Planner!$F61&amp;"|"&amp;Planner!$N61,Lookup!$A$5:$A$808,0)),0))</f>
        <v>0</v>
      </c>
      <c r="F61" s="15">
        <f>IF(Planner!$O61="",0,IFERROR(INDEX(Lookup!$H$5:$H$808,MATCH(Planner!$F61&amp;"|"&amp;Planner!$O61,Lookup!$A$5:$A$808,0)),0))</f>
        <v>0</v>
      </c>
      <c r="G61" s="15">
        <f>IF(Planner!$P61="",0,IFERROR(INDEX(Lookup!$H$5:$H$808,MATCH(Planner!$F61&amp;"|"&amp;Planner!$P61,Lookup!$A$5:$A$808,0)),0))</f>
        <v>0</v>
      </c>
      <c r="H61" s="15">
        <f>IF(Planner!$Q61="",0,IFERROR(INDEX(Lookup!$H$5:$H$808,MATCH(Planner!$F61&amp;"|"&amp;Planner!$Q61,Lookup!$A$5:$A$808,0)),0))</f>
        <v>0</v>
      </c>
      <c r="I61" s="15">
        <f>IF(Planner!$R61="",0,IFERROR(INDEX(Lookup!$H$5:$H$808,MATCH(Planner!$F61&amp;"|"&amp;Planner!$R61,Lookup!$A$5:$A$808,0)),0))</f>
        <v>0</v>
      </c>
      <c r="J61" s="15">
        <f>IF(Planner!$S61="",0,IFERROR(INDEX(Lookup!$H$5:$H$808,MATCH(Planner!$F61&amp;"|"&amp;Planner!$S61,Lookup!$A$5:$A$808,0)),0))</f>
        <v>0</v>
      </c>
      <c r="K61" s="15">
        <f>IF(Planner!$T61="",0,IFERROR(INDEX(Lookup!$H$5:$H$808,MATCH(Planner!$F61&amp;"|"&amp;Planner!$T61,Lookup!$A$5:$A$808,0)),0))</f>
        <v>0</v>
      </c>
      <c r="L61" s="15">
        <f>IF(Planner!$U61="",0,IFERROR(INDEX(Lookup!$H$5:$H$808,MATCH(Planner!$F61&amp;"|"&amp;Planner!$U61,Lookup!$A$5:$A$808,0)),0))</f>
        <v>0</v>
      </c>
      <c r="M61" s="15">
        <f>IF(Planner!$V61="",0,IFERROR(INDEX(Lookup!$H$5:$H$808,MATCH(Planner!$F61&amp;"|"&amp;Planner!$V61,Lookup!$A$5:$A$808,0)),0))</f>
        <v>0</v>
      </c>
      <c r="N61" s="15">
        <f>IF(Planner!$W61="",0,IFERROR(INDEX(Lookup!$H$5:$H$808,MATCH(Planner!$F61&amp;"|"&amp;Planner!$W61,Lookup!$A$5:$A$808,0)),0))</f>
        <v>0</v>
      </c>
      <c r="O61" s="15">
        <f>IF(Planner!$X61="",0,IFERROR(INDEX(Lookup!$H$5:$H$808,MATCH(Planner!$F61&amp;"|"&amp;Planner!$X61,Lookup!$A$5:$A$808,0)),0))</f>
        <v>0</v>
      </c>
      <c r="P61" s="15">
        <f>IF(Planner!$Y61="",0,IFERROR(INDEX(Lookup!$H$5:$H$808,MATCH(Planner!$F61&amp;"|"&amp;Planner!$Y61,Lookup!$A$5:$A$808,0)),0))</f>
        <v>0</v>
      </c>
      <c r="Q61" s="15">
        <f>IF(Planner!$Z61="",0,IFERROR(INDEX(Lookup!$H$5:$H$808,MATCH(Planner!$F61&amp;"|"&amp;Planner!$Z61,Lookup!$A$5:$A$808,0)),0))</f>
        <v>0</v>
      </c>
      <c r="R61" s="15">
        <f>IF(Planner!$AA61="",0,IFERROR(INDEX(Lookup!$H$5:$H$808,MATCH(Planner!$F61&amp;"|"&amp;Planner!$AA61,Lookup!$A$5:$A$808,0)),0))</f>
        <v>0</v>
      </c>
      <c r="S61" s="15">
        <f>IF(Planner!$AB61="",0,IFERROR(INDEX(Lookup!$H$5:$H$808,MATCH(Planner!$F61&amp;"|"&amp;Planner!$AB61,Lookup!$A$5:$A$808,0)),0))</f>
        <v>0</v>
      </c>
      <c r="T61" s="15">
        <f>IF(Planner!$AC61="",0,IFERROR(INDEX(Lookup!$H$5:$H$808,MATCH(Planner!$F61&amp;"|"&amp;Planner!$AC61,Lookup!$A$5:$A$808,0)),0))</f>
        <v>0</v>
      </c>
      <c r="U61" s="15">
        <f>IF(Planner!$AD61="",0,IFERROR(INDEX(Lookup!$H$5:$H$808,MATCH(Planner!$F61&amp;"|"&amp;Planner!$AD61,Lookup!$A$5:$A$808,0)),0))</f>
        <v>0</v>
      </c>
      <c r="V61" s="15">
        <f>IF(Planner!$AE61="",0,IFERROR(INDEX(Lookup!$H$5:$H$808,MATCH(Planner!$F61&amp;"|"&amp;Planner!$AE61,Lookup!$A$5:$A$808,0)),0))</f>
        <v>0</v>
      </c>
      <c r="W61" s="15">
        <f>IF(Planner!$AF61="",0,IFERROR(INDEX(Lookup!$H$5:$H$808,MATCH(Planner!$F61&amp;"|"&amp;Planner!$AF61,Lookup!$A$5:$A$808,0)),0))</f>
        <v>0</v>
      </c>
      <c r="X61" s="15">
        <f>IF(Planner!$AG61="",0,IFERROR(INDEX(Lookup!$H$5:$H$808,MATCH(Planner!$F61&amp;"|"&amp;Planner!$AG61,Lookup!$A$5:$A$808,0)),0))</f>
        <v>0</v>
      </c>
      <c r="Y61" s="15">
        <f>IF(Planner!$AH61="",0,IFERROR(INDEX(Lookup!$H$5:$H$808,MATCH(Planner!$F61&amp;"|"&amp;Planner!$AH61,Lookup!$A$5:$A$808,0)),0))</f>
        <v>0</v>
      </c>
      <c r="Z61" s="15">
        <f>IF(Planner!$AI61="",0,IFERROR(INDEX(Lookup!$H$5:$H$808,MATCH(Planner!$F61&amp;"|"&amp;Planner!$AI61,Lookup!$A$5:$A$808,0)),0))</f>
        <v>0</v>
      </c>
      <c r="AA61" s="15"/>
      <c r="AB61" s="15" t="str">
        <f>IF(Planner!$L61="","",IF(Planner!$I61="Yes","ALL",IF(Planner!$I61="No","IDX0",IFERROR(INDEX(Lookup!$D$5:$D$808,MATCH(Planner!$F61&amp;"|"&amp;Planner!$L61,Lookup!$A$5:$A$808,0)),"UNK0"))))</f>
        <v>Kalphite Queen</v>
      </c>
      <c r="AC61" s="15" t="str">
        <f>IF(Planner!$M61="","",IF(Planner!$I61="Yes","ALL",IF(Planner!$I61="No","IDX1",IFERROR(INDEX(Lookup!$D$5:$D$808,MATCH(Planner!$F61&amp;"|"&amp;Planner!$M61,Lookup!$A$5:$A$808,0)),"UNK1"))))</f>
        <v/>
      </c>
      <c r="AD61" s="15" t="str">
        <f>IF(Planner!$N61="","",IF(Planner!$I61="Yes","ALL",IF(Planner!$I61="No","IDX2",IFERROR(INDEX(Lookup!$D$5:$D$808,MATCH(Planner!$F61&amp;"|"&amp;Planner!$N61,Lookup!$A$5:$A$808,0)),"UNK2"))))</f>
        <v/>
      </c>
      <c r="AE61" s="15" t="str">
        <f>IF(Planner!$O61="","",IF(Planner!$I61="Yes","ALL",IF(Planner!$I61="No","IDX3",IFERROR(INDEX(Lookup!$D$5:$D$808,MATCH(Planner!$F61&amp;"|"&amp;Planner!$O61,Lookup!$A$5:$A$808,0)),"UNK3"))))</f>
        <v/>
      </c>
      <c r="AF61" s="15" t="str">
        <f>IF(Planner!$P61="","",IF(Planner!$I61="Yes","ALL",IF(Planner!$I61="No","IDX4",IFERROR(INDEX(Lookup!$D$5:$D$808,MATCH(Planner!$F61&amp;"|"&amp;Planner!$P61,Lookup!$A$5:$A$808,0)),"UNK4"))))</f>
        <v/>
      </c>
      <c r="AG61" s="15" t="str">
        <f>IF(Planner!$Q61="","",IF(Planner!$I61="Yes","ALL",IF(Planner!$I61="No","IDX5",IFERROR(INDEX(Lookup!$D$5:$D$808,MATCH(Planner!$F61&amp;"|"&amp;Planner!$Q61,Lookup!$A$5:$A$808,0)),"UNK5"))))</f>
        <v/>
      </c>
      <c r="AH61" s="15" t="str">
        <f>IF(Planner!$R61="","",IF(Planner!$I61="Yes","ALL",IF(Planner!$I61="No","IDX6",IFERROR(INDEX(Lookup!$D$5:$D$808,MATCH(Planner!$F61&amp;"|"&amp;Planner!$R61,Lookup!$A$5:$A$808,0)),"UNK6"))))</f>
        <v/>
      </c>
      <c r="AI61" s="15" t="str">
        <f>IF(Planner!$S61="","",IF(Planner!$I61="Yes","ALL",IF(Planner!$I61="No","IDX7",IFERROR(INDEX(Lookup!$D$5:$D$808,MATCH(Planner!$F61&amp;"|"&amp;Planner!$S61,Lookup!$A$5:$A$808,0)),"UNK7"))))</f>
        <v/>
      </c>
      <c r="AJ61" s="15" t="str">
        <f>IF(Planner!$T61="","",IF(Planner!$I61="Yes","ALL",IF(Planner!$I61="No","IDX8",IFERROR(INDEX(Lookup!$D$5:$D$808,MATCH(Planner!$F61&amp;"|"&amp;Planner!$T61,Lookup!$A$5:$A$808,0)),"UNK8"))))</f>
        <v/>
      </c>
      <c r="AK61" s="15" t="str">
        <f>IF(Planner!$U61="","",IF(Planner!$I61="Yes","ALL",IF(Planner!$I61="No","IDX9",IFERROR(INDEX(Lookup!$D$5:$D$808,MATCH(Planner!$F61&amp;"|"&amp;Planner!$U61,Lookup!$A$5:$A$808,0)),"UNK9"))))</f>
        <v/>
      </c>
      <c r="AL61" s="15" t="str">
        <f>IF(Planner!$V61="","",IF(Planner!$I61="Yes","ALL",IF(Planner!$I61="No","IDX10",IFERROR(INDEX(Lookup!$D$5:$D$808,MATCH(Planner!$F61&amp;"|"&amp;Planner!$V61,Lookup!$A$5:$A$808,0)),"UNK10"))))</f>
        <v/>
      </c>
      <c r="AM61" s="15" t="str">
        <f>IF(Planner!$W61="","",IF(Planner!$I61="Yes","ALL",IF(Planner!$I61="No","IDX11",IFERROR(INDEX(Lookup!$D$5:$D$808,MATCH(Planner!$F61&amp;"|"&amp;Planner!$W61,Lookup!$A$5:$A$808,0)),"UNK11"))))</f>
        <v/>
      </c>
      <c r="AN61" s="15" t="str">
        <f>IF(Planner!$X61="","",IF(Planner!$I61="Yes","ALL",IF(Planner!$I61="No","IDX12",IFERROR(INDEX(Lookup!$D$5:$D$808,MATCH(Planner!$F61&amp;"|"&amp;Planner!$X61,Lookup!$A$5:$A$808,0)),"UNK12"))))</f>
        <v/>
      </c>
      <c r="AO61" s="15" t="str">
        <f>IF(Planner!$Y61="","",IF(Planner!$I61="Yes","ALL",IF(Planner!$I61="No","IDX13",IFERROR(INDEX(Lookup!$D$5:$D$808,MATCH(Planner!$F61&amp;"|"&amp;Planner!$Y61,Lookup!$A$5:$A$808,0)),"UNK13"))))</f>
        <v/>
      </c>
      <c r="AP61" s="15" t="str">
        <f>IF(Planner!$Z61="","",IF(Planner!$I61="Yes","ALL",IF(Planner!$I61="No","IDX14",IFERROR(INDEX(Lookup!$D$5:$D$808,MATCH(Planner!$F61&amp;"|"&amp;Planner!$Z61,Lookup!$A$5:$A$808,0)),"UNK14"))))</f>
        <v/>
      </c>
      <c r="AQ61" s="15" t="str">
        <f>IF(Planner!$AA61="","",IF(Planner!$I61="Yes","ALL",IF(Planner!$I61="No","IDX15",IFERROR(INDEX(Lookup!$D$5:$D$808,MATCH(Planner!$F61&amp;"|"&amp;Planner!$AA61,Lookup!$A$5:$A$808,0)),"UNK15"))))</f>
        <v/>
      </c>
      <c r="AR61" s="15" t="str">
        <f>IF(Planner!$AB61="","",IF(Planner!$I61="Yes","ALL",IF(Planner!$I61="No","IDX16",IFERROR(INDEX(Lookup!$D$5:$D$808,MATCH(Planner!$F61&amp;"|"&amp;Planner!$AB61,Lookup!$A$5:$A$808,0)),"UNK16"))))</f>
        <v/>
      </c>
      <c r="AS61" s="15" t="str">
        <f>IF(Planner!$AC61="","",IF(Planner!$I61="Yes","ALL",IF(Planner!$I61="No","IDX17",IFERROR(INDEX(Lookup!$D$5:$D$808,MATCH(Planner!$F61&amp;"|"&amp;Planner!$AC61,Lookup!$A$5:$A$808,0)),"UNK17"))))</f>
        <v/>
      </c>
      <c r="AT61" s="15" t="str">
        <f>IF(Planner!$AD61="","",IF(Planner!$I61="Yes","ALL",IF(Planner!$I61="No","IDX18",IFERROR(INDEX(Lookup!$D$5:$D$808,MATCH(Planner!$F61&amp;"|"&amp;Planner!$AD61,Lookup!$A$5:$A$808,0)),"UNK18"))))</f>
        <v/>
      </c>
      <c r="AU61" s="15" t="str">
        <f>IF(Planner!$AE61="","",IF(Planner!$I61="Yes","ALL",IF(Planner!$I61="No","IDX19",IFERROR(INDEX(Lookup!$D$5:$D$808,MATCH(Planner!$F61&amp;"|"&amp;Planner!$AE61,Lookup!$A$5:$A$808,0)),"UNK19"))))</f>
        <v/>
      </c>
      <c r="AV61" s="15" t="str">
        <f>IF(Planner!$AF61="","",IF(Planner!$I61="Yes","ALL",IF(Planner!$I61="No","IDX20",IFERROR(INDEX(Lookup!$D$5:$D$808,MATCH(Planner!$F61&amp;"|"&amp;Planner!$AF61,Lookup!$A$5:$A$808,0)),"UNK20"))))</f>
        <v/>
      </c>
      <c r="AW61" s="15" t="str">
        <f>IF(Planner!$AG61="","",IF(Planner!$I61="Yes","ALL",IF(Planner!$I61="No","IDX21",IFERROR(INDEX(Lookup!$D$5:$D$808,MATCH(Planner!$F61&amp;"|"&amp;Planner!$AG61,Lookup!$A$5:$A$808,0)),"UNK21"))))</f>
        <v/>
      </c>
      <c r="AX61" s="15" t="str">
        <f>IF(Planner!$AH61="","",IF(Planner!$I61="Yes","ALL",IF(Planner!$I61="No","IDX22",IFERROR(INDEX(Lookup!$D$5:$D$808,MATCH(Planner!$F61&amp;"|"&amp;Planner!$AH61,Lookup!$A$5:$A$808,0)),"UNK22"))))</f>
        <v/>
      </c>
      <c r="AY61" s="15" t="str">
        <f>IF(Planner!$AI61="","",IF(Planner!$I61="Yes","ALL",IF(Planner!$I61="No","IDX23",IFERROR(INDEX(Lookup!$D$5:$D$808,MATCH(Planner!$F61&amp;"|"&amp;Planner!$AI61,Lookup!$A$5:$A$808,0)),"UNK23"))))</f>
        <v/>
      </c>
      <c r="AZ61" s="15"/>
      <c r="BA61" s="15">
        <f t="shared" si="72"/>
        <v>0.3125</v>
      </c>
      <c r="BB61" s="15">
        <f t="shared" si="73"/>
        <v>0</v>
      </c>
      <c r="BC61" s="15">
        <f t="shared" si="74"/>
        <v>0</v>
      </c>
      <c r="BD61" s="15">
        <f t="shared" si="75"/>
        <v>0</v>
      </c>
      <c r="BE61" s="15">
        <f t="shared" si="76"/>
        <v>0</v>
      </c>
      <c r="BF61" s="15">
        <f t="shared" si="77"/>
        <v>0</v>
      </c>
      <c r="BG61" s="15">
        <f t="shared" si="78"/>
        <v>0</v>
      </c>
      <c r="BH61" s="15">
        <f t="shared" si="79"/>
        <v>0</v>
      </c>
      <c r="BI61" s="15">
        <f t="shared" si="80"/>
        <v>0</v>
      </c>
      <c r="BJ61" s="15">
        <f t="shared" si="81"/>
        <v>0</v>
      </c>
      <c r="BK61" s="15">
        <f t="shared" si="82"/>
        <v>0</v>
      </c>
      <c r="BL61" s="15">
        <f t="shared" si="83"/>
        <v>0</v>
      </c>
      <c r="BM61" s="15">
        <f t="shared" si="84"/>
        <v>0</v>
      </c>
      <c r="BN61" s="15">
        <f t="shared" si="85"/>
        <v>0</v>
      </c>
      <c r="BO61" s="15">
        <f t="shared" si="86"/>
        <v>0</v>
      </c>
      <c r="BP61" s="15">
        <f t="shared" si="87"/>
        <v>0</v>
      </c>
      <c r="BQ61" s="15">
        <f t="shared" si="88"/>
        <v>0</v>
      </c>
      <c r="BR61" s="15">
        <f t="shared" si="89"/>
        <v>0</v>
      </c>
      <c r="BS61" s="15">
        <f t="shared" si="90"/>
        <v>0</v>
      </c>
      <c r="BT61" s="15">
        <f t="shared" si="91"/>
        <v>0</v>
      </c>
      <c r="BU61" s="15">
        <f t="shared" si="92"/>
        <v>0</v>
      </c>
      <c r="BV61" s="15">
        <f t="shared" si="93"/>
        <v>0</v>
      </c>
      <c r="BW61" s="15">
        <f t="shared" si="94"/>
        <v>0</v>
      </c>
      <c r="BX61" s="15">
        <f t="shared" si="95"/>
        <v>0</v>
      </c>
      <c r="BY61" s="15"/>
      <c r="BZ61" s="15">
        <f>IF($C61=0,0,Planner!$H61/$C61)</f>
        <v>3.2</v>
      </c>
      <c r="CA61" s="15">
        <f>IF($D61=0,0,Planner!$H61/$D61)</f>
        <v>0</v>
      </c>
      <c r="CB61" s="15">
        <f>IF($E61=0,0,Planner!$H61/$E61)</f>
        <v>0</v>
      </c>
      <c r="CC61" s="15">
        <f>IF($F61=0,0,Planner!$H61/$F61)</f>
        <v>0</v>
      </c>
      <c r="CD61" s="15">
        <f>IF($G61=0,0,Planner!$H61/$G61)</f>
        <v>0</v>
      </c>
      <c r="CE61" s="15">
        <f>IF($H61=0,0,Planner!$H61/$H61)</f>
        <v>0</v>
      </c>
      <c r="CF61" s="15">
        <f>IF($I61=0,0,Planner!$H61/$I61)</f>
        <v>0</v>
      </c>
      <c r="CG61" s="15">
        <f>IF($J61=0,0,Planner!$H61/$J61)</f>
        <v>0</v>
      </c>
      <c r="CH61" s="15">
        <f>IF($K61=0,0,Planner!$H61/$K61)</f>
        <v>0</v>
      </c>
      <c r="CI61" s="15">
        <f>IF($L61=0,0,Planner!$H61/$L61)</f>
        <v>0</v>
      </c>
      <c r="CJ61" s="15">
        <f>IF($M61=0,0,Planner!$H61/$M61)</f>
        <v>0</v>
      </c>
      <c r="CK61" s="15">
        <f>IF($N61=0,0,Planner!$H61/$N61)</f>
        <v>0</v>
      </c>
      <c r="CL61" s="15">
        <f>IF($O61=0,0,Planner!$H61/$O61)</f>
        <v>0</v>
      </c>
      <c r="CM61" s="15">
        <f>IF($P61=0,0,Planner!$H61/$P61)</f>
        <v>0</v>
      </c>
      <c r="CN61" s="15">
        <f>IF($Q61=0,0,Planner!$H61/$Q61)</f>
        <v>0</v>
      </c>
      <c r="CO61" s="15">
        <f>IF($R61=0,0,Planner!$H61/$R61)</f>
        <v>0</v>
      </c>
      <c r="CP61" s="15">
        <f>IF($S61=0,0,Planner!$H61/$S61)</f>
        <v>0</v>
      </c>
      <c r="CQ61" s="15">
        <f>IF($T61=0,0,Planner!$H61/$T61)</f>
        <v>0</v>
      </c>
      <c r="CR61" s="15">
        <f>IF($U61=0,0,Planner!$H61/$U61)</f>
        <v>0</v>
      </c>
      <c r="CS61" s="15">
        <f>IF($V61=0,0,Planner!$H61/$V61)</f>
        <v>0</v>
      </c>
      <c r="CT61" s="15">
        <f>IF($W61=0,0,Planner!$H61/$W61)</f>
        <v>0</v>
      </c>
      <c r="CU61" s="15">
        <f>IF($X61=0,0,Planner!$H61/$X61)</f>
        <v>0</v>
      </c>
      <c r="CV61" s="15">
        <f>IF($Y61=0,0,Planner!$H61/$Y61)</f>
        <v>0</v>
      </c>
      <c r="CW61" s="15">
        <f>IF($Z61=0,0,Planner!$H61/$Z61)</f>
        <v>0</v>
      </c>
      <c r="CX61" s="15"/>
      <c r="CY61" s="15">
        <f t="shared" si="96"/>
        <v>1</v>
      </c>
      <c r="CZ61" s="15">
        <f t="shared" si="97"/>
        <v>0</v>
      </c>
      <c r="DA61" s="15">
        <f t="shared" si="98"/>
        <v>0</v>
      </c>
      <c r="DB61" s="15">
        <f t="shared" si="99"/>
        <v>0</v>
      </c>
      <c r="DC61" s="15">
        <f t="shared" si="100"/>
        <v>0</v>
      </c>
      <c r="DD61" s="15">
        <f t="shared" si="101"/>
        <v>0</v>
      </c>
      <c r="DE61" s="15">
        <f t="shared" si="102"/>
        <v>0</v>
      </c>
      <c r="DF61" s="15">
        <f t="shared" si="103"/>
        <v>0</v>
      </c>
      <c r="DG61" s="15">
        <f t="shared" si="104"/>
        <v>0</v>
      </c>
      <c r="DH61" s="15">
        <f t="shared" si="105"/>
        <v>0</v>
      </c>
      <c r="DI61" s="15">
        <f t="shared" si="106"/>
        <v>0</v>
      </c>
      <c r="DJ61" s="15">
        <f t="shared" si="107"/>
        <v>0</v>
      </c>
      <c r="DK61" s="15">
        <f t="shared" si="108"/>
        <v>0</v>
      </c>
      <c r="DL61" s="15">
        <f t="shared" si="109"/>
        <v>0</v>
      </c>
      <c r="DM61" s="15">
        <f t="shared" si="110"/>
        <v>0</v>
      </c>
      <c r="DN61" s="15">
        <f t="shared" si="111"/>
        <v>0</v>
      </c>
      <c r="DO61" s="15">
        <f t="shared" si="112"/>
        <v>0</v>
      </c>
      <c r="DP61" s="15">
        <f t="shared" si="113"/>
        <v>0</v>
      </c>
      <c r="DQ61" s="15">
        <f t="shared" si="114"/>
        <v>0</v>
      </c>
      <c r="DR61" s="15">
        <f t="shared" si="115"/>
        <v>0</v>
      </c>
      <c r="DS61" s="15">
        <f t="shared" si="116"/>
        <v>0</v>
      </c>
      <c r="DT61" s="15">
        <f t="shared" si="117"/>
        <v>0</v>
      </c>
      <c r="DU61" s="15">
        <f t="shared" si="118"/>
        <v>0</v>
      </c>
      <c r="DV61" s="15">
        <f t="shared" si="119"/>
        <v>0</v>
      </c>
      <c r="DW61" s="15"/>
      <c r="DX61" s="15">
        <f t="shared" si="120"/>
        <v>3.2</v>
      </c>
      <c r="DY61" s="15">
        <f t="shared" si="121"/>
        <v>0</v>
      </c>
      <c r="DZ61" s="15">
        <f t="shared" si="122"/>
        <v>0</v>
      </c>
      <c r="EA61" s="15">
        <f t="shared" si="123"/>
        <v>0</v>
      </c>
      <c r="EB61" s="15">
        <f t="shared" si="124"/>
        <v>0</v>
      </c>
      <c r="EC61" s="15">
        <f t="shared" si="125"/>
        <v>0</v>
      </c>
      <c r="ED61" s="15">
        <f t="shared" si="126"/>
        <v>0</v>
      </c>
      <c r="EE61" s="15">
        <f t="shared" si="127"/>
        <v>0</v>
      </c>
      <c r="EF61" s="15">
        <f t="shared" si="128"/>
        <v>0</v>
      </c>
      <c r="EG61" s="15">
        <f t="shared" si="129"/>
        <v>0</v>
      </c>
      <c r="EH61" s="15">
        <f t="shared" si="130"/>
        <v>0</v>
      </c>
      <c r="EI61" s="15">
        <f t="shared" si="131"/>
        <v>0</v>
      </c>
      <c r="EJ61" s="15">
        <f t="shared" si="132"/>
        <v>0</v>
      </c>
      <c r="EK61" s="15">
        <f t="shared" si="133"/>
        <v>0</v>
      </c>
      <c r="EL61" s="15">
        <f t="shared" si="134"/>
        <v>0</v>
      </c>
      <c r="EM61" s="15">
        <f t="shared" si="135"/>
        <v>0</v>
      </c>
      <c r="EN61" s="15">
        <f t="shared" si="136"/>
        <v>0</v>
      </c>
      <c r="EO61" s="15">
        <f t="shared" si="137"/>
        <v>0</v>
      </c>
      <c r="EP61" s="15">
        <f t="shared" si="138"/>
        <v>0</v>
      </c>
      <c r="EQ61" s="15">
        <f t="shared" si="139"/>
        <v>0</v>
      </c>
      <c r="ER61" s="15">
        <f t="shared" si="140"/>
        <v>0</v>
      </c>
      <c r="ES61" s="15">
        <f t="shared" si="141"/>
        <v>0</v>
      </c>
      <c r="ET61" s="15">
        <f t="shared" si="142"/>
        <v>0</v>
      </c>
      <c r="EU61" s="15">
        <f t="shared" si="143"/>
        <v>0</v>
      </c>
      <c r="EV61" s="15"/>
      <c r="EW61" s="15" t="str">
        <f>IF(Planner!$L61="","",CHAR(34)&amp;Planner!$L61&amp;CHAR(34))</f>
        <v>"Dragon chainbody"</v>
      </c>
      <c r="EX61" s="15" t="str">
        <f>IF(Planner!$M61="","",CHAR(34)&amp;Planner!$M61&amp;CHAR(34))</f>
        <v/>
      </c>
      <c r="EY61" s="15" t="str">
        <f>IF(Planner!$N61="","",CHAR(34)&amp;Planner!$N61&amp;CHAR(34))</f>
        <v/>
      </c>
      <c r="EZ61" s="15" t="str">
        <f>IF(Planner!$O61="","",CHAR(34)&amp;Planner!$O61&amp;CHAR(34))</f>
        <v/>
      </c>
      <c r="FA61" s="15" t="str">
        <f>IF(Planner!$P61="","",CHAR(34)&amp;Planner!$P61&amp;CHAR(34))</f>
        <v/>
      </c>
      <c r="FB61" s="15" t="str">
        <f>IF(Planner!$Q61="","",CHAR(34)&amp;Planner!$Q61&amp;CHAR(34))</f>
        <v/>
      </c>
      <c r="FC61" s="15" t="str">
        <f>IF(Planner!$R61="","",CHAR(34)&amp;Planner!$R61&amp;CHAR(34))</f>
        <v/>
      </c>
      <c r="FD61" s="15" t="str">
        <f>IF(Planner!$S61="","",CHAR(34)&amp;Planner!$S61&amp;CHAR(34))</f>
        <v/>
      </c>
      <c r="FE61" s="15" t="str">
        <f>IF(Planner!$T61="","",CHAR(34)&amp;Planner!$T61&amp;CHAR(34))</f>
        <v/>
      </c>
      <c r="FF61" s="15" t="str">
        <f>IF(Planner!$U61="","",CHAR(34)&amp;Planner!$U61&amp;CHAR(34))</f>
        <v/>
      </c>
      <c r="FG61" s="15" t="str">
        <f>IF(Planner!$V61="","",CHAR(34)&amp;Planner!$V61&amp;CHAR(34))</f>
        <v/>
      </c>
      <c r="FH61" s="15" t="str">
        <f>IF(Planner!$W61="","",CHAR(34)&amp;Planner!$W61&amp;CHAR(34))</f>
        <v/>
      </c>
      <c r="FI61" s="15" t="str">
        <f>IF(Planner!$X61="","",CHAR(34)&amp;Planner!$X61&amp;CHAR(34))</f>
        <v/>
      </c>
      <c r="FJ61" s="15" t="str">
        <f>IF(Planner!$Y61="","",CHAR(34)&amp;Planner!$Y61&amp;CHAR(34))</f>
        <v/>
      </c>
      <c r="FK61" s="15" t="str">
        <f>IF(Planner!$Z61="","",CHAR(34)&amp;Planner!$Z61&amp;CHAR(34))</f>
        <v/>
      </c>
      <c r="FL61" s="15" t="str">
        <f>IF(Planner!$AA61="","",CHAR(34)&amp;Planner!$AA61&amp;CHAR(34))</f>
        <v/>
      </c>
      <c r="FM61" s="15" t="str">
        <f>IF(Planner!$AB61="","",CHAR(34)&amp;Planner!$AB61&amp;CHAR(34))</f>
        <v/>
      </c>
      <c r="FN61" s="15" t="str">
        <f>IF(Planner!$AC61="","",CHAR(34)&amp;Planner!$AC61&amp;CHAR(34))</f>
        <v/>
      </c>
      <c r="FO61" s="15" t="str">
        <f>IF(Planner!$AD61="","",CHAR(34)&amp;Planner!$AD61&amp;CHAR(34))</f>
        <v/>
      </c>
      <c r="FP61" s="15" t="str">
        <f>IF(Planner!$AE61="","",CHAR(34)&amp;Planner!$AE61&amp;CHAR(34))</f>
        <v/>
      </c>
      <c r="FQ61" s="15" t="str">
        <f>IF(Planner!$AF61="","",CHAR(34)&amp;Planner!$AF61&amp;CHAR(34))</f>
        <v/>
      </c>
      <c r="FR61" s="15" t="str">
        <f>IF(Planner!$AG61="","",CHAR(34)&amp;Planner!$AG61&amp;CHAR(34))</f>
        <v/>
      </c>
      <c r="FS61" s="15" t="str">
        <f>IF(Planner!$AH61="","",CHAR(34)&amp;Planner!$AH61&amp;CHAR(34))</f>
        <v/>
      </c>
      <c r="FT61" s="15" t="str">
        <f>IF(Planner!$AI61="","",CHAR(34)&amp;Planner!$AI61&amp;CHAR(34))</f>
        <v/>
      </c>
    </row>
    <row r="62" spans="1:176" x14ac:dyDescent="0.25">
      <c r="A62" s="15">
        <f>Planner!$A62</f>
        <v>47</v>
      </c>
      <c r="B62" s="15"/>
      <c r="C62" s="15">
        <f>IF(Planner!$L62="",0,IFERROR(INDEX(Lookup!$H$5:$H$808,MATCH(Planner!$F62&amp;"|"&amp;Planner!$L62,Lookup!$A$5:$A$808,0)),0))</f>
        <v>0.12</v>
      </c>
      <c r="D62" s="15">
        <f>IF(Planner!$M62="",0,IFERROR(INDEX(Lookup!$H$5:$H$808,MATCH(Planner!$F62&amp;"|"&amp;Planner!$M62,Lookup!$A$5:$A$808,0)),0))</f>
        <v>0</v>
      </c>
      <c r="E62" s="15">
        <f>IF(Planner!$N62="",0,IFERROR(INDEX(Lookup!$H$5:$H$808,MATCH(Planner!$F62&amp;"|"&amp;Planner!$N62,Lookup!$A$5:$A$808,0)),0))</f>
        <v>0</v>
      </c>
      <c r="F62" s="15">
        <f>IF(Planner!$O62="",0,IFERROR(INDEX(Lookup!$H$5:$H$808,MATCH(Planner!$F62&amp;"|"&amp;Planner!$O62,Lookup!$A$5:$A$808,0)),0))</f>
        <v>0</v>
      </c>
      <c r="G62" s="15">
        <f>IF(Planner!$P62="",0,IFERROR(INDEX(Lookup!$H$5:$H$808,MATCH(Planner!$F62&amp;"|"&amp;Planner!$P62,Lookup!$A$5:$A$808,0)),0))</f>
        <v>0</v>
      </c>
      <c r="H62" s="15">
        <f>IF(Planner!$Q62="",0,IFERROR(INDEX(Lookup!$H$5:$H$808,MATCH(Planner!$F62&amp;"|"&amp;Planner!$Q62,Lookup!$A$5:$A$808,0)),0))</f>
        <v>0</v>
      </c>
      <c r="I62" s="15">
        <f>IF(Planner!$R62="",0,IFERROR(INDEX(Lookup!$H$5:$H$808,MATCH(Planner!$F62&amp;"|"&amp;Planner!$R62,Lookup!$A$5:$A$808,0)),0))</f>
        <v>0</v>
      </c>
      <c r="J62" s="15">
        <f>IF(Planner!$S62="",0,IFERROR(INDEX(Lookup!$H$5:$H$808,MATCH(Planner!$F62&amp;"|"&amp;Planner!$S62,Lookup!$A$5:$A$808,0)),0))</f>
        <v>0</v>
      </c>
      <c r="K62" s="15">
        <f>IF(Planner!$T62="",0,IFERROR(INDEX(Lookup!$H$5:$H$808,MATCH(Planner!$F62&amp;"|"&amp;Planner!$T62,Lookup!$A$5:$A$808,0)),0))</f>
        <v>0</v>
      </c>
      <c r="L62" s="15">
        <f>IF(Planner!$U62="",0,IFERROR(INDEX(Lookup!$H$5:$H$808,MATCH(Planner!$F62&amp;"|"&amp;Planner!$U62,Lookup!$A$5:$A$808,0)),0))</f>
        <v>0</v>
      </c>
      <c r="M62" s="15">
        <f>IF(Planner!$V62="",0,IFERROR(INDEX(Lookup!$H$5:$H$808,MATCH(Planner!$F62&amp;"|"&amp;Planner!$V62,Lookup!$A$5:$A$808,0)),0))</f>
        <v>0</v>
      </c>
      <c r="N62" s="15">
        <f>IF(Planner!$W62="",0,IFERROR(INDEX(Lookup!$H$5:$H$808,MATCH(Planner!$F62&amp;"|"&amp;Planner!$W62,Lookup!$A$5:$A$808,0)),0))</f>
        <v>0</v>
      </c>
      <c r="O62" s="15">
        <f>IF(Planner!$X62="",0,IFERROR(INDEX(Lookup!$H$5:$H$808,MATCH(Planner!$F62&amp;"|"&amp;Planner!$X62,Lookup!$A$5:$A$808,0)),0))</f>
        <v>0</v>
      </c>
      <c r="P62" s="15">
        <f>IF(Planner!$Y62="",0,IFERROR(INDEX(Lookup!$H$5:$H$808,MATCH(Planner!$F62&amp;"|"&amp;Planner!$Y62,Lookup!$A$5:$A$808,0)),0))</f>
        <v>0</v>
      </c>
      <c r="Q62" s="15">
        <f>IF(Planner!$Z62="",0,IFERROR(INDEX(Lookup!$H$5:$H$808,MATCH(Planner!$F62&amp;"|"&amp;Planner!$Z62,Lookup!$A$5:$A$808,0)),0))</f>
        <v>0</v>
      </c>
      <c r="R62" s="15">
        <f>IF(Planner!$AA62="",0,IFERROR(INDEX(Lookup!$H$5:$H$808,MATCH(Planner!$F62&amp;"|"&amp;Planner!$AA62,Lookup!$A$5:$A$808,0)),0))</f>
        <v>0</v>
      </c>
      <c r="S62" s="15">
        <f>IF(Planner!$AB62="",0,IFERROR(INDEX(Lookup!$H$5:$H$808,MATCH(Planner!$F62&amp;"|"&amp;Planner!$AB62,Lookup!$A$5:$A$808,0)),0))</f>
        <v>0</v>
      </c>
      <c r="T62" s="15">
        <f>IF(Planner!$AC62="",0,IFERROR(INDEX(Lookup!$H$5:$H$808,MATCH(Planner!$F62&amp;"|"&amp;Planner!$AC62,Lookup!$A$5:$A$808,0)),0))</f>
        <v>0</v>
      </c>
      <c r="U62" s="15">
        <f>IF(Planner!$AD62="",0,IFERROR(INDEX(Lookup!$H$5:$H$808,MATCH(Planner!$F62&amp;"|"&amp;Planner!$AD62,Lookup!$A$5:$A$808,0)),0))</f>
        <v>0</v>
      </c>
      <c r="V62" s="15">
        <f>IF(Planner!$AE62="",0,IFERROR(INDEX(Lookup!$H$5:$H$808,MATCH(Planner!$F62&amp;"|"&amp;Planner!$AE62,Lookup!$A$5:$A$808,0)),0))</f>
        <v>0</v>
      </c>
      <c r="W62" s="15">
        <f>IF(Planner!$AF62="",0,IFERROR(INDEX(Lookup!$H$5:$H$808,MATCH(Planner!$F62&amp;"|"&amp;Planner!$AF62,Lookup!$A$5:$A$808,0)),0))</f>
        <v>0</v>
      </c>
      <c r="X62" s="15">
        <f>IF(Planner!$AG62="",0,IFERROR(INDEX(Lookup!$H$5:$H$808,MATCH(Planner!$F62&amp;"|"&amp;Planner!$AG62,Lookup!$A$5:$A$808,0)),0))</f>
        <v>0</v>
      </c>
      <c r="Y62" s="15">
        <f>IF(Planner!$AH62="",0,IFERROR(INDEX(Lookup!$H$5:$H$808,MATCH(Planner!$F62&amp;"|"&amp;Planner!$AH62,Lookup!$A$5:$A$808,0)),0))</f>
        <v>0</v>
      </c>
      <c r="Z62" s="15">
        <f>IF(Planner!$AI62="",0,IFERROR(INDEX(Lookup!$H$5:$H$808,MATCH(Planner!$F62&amp;"|"&amp;Planner!$AI62,Lookup!$A$5:$A$808,0)),0))</f>
        <v>0</v>
      </c>
      <c r="AA62" s="15"/>
      <c r="AB62" s="15" t="str">
        <f>IF(Planner!$L62="","",IF(Planner!$I62="Yes","ALL",IF(Planner!$I62="No","IDX0",IFERROR(INDEX(Lookup!$D$5:$D$808,MATCH(Planner!$F62&amp;"|"&amp;Planner!$L62,Lookup!$A$5:$A$808,0)),"UNK0"))))</f>
        <v>Brutus</v>
      </c>
      <c r="AC62" s="15" t="str">
        <f>IF(Planner!$M62="","",IF(Planner!$I62="Yes","ALL",IF(Planner!$I62="No","IDX1",IFERROR(INDEX(Lookup!$D$5:$D$808,MATCH(Planner!$F62&amp;"|"&amp;Planner!$M62,Lookup!$A$5:$A$808,0)),"UNK1"))))</f>
        <v/>
      </c>
      <c r="AD62" s="15" t="str">
        <f>IF(Planner!$N62="","",IF(Planner!$I62="Yes","ALL",IF(Planner!$I62="No","IDX2",IFERROR(INDEX(Lookup!$D$5:$D$808,MATCH(Planner!$F62&amp;"|"&amp;Planner!$N62,Lookup!$A$5:$A$808,0)),"UNK2"))))</f>
        <v/>
      </c>
      <c r="AE62" s="15" t="str">
        <f>IF(Planner!$O62="","",IF(Planner!$I62="Yes","ALL",IF(Planner!$I62="No","IDX3",IFERROR(INDEX(Lookup!$D$5:$D$808,MATCH(Planner!$F62&amp;"|"&amp;Planner!$O62,Lookup!$A$5:$A$808,0)),"UNK3"))))</f>
        <v/>
      </c>
      <c r="AF62" s="15" t="str">
        <f>IF(Planner!$P62="","",IF(Planner!$I62="Yes","ALL",IF(Planner!$I62="No","IDX4",IFERROR(INDEX(Lookup!$D$5:$D$808,MATCH(Planner!$F62&amp;"|"&amp;Planner!$P62,Lookup!$A$5:$A$808,0)),"UNK4"))))</f>
        <v/>
      </c>
      <c r="AG62" s="15" t="str">
        <f>IF(Planner!$Q62="","",IF(Planner!$I62="Yes","ALL",IF(Planner!$I62="No","IDX5",IFERROR(INDEX(Lookup!$D$5:$D$808,MATCH(Planner!$F62&amp;"|"&amp;Planner!$Q62,Lookup!$A$5:$A$808,0)),"UNK5"))))</f>
        <v/>
      </c>
      <c r="AH62" s="15" t="str">
        <f>IF(Planner!$R62="","",IF(Planner!$I62="Yes","ALL",IF(Planner!$I62="No","IDX6",IFERROR(INDEX(Lookup!$D$5:$D$808,MATCH(Planner!$F62&amp;"|"&amp;Planner!$R62,Lookup!$A$5:$A$808,0)),"UNK6"))))</f>
        <v/>
      </c>
      <c r="AI62" s="15" t="str">
        <f>IF(Planner!$S62="","",IF(Planner!$I62="Yes","ALL",IF(Planner!$I62="No","IDX7",IFERROR(INDEX(Lookup!$D$5:$D$808,MATCH(Planner!$F62&amp;"|"&amp;Planner!$S62,Lookup!$A$5:$A$808,0)),"UNK7"))))</f>
        <v/>
      </c>
      <c r="AJ62" s="15" t="str">
        <f>IF(Planner!$T62="","",IF(Planner!$I62="Yes","ALL",IF(Planner!$I62="No","IDX8",IFERROR(INDEX(Lookup!$D$5:$D$808,MATCH(Planner!$F62&amp;"|"&amp;Planner!$T62,Lookup!$A$5:$A$808,0)),"UNK8"))))</f>
        <v/>
      </c>
      <c r="AK62" s="15" t="str">
        <f>IF(Planner!$U62="","",IF(Planner!$I62="Yes","ALL",IF(Planner!$I62="No","IDX9",IFERROR(INDEX(Lookup!$D$5:$D$808,MATCH(Planner!$F62&amp;"|"&amp;Planner!$U62,Lookup!$A$5:$A$808,0)),"UNK9"))))</f>
        <v/>
      </c>
      <c r="AL62" s="15" t="str">
        <f>IF(Planner!$V62="","",IF(Planner!$I62="Yes","ALL",IF(Planner!$I62="No","IDX10",IFERROR(INDEX(Lookup!$D$5:$D$808,MATCH(Planner!$F62&amp;"|"&amp;Planner!$V62,Lookup!$A$5:$A$808,0)),"UNK10"))))</f>
        <v/>
      </c>
      <c r="AM62" s="15" t="str">
        <f>IF(Planner!$W62="","",IF(Planner!$I62="Yes","ALL",IF(Planner!$I62="No","IDX11",IFERROR(INDEX(Lookup!$D$5:$D$808,MATCH(Planner!$F62&amp;"|"&amp;Planner!$W62,Lookup!$A$5:$A$808,0)),"UNK11"))))</f>
        <v/>
      </c>
      <c r="AN62" s="15" t="str">
        <f>IF(Planner!$X62="","",IF(Planner!$I62="Yes","ALL",IF(Planner!$I62="No","IDX12",IFERROR(INDEX(Lookup!$D$5:$D$808,MATCH(Planner!$F62&amp;"|"&amp;Planner!$X62,Lookup!$A$5:$A$808,0)),"UNK12"))))</f>
        <v/>
      </c>
      <c r="AO62" s="15" t="str">
        <f>IF(Planner!$Y62="","",IF(Planner!$I62="Yes","ALL",IF(Planner!$I62="No","IDX13",IFERROR(INDEX(Lookup!$D$5:$D$808,MATCH(Planner!$F62&amp;"|"&amp;Planner!$Y62,Lookup!$A$5:$A$808,0)),"UNK13"))))</f>
        <v/>
      </c>
      <c r="AP62" s="15" t="str">
        <f>IF(Planner!$Z62="","",IF(Planner!$I62="Yes","ALL",IF(Planner!$I62="No","IDX14",IFERROR(INDEX(Lookup!$D$5:$D$808,MATCH(Planner!$F62&amp;"|"&amp;Planner!$Z62,Lookup!$A$5:$A$808,0)),"UNK14"))))</f>
        <v/>
      </c>
      <c r="AQ62" s="15" t="str">
        <f>IF(Planner!$AA62="","",IF(Planner!$I62="Yes","ALL",IF(Planner!$I62="No","IDX15",IFERROR(INDEX(Lookup!$D$5:$D$808,MATCH(Planner!$F62&amp;"|"&amp;Planner!$AA62,Lookup!$A$5:$A$808,0)),"UNK15"))))</f>
        <v/>
      </c>
      <c r="AR62" s="15" t="str">
        <f>IF(Planner!$AB62="","",IF(Planner!$I62="Yes","ALL",IF(Planner!$I62="No","IDX16",IFERROR(INDEX(Lookup!$D$5:$D$808,MATCH(Planner!$F62&amp;"|"&amp;Planner!$AB62,Lookup!$A$5:$A$808,0)),"UNK16"))))</f>
        <v/>
      </c>
      <c r="AS62" s="15" t="str">
        <f>IF(Planner!$AC62="","",IF(Planner!$I62="Yes","ALL",IF(Planner!$I62="No","IDX17",IFERROR(INDEX(Lookup!$D$5:$D$808,MATCH(Planner!$F62&amp;"|"&amp;Planner!$AC62,Lookup!$A$5:$A$808,0)),"UNK17"))))</f>
        <v/>
      </c>
      <c r="AT62" s="15" t="str">
        <f>IF(Planner!$AD62="","",IF(Planner!$I62="Yes","ALL",IF(Planner!$I62="No","IDX18",IFERROR(INDEX(Lookup!$D$5:$D$808,MATCH(Planner!$F62&amp;"|"&amp;Planner!$AD62,Lookup!$A$5:$A$808,0)),"UNK18"))))</f>
        <v/>
      </c>
      <c r="AU62" s="15" t="str">
        <f>IF(Planner!$AE62="","",IF(Planner!$I62="Yes","ALL",IF(Planner!$I62="No","IDX19",IFERROR(INDEX(Lookup!$D$5:$D$808,MATCH(Planner!$F62&amp;"|"&amp;Planner!$AE62,Lookup!$A$5:$A$808,0)),"UNK19"))))</f>
        <v/>
      </c>
      <c r="AV62" s="15" t="str">
        <f>IF(Planner!$AF62="","",IF(Planner!$I62="Yes","ALL",IF(Planner!$I62="No","IDX20",IFERROR(INDEX(Lookup!$D$5:$D$808,MATCH(Planner!$F62&amp;"|"&amp;Planner!$AF62,Lookup!$A$5:$A$808,0)),"UNK20"))))</f>
        <v/>
      </c>
      <c r="AW62" s="15" t="str">
        <f>IF(Planner!$AG62="","",IF(Planner!$I62="Yes","ALL",IF(Planner!$I62="No","IDX21",IFERROR(INDEX(Lookup!$D$5:$D$808,MATCH(Planner!$F62&amp;"|"&amp;Planner!$AG62,Lookup!$A$5:$A$808,0)),"UNK21"))))</f>
        <v/>
      </c>
      <c r="AX62" s="15" t="str">
        <f>IF(Planner!$AH62="","",IF(Planner!$I62="Yes","ALL",IF(Planner!$I62="No","IDX22",IFERROR(INDEX(Lookup!$D$5:$D$808,MATCH(Planner!$F62&amp;"|"&amp;Planner!$AH62,Lookup!$A$5:$A$808,0)),"UNK22"))))</f>
        <v/>
      </c>
      <c r="AY62" s="15" t="str">
        <f>IF(Planner!$AI62="","",IF(Planner!$I62="Yes","ALL",IF(Planner!$I62="No","IDX23",IFERROR(INDEX(Lookup!$D$5:$D$808,MATCH(Planner!$F62&amp;"|"&amp;Planner!$AI62,Lookup!$A$5:$A$808,0)),"UNK23"))))</f>
        <v/>
      </c>
      <c r="AZ62" s="15"/>
      <c r="BA62" s="15">
        <f t="shared" si="72"/>
        <v>0.12</v>
      </c>
      <c r="BB62" s="15">
        <f t="shared" si="73"/>
        <v>0</v>
      </c>
      <c r="BC62" s="15">
        <f t="shared" si="74"/>
        <v>0</v>
      </c>
      <c r="BD62" s="15">
        <f t="shared" si="75"/>
        <v>0</v>
      </c>
      <c r="BE62" s="15">
        <f t="shared" si="76"/>
        <v>0</v>
      </c>
      <c r="BF62" s="15">
        <f t="shared" si="77"/>
        <v>0</v>
      </c>
      <c r="BG62" s="15">
        <f t="shared" si="78"/>
        <v>0</v>
      </c>
      <c r="BH62" s="15">
        <f t="shared" si="79"/>
        <v>0</v>
      </c>
      <c r="BI62" s="15">
        <f t="shared" si="80"/>
        <v>0</v>
      </c>
      <c r="BJ62" s="15">
        <f t="shared" si="81"/>
        <v>0</v>
      </c>
      <c r="BK62" s="15">
        <f t="shared" si="82"/>
        <v>0</v>
      </c>
      <c r="BL62" s="15">
        <f t="shared" si="83"/>
        <v>0</v>
      </c>
      <c r="BM62" s="15">
        <f t="shared" si="84"/>
        <v>0</v>
      </c>
      <c r="BN62" s="15">
        <f t="shared" si="85"/>
        <v>0</v>
      </c>
      <c r="BO62" s="15">
        <f t="shared" si="86"/>
        <v>0</v>
      </c>
      <c r="BP62" s="15">
        <f t="shared" si="87"/>
        <v>0</v>
      </c>
      <c r="BQ62" s="15">
        <f t="shared" si="88"/>
        <v>0</v>
      </c>
      <c r="BR62" s="15">
        <f t="shared" si="89"/>
        <v>0</v>
      </c>
      <c r="BS62" s="15">
        <f t="shared" si="90"/>
        <v>0</v>
      </c>
      <c r="BT62" s="15">
        <f t="shared" si="91"/>
        <v>0</v>
      </c>
      <c r="BU62" s="15">
        <f t="shared" si="92"/>
        <v>0</v>
      </c>
      <c r="BV62" s="15">
        <f t="shared" si="93"/>
        <v>0</v>
      </c>
      <c r="BW62" s="15">
        <f t="shared" si="94"/>
        <v>0</v>
      </c>
      <c r="BX62" s="15">
        <f t="shared" si="95"/>
        <v>0</v>
      </c>
      <c r="BY62" s="15"/>
      <c r="BZ62" s="15">
        <f>IF($C62=0,0,Planner!$H62/$C62)</f>
        <v>8.3333333333333339</v>
      </c>
      <c r="CA62" s="15">
        <f>IF($D62=0,0,Planner!$H62/$D62)</f>
        <v>0</v>
      </c>
      <c r="CB62" s="15">
        <f>IF($E62=0,0,Planner!$H62/$E62)</f>
        <v>0</v>
      </c>
      <c r="CC62" s="15">
        <f>IF($F62=0,0,Planner!$H62/$F62)</f>
        <v>0</v>
      </c>
      <c r="CD62" s="15">
        <f>IF($G62=0,0,Planner!$H62/$G62)</f>
        <v>0</v>
      </c>
      <c r="CE62" s="15">
        <f>IF($H62=0,0,Planner!$H62/$H62)</f>
        <v>0</v>
      </c>
      <c r="CF62" s="15">
        <f>IF($I62=0,0,Planner!$H62/$I62)</f>
        <v>0</v>
      </c>
      <c r="CG62" s="15">
        <f>IF($J62=0,0,Planner!$H62/$J62)</f>
        <v>0</v>
      </c>
      <c r="CH62" s="15">
        <f>IF($K62=0,0,Planner!$H62/$K62)</f>
        <v>0</v>
      </c>
      <c r="CI62" s="15">
        <f>IF($L62=0,0,Planner!$H62/$L62)</f>
        <v>0</v>
      </c>
      <c r="CJ62" s="15">
        <f>IF($M62=0,0,Planner!$H62/$M62)</f>
        <v>0</v>
      </c>
      <c r="CK62" s="15">
        <f>IF($N62=0,0,Planner!$H62/$N62)</f>
        <v>0</v>
      </c>
      <c r="CL62" s="15">
        <f>IF($O62=0,0,Planner!$H62/$O62)</f>
        <v>0</v>
      </c>
      <c r="CM62" s="15">
        <f>IF($P62=0,0,Planner!$H62/$P62)</f>
        <v>0</v>
      </c>
      <c r="CN62" s="15">
        <f>IF($Q62=0,0,Planner!$H62/$Q62)</f>
        <v>0</v>
      </c>
      <c r="CO62" s="15">
        <f>IF($R62=0,0,Planner!$H62/$R62)</f>
        <v>0</v>
      </c>
      <c r="CP62" s="15">
        <f>IF($S62=0,0,Planner!$H62/$S62)</f>
        <v>0</v>
      </c>
      <c r="CQ62" s="15">
        <f>IF($T62=0,0,Planner!$H62/$T62)</f>
        <v>0</v>
      </c>
      <c r="CR62" s="15">
        <f>IF($U62=0,0,Planner!$H62/$U62)</f>
        <v>0</v>
      </c>
      <c r="CS62" s="15">
        <f>IF($V62=0,0,Planner!$H62/$V62)</f>
        <v>0</v>
      </c>
      <c r="CT62" s="15">
        <f>IF($W62=0,0,Planner!$H62/$W62)</f>
        <v>0</v>
      </c>
      <c r="CU62" s="15">
        <f>IF($X62=0,0,Planner!$H62/$X62)</f>
        <v>0</v>
      </c>
      <c r="CV62" s="15">
        <f>IF($Y62=0,0,Planner!$H62/$Y62)</f>
        <v>0</v>
      </c>
      <c r="CW62" s="15">
        <f>IF($Z62=0,0,Planner!$H62/$Z62)</f>
        <v>0</v>
      </c>
      <c r="CX62" s="15"/>
      <c r="CY62" s="15">
        <f t="shared" si="96"/>
        <v>1</v>
      </c>
      <c r="CZ62" s="15">
        <f t="shared" si="97"/>
        <v>0</v>
      </c>
      <c r="DA62" s="15">
        <f t="shared" si="98"/>
        <v>0</v>
      </c>
      <c r="DB62" s="15">
        <f t="shared" si="99"/>
        <v>0</v>
      </c>
      <c r="DC62" s="15">
        <f t="shared" si="100"/>
        <v>0</v>
      </c>
      <c r="DD62" s="15">
        <f t="shared" si="101"/>
        <v>0</v>
      </c>
      <c r="DE62" s="15">
        <f t="shared" si="102"/>
        <v>0</v>
      </c>
      <c r="DF62" s="15">
        <f t="shared" si="103"/>
        <v>0</v>
      </c>
      <c r="DG62" s="15">
        <f t="shared" si="104"/>
        <v>0</v>
      </c>
      <c r="DH62" s="15">
        <f t="shared" si="105"/>
        <v>0</v>
      </c>
      <c r="DI62" s="15">
        <f t="shared" si="106"/>
        <v>0</v>
      </c>
      <c r="DJ62" s="15">
        <f t="shared" si="107"/>
        <v>0</v>
      </c>
      <c r="DK62" s="15">
        <f t="shared" si="108"/>
        <v>0</v>
      </c>
      <c r="DL62" s="15">
        <f t="shared" si="109"/>
        <v>0</v>
      </c>
      <c r="DM62" s="15">
        <f t="shared" si="110"/>
        <v>0</v>
      </c>
      <c r="DN62" s="15">
        <f t="shared" si="111"/>
        <v>0</v>
      </c>
      <c r="DO62" s="15">
        <f t="shared" si="112"/>
        <v>0</v>
      </c>
      <c r="DP62" s="15">
        <f t="shared" si="113"/>
        <v>0</v>
      </c>
      <c r="DQ62" s="15">
        <f t="shared" si="114"/>
        <v>0</v>
      </c>
      <c r="DR62" s="15">
        <f t="shared" si="115"/>
        <v>0</v>
      </c>
      <c r="DS62" s="15">
        <f t="shared" si="116"/>
        <v>0</v>
      </c>
      <c r="DT62" s="15">
        <f t="shared" si="117"/>
        <v>0</v>
      </c>
      <c r="DU62" s="15">
        <f t="shared" si="118"/>
        <v>0</v>
      </c>
      <c r="DV62" s="15">
        <f t="shared" si="119"/>
        <v>0</v>
      </c>
      <c r="DW62" s="15"/>
      <c r="DX62" s="15">
        <f t="shared" si="120"/>
        <v>8.3333333333333339</v>
      </c>
      <c r="DY62" s="15">
        <f t="shared" si="121"/>
        <v>0</v>
      </c>
      <c r="DZ62" s="15">
        <f t="shared" si="122"/>
        <v>0</v>
      </c>
      <c r="EA62" s="15">
        <f t="shared" si="123"/>
        <v>0</v>
      </c>
      <c r="EB62" s="15">
        <f t="shared" si="124"/>
        <v>0</v>
      </c>
      <c r="EC62" s="15">
        <f t="shared" si="125"/>
        <v>0</v>
      </c>
      <c r="ED62" s="15">
        <f t="shared" si="126"/>
        <v>0</v>
      </c>
      <c r="EE62" s="15">
        <f t="shared" si="127"/>
        <v>0</v>
      </c>
      <c r="EF62" s="15">
        <f t="shared" si="128"/>
        <v>0</v>
      </c>
      <c r="EG62" s="15">
        <f t="shared" si="129"/>
        <v>0</v>
      </c>
      <c r="EH62" s="15">
        <f t="shared" si="130"/>
        <v>0</v>
      </c>
      <c r="EI62" s="15">
        <f t="shared" si="131"/>
        <v>0</v>
      </c>
      <c r="EJ62" s="15">
        <f t="shared" si="132"/>
        <v>0</v>
      </c>
      <c r="EK62" s="15">
        <f t="shared" si="133"/>
        <v>0</v>
      </c>
      <c r="EL62" s="15">
        <f t="shared" si="134"/>
        <v>0</v>
      </c>
      <c r="EM62" s="15">
        <f t="shared" si="135"/>
        <v>0</v>
      </c>
      <c r="EN62" s="15">
        <f t="shared" si="136"/>
        <v>0</v>
      </c>
      <c r="EO62" s="15">
        <f t="shared" si="137"/>
        <v>0</v>
      </c>
      <c r="EP62" s="15">
        <f t="shared" si="138"/>
        <v>0</v>
      </c>
      <c r="EQ62" s="15">
        <f t="shared" si="139"/>
        <v>0</v>
      </c>
      <c r="ER62" s="15">
        <f t="shared" si="140"/>
        <v>0</v>
      </c>
      <c r="ES62" s="15">
        <f t="shared" si="141"/>
        <v>0</v>
      </c>
      <c r="ET62" s="15">
        <f t="shared" si="142"/>
        <v>0</v>
      </c>
      <c r="EU62" s="15">
        <f t="shared" si="143"/>
        <v>0</v>
      </c>
      <c r="EV62" s="15"/>
      <c r="EW62" s="15" t="str">
        <f>IF(Planner!$L62="","",CHAR(34)&amp;Planner!$L62&amp;CHAR(34))</f>
        <v>"Beef"</v>
      </c>
      <c r="EX62" s="15" t="str">
        <f>IF(Planner!$M62="","",CHAR(34)&amp;Planner!$M62&amp;CHAR(34))</f>
        <v/>
      </c>
      <c r="EY62" s="15" t="str">
        <f>IF(Planner!$N62="","",CHAR(34)&amp;Planner!$N62&amp;CHAR(34))</f>
        <v/>
      </c>
      <c r="EZ62" s="15" t="str">
        <f>IF(Planner!$O62="","",CHAR(34)&amp;Planner!$O62&amp;CHAR(34))</f>
        <v/>
      </c>
      <c r="FA62" s="15" t="str">
        <f>IF(Planner!$P62="","",CHAR(34)&amp;Planner!$P62&amp;CHAR(34))</f>
        <v/>
      </c>
      <c r="FB62" s="15" t="str">
        <f>IF(Planner!$Q62="","",CHAR(34)&amp;Planner!$Q62&amp;CHAR(34))</f>
        <v/>
      </c>
      <c r="FC62" s="15" t="str">
        <f>IF(Planner!$R62="","",CHAR(34)&amp;Planner!$R62&amp;CHAR(34))</f>
        <v/>
      </c>
      <c r="FD62" s="15" t="str">
        <f>IF(Planner!$S62="","",CHAR(34)&amp;Planner!$S62&amp;CHAR(34))</f>
        <v/>
      </c>
      <c r="FE62" s="15" t="str">
        <f>IF(Planner!$T62="","",CHAR(34)&amp;Planner!$T62&amp;CHAR(34))</f>
        <v/>
      </c>
      <c r="FF62" s="15" t="str">
        <f>IF(Planner!$U62="","",CHAR(34)&amp;Planner!$U62&amp;CHAR(34))</f>
        <v/>
      </c>
      <c r="FG62" s="15" t="str">
        <f>IF(Planner!$V62="","",CHAR(34)&amp;Planner!$V62&amp;CHAR(34))</f>
        <v/>
      </c>
      <c r="FH62" s="15" t="str">
        <f>IF(Planner!$W62="","",CHAR(34)&amp;Planner!$W62&amp;CHAR(34))</f>
        <v/>
      </c>
      <c r="FI62" s="15" t="str">
        <f>IF(Planner!$X62="","",CHAR(34)&amp;Planner!$X62&amp;CHAR(34))</f>
        <v/>
      </c>
      <c r="FJ62" s="15" t="str">
        <f>IF(Planner!$Y62="","",CHAR(34)&amp;Planner!$Y62&amp;CHAR(34))</f>
        <v/>
      </c>
      <c r="FK62" s="15" t="str">
        <f>IF(Planner!$Z62="","",CHAR(34)&amp;Planner!$Z62&amp;CHAR(34))</f>
        <v/>
      </c>
      <c r="FL62" s="15" t="str">
        <f>IF(Planner!$AA62="","",CHAR(34)&amp;Planner!$AA62&amp;CHAR(34))</f>
        <v/>
      </c>
      <c r="FM62" s="15" t="str">
        <f>IF(Planner!$AB62="","",CHAR(34)&amp;Planner!$AB62&amp;CHAR(34))</f>
        <v/>
      </c>
      <c r="FN62" s="15" t="str">
        <f>IF(Planner!$AC62="","",CHAR(34)&amp;Planner!$AC62&amp;CHAR(34))</f>
        <v/>
      </c>
      <c r="FO62" s="15" t="str">
        <f>IF(Planner!$AD62="","",CHAR(34)&amp;Planner!$AD62&amp;CHAR(34))</f>
        <v/>
      </c>
      <c r="FP62" s="15" t="str">
        <f>IF(Planner!$AE62="","",CHAR(34)&amp;Planner!$AE62&amp;CHAR(34))</f>
        <v/>
      </c>
      <c r="FQ62" s="15" t="str">
        <f>IF(Planner!$AF62="","",CHAR(34)&amp;Planner!$AF62&amp;CHAR(34))</f>
        <v/>
      </c>
      <c r="FR62" s="15" t="str">
        <f>IF(Planner!$AG62="","",CHAR(34)&amp;Planner!$AG62&amp;CHAR(34))</f>
        <v/>
      </c>
      <c r="FS62" s="15" t="str">
        <f>IF(Planner!$AH62="","",CHAR(34)&amp;Planner!$AH62&amp;CHAR(34))</f>
        <v/>
      </c>
      <c r="FT62" s="15" t="str">
        <f>IF(Planner!$AI62="","",CHAR(34)&amp;Planner!$AI62&amp;CHAR(34))</f>
        <v/>
      </c>
    </row>
    <row r="63" spans="1:176" x14ac:dyDescent="0.25">
      <c r="A63" s="15">
        <f>Planner!$A63</f>
        <v>46</v>
      </c>
      <c r="B63" s="15"/>
      <c r="C63" s="15">
        <f>IF(Planner!$L63="",0,IFERROR(INDEX(Lookup!$H$5:$H$808,MATCH(Planner!$F63&amp;"|"&amp;Planner!$L63,Lookup!$A$5:$A$808,0)),0))</f>
        <v>0.26666666666666666</v>
      </c>
      <c r="D63" s="15">
        <f>IF(Planner!$M63="",0,IFERROR(INDEX(Lookup!$H$5:$H$808,MATCH(Planner!$F63&amp;"|"&amp;Planner!$M63,Lookup!$A$5:$A$808,0)),0))</f>
        <v>0.26666666666666666</v>
      </c>
      <c r="E63" s="15">
        <f>IF(Planner!$N63="",0,IFERROR(INDEX(Lookup!$H$5:$H$808,MATCH(Planner!$F63&amp;"|"&amp;Planner!$N63,Lookup!$A$5:$A$808,0)),0))</f>
        <v>0</v>
      </c>
      <c r="F63" s="15">
        <f>IF(Planner!$O63="",0,IFERROR(INDEX(Lookup!$H$5:$H$808,MATCH(Planner!$F63&amp;"|"&amp;Planner!$O63,Lookup!$A$5:$A$808,0)),0))</f>
        <v>0</v>
      </c>
      <c r="G63" s="15">
        <f>IF(Planner!$P63="",0,IFERROR(INDEX(Lookup!$H$5:$H$808,MATCH(Planner!$F63&amp;"|"&amp;Planner!$P63,Lookup!$A$5:$A$808,0)),0))</f>
        <v>0</v>
      </c>
      <c r="H63" s="15">
        <f>IF(Planner!$Q63="",0,IFERROR(INDEX(Lookup!$H$5:$H$808,MATCH(Planner!$F63&amp;"|"&amp;Planner!$Q63,Lookup!$A$5:$A$808,0)),0))</f>
        <v>0</v>
      </c>
      <c r="I63" s="15">
        <f>IF(Planner!$R63="",0,IFERROR(INDEX(Lookup!$H$5:$H$808,MATCH(Planner!$F63&amp;"|"&amp;Planner!$R63,Lookup!$A$5:$A$808,0)),0))</f>
        <v>0</v>
      </c>
      <c r="J63" s="15">
        <f>IF(Planner!$S63="",0,IFERROR(INDEX(Lookup!$H$5:$H$808,MATCH(Planner!$F63&amp;"|"&amp;Planner!$S63,Lookup!$A$5:$A$808,0)),0))</f>
        <v>0</v>
      </c>
      <c r="K63" s="15">
        <f>IF(Planner!$T63="",0,IFERROR(INDEX(Lookup!$H$5:$H$808,MATCH(Planner!$F63&amp;"|"&amp;Planner!$T63,Lookup!$A$5:$A$808,0)),0))</f>
        <v>0</v>
      </c>
      <c r="L63" s="15">
        <f>IF(Planner!$U63="",0,IFERROR(INDEX(Lookup!$H$5:$H$808,MATCH(Planner!$F63&amp;"|"&amp;Planner!$U63,Lookup!$A$5:$A$808,0)),0))</f>
        <v>0</v>
      </c>
      <c r="M63" s="15">
        <f>IF(Planner!$V63="",0,IFERROR(INDEX(Lookup!$H$5:$H$808,MATCH(Planner!$F63&amp;"|"&amp;Planner!$V63,Lookup!$A$5:$A$808,0)),0))</f>
        <v>0</v>
      </c>
      <c r="N63" s="15">
        <f>IF(Planner!$W63="",0,IFERROR(INDEX(Lookup!$H$5:$H$808,MATCH(Planner!$F63&amp;"|"&amp;Planner!$W63,Lookup!$A$5:$A$808,0)),0))</f>
        <v>0</v>
      </c>
      <c r="O63" s="15">
        <f>IF(Planner!$X63="",0,IFERROR(INDEX(Lookup!$H$5:$H$808,MATCH(Planner!$F63&amp;"|"&amp;Planner!$X63,Lookup!$A$5:$A$808,0)),0))</f>
        <v>0</v>
      </c>
      <c r="P63" s="15">
        <f>IF(Planner!$Y63="",0,IFERROR(INDEX(Lookup!$H$5:$H$808,MATCH(Planner!$F63&amp;"|"&amp;Planner!$Y63,Lookup!$A$5:$A$808,0)),0))</f>
        <v>0</v>
      </c>
      <c r="Q63" s="15">
        <f>IF(Planner!$Z63="",0,IFERROR(INDEX(Lookup!$H$5:$H$808,MATCH(Planner!$F63&amp;"|"&amp;Planner!$Z63,Lookup!$A$5:$A$808,0)),0))</f>
        <v>0</v>
      </c>
      <c r="R63" s="15">
        <f>IF(Planner!$AA63="",0,IFERROR(INDEX(Lookup!$H$5:$H$808,MATCH(Planner!$F63&amp;"|"&amp;Planner!$AA63,Lookup!$A$5:$A$808,0)),0))</f>
        <v>0</v>
      </c>
      <c r="S63" s="15">
        <f>IF(Planner!$AB63="",0,IFERROR(INDEX(Lookup!$H$5:$H$808,MATCH(Planner!$F63&amp;"|"&amp;Planner!$AB63,Lookup!$A$5:$A$808,0)),0))</f>
        <v>0</v>
      </c>
      <c r="T63" s="15">
        <f>IF(Planner!$AC63="",0,IFERROR(INDEX(Lookup!$H$5:$H$808,MATCH(Planner!$F63&amp;"|"&amp;Planner!$AC63,Lookup!$A$5:$A$808,0)),0))</f>
        <v>0</v>
      </c>
      <c r="U63" s="15">
        <f>IF(Planner!$AD63="",0,IFERROR(INDEX(Lookup!$H$5:$H$808,MATCH(Planner!$F63&amp;"|"&amp;Planner!$AD63,Lookup!$A$5:$A$808,0)),0))</f>
        <v>0</v>
      </c>
      <c r="V63" s="15">
        <f>IF(Planner!$AE63="",0,IFERROR(INDEX(Lookup!$H$5:$H$808,MATCH(Planner!$F63&amp;"|"&amp;Planner!$AE63,Lookup!$A$5:$A$808,0)),0))</f>
        <v>0</v>
      </c>
      <c r="W63" s="15">
        <f>IF(Planner!$AF63="",0,IFERROR(INDEX(Lookup!$H$5:$H$808,MATCH(Planner!$F63&amp;"|"&amp;Planner!$AF63,Lookup!$A$5:$A$808,0)),0))</f>
        <v>0</v>
      </c>
      <c r="X63" s="15">
        <f>IF(Planner!$AG63="",0,IFERROR(INDEX(Lookup!$H$5:$H$808,MATCH(Planner!$F63&amp;"|"&amp;Planner!$AG63,Lookup!$A$5:$A$808,0)),0))</f>
        <v>0</v>
      </c>
      <c r="Y63" s="15">
        <f>IF(Planner!$AH63="",0,IFERROR(INDEX(Lookup!$H$5:$H$808,MATCH(Planner!$F63&amp;"|"&amp;Planner!$AH63,Lookup!$A$5:$A$808,0)),0))</f>
        <v>0</v>
      </c>
      <c r="Z63" s="15">
        <f>IF(Planner!$AI63="",0,IFERROR(INDEX(Lookup!$H$5:$H$808,MATCH(Planner!$F63&amp;"|"&amp;Planner!$AI63,Lookup!$A$5:$A$808,0)),0))</f>
        <v>0</v>
      </c>
      <c r="AA63" s="15"/>
      <c r="AB63" s="15" t="str">
        <f>IF(Planner!$L63="","",IF(Planner!$I63="Yes","ALL",IF(Planner!$I63="No","IDX0",IFERROR(INDEX(Lookup!$D$5:$D$808,MATCH(Planner!$F63&amp;"|"&amp;Planner!$L63,Lookup!$A$5:$A$808,0)),"UNK0"))))</f>
        <v>Eldric the Ice King</v>
      </c>
      <c r="AC63" s="15" t="str">
        <f>IF(Planner!$M63="","",IF(Planner!$I63="Yes","ALL",IF(Planner!$I63="No","IDX1",IFERROR(INDEX(Lookup!$D$5:$D$808,MATCH(Planner!$F63&amp;"|"&amp;Planner!$M63,Lookup!$A$5:$A$808,0)),"UNK1"))))</f>
        <v>Branda the Fire Queen</v>
      </c>
      <c r="AD63" s="15" t="str">
        <f>IF(Planner!$N63="","",IF(Planner!$I63="Yes","ALL",IF(Planner!$I63="No","IDX2",IFERROR(INDEX(Lookup!$D$5:$D$808,MATCH(Planner!$F63&amp;"|"&amp;Planner!$N63,Lookup!$A$5:$A$808,0)),"UNK2"))))</f>
        <v/>
      </c>
      <c r="AE63" s="15" t="str">
        <f>IF(Planner!$O63="","",IF(Planner!$I63="Yes","ALL",IF(Planner!$I63="No","IDX3",IFERROR(INDEX(Lookup!$D$5:$D$808,MATCH(Planner!$F63&amp;"|"&amp;Planner!$O63,Lookup!$A$5:$A$808,0)),"UNK3"))))</f>
        <v/>
      </c>
      <c r="AF63" s="15" t="str">
        <f>IF(Planner!$P63="","",IF(Planner!$I63="Yes","ALL",IF(Planner!$I63="No","IDX4",IFERROR(INDEX(Lookup!$D$5:$D$808,MATCH(Planner!$F63&amp;"|"&amp;Planner!$P63,Lookup!$A$5:$A$808,0)),"UNK4"))))</f>
        <v/>
      </c>
      <c r="AG63" s="15" t="str">
        <f>IF(Planner!$Q63="","",IF(Planner!$I63="Yes","ALL",IF(Planner!$I63="No","IDX5",IFERROR(INDEX(Lookup!$D$5:$D$808,MATCH(Planner!$F63&amp;"|"&amp;Planner!$Q63,Lookup!$A$5:$A$808,0)),"UNK5"))))</f>
        <v/>
      </c>
      <c r="AH63" s="15" t="str">
        <f>IF(Planner!$R63="","",IF(Planner!$I63="Yes","ALL",IF(Planner!$I63="No","IDX6",IFERROR(INDEX(Lookup!$D$5:$D$808,MATCH(Planner!$F63&amp;"|"&amp;Planner!$R63,Lookup!$A$5:$A$808,0)),"UNK6"))))</f>
        <v/>
      </c>
      <c r="AI63" s="15" t="str">
        <f>IF(Planner!$S63="","",IF(Planner!$I63="Yes","ALL",IF(Planner!$I63="No","IDX7",IFERROR(INDEX(Lookup!$D$5:$D$808,MATCH(Planner!$F63&amp;"|"&amp;Planner!$S63,Lookup!$A$5:$A$808,0)),"UNK7"))))</f>
        <v/>
      </c>
      <c r="AJ63" s="15" t="str">
        <f>IF(Planner!$T63="","",IF(Planner!$I63="Yes","ALL",IF(Planner!$I63="No","IDX8",IFERROR(INDEX(Lookup!$D$5:$D$808,MATCH(Planner!$F63&amp;"|"&amp;Planner!$T63,Lookup!$A$5:$A$808,0)),"UNK8"))))</f>
        <v/>
      </c>
      <c r="AK63" s="15" t="str">
        <f>IF(Planner!$U63="","",IF(Planner!$I63="Yes","ALL",IF(Planner!$I63="No","IDX9",IFERROR(INDEX(Lookup!$D$5:$D$808,MATCH(Planner!$F63&amp;"|"&amp;Planner!$U63,Lookup!$A$5:$A$808,0)),"UNK9"))))</f>
        <v/>
      </c>
      <c r="AL63" s="15" t="str">
        <f>IF(Planner!$V63="","",IF(Planner!$I63="Yes","ALL",IF(Planner!$I63="No","IDX10",IFERROR(INDEX(Lookup!$D$5:$D$808,MATCH(Planner!$F63&amp;"|"&amp;Planner!$V63,Lookup!$A$5:$A$808,0)),"UNK10"))))</f>
        <v/>
      </c>
      <c r="AM63" s="15" t="str">
        <f>IF(Planner!$W63="","",IF(Planner!$I63="Yes","ALL",IF(Planner!$I63="No","IDX11",IFERROR(INDEX(Lookup!$D$5:$D$808,MATCH(Planner!$F63&amp;"|"&amp;Planner!$W63,Lookup!$A$5:$A$808,0)),"UNK11"))))</f>
        <v/>
      </c>
      <c r="AN63" s="15" t="str">
        <f>IF(Planner!$X63="","",IF(Planner!$I63="Yes","ALL",IF(Planner!$I63="No","IDX12",IFERROR(INDEX(Lookup!$D$5:$D$808,MATCH(Planner!$F63&amp;"|"&amp;Planner!$X63,Lookup!$A$5:$A$808,0)),"UNK12"))))</f>
        <v/>
      </c>
      <c r="AO63" s="15" t="str">
        <f>IF(Planner!$Y63="","",IF(Planner!$I63="Yes","ALL",IF(Planner!$I63="No","IDX13",IFERROR(INDEX(Lookup!$D$5:$D$808,MATCH(Planner!$F63&amp;"|"&amp;Planner!$Y63,Lookup!$A$5:$A$808,0)),"UNK13"))))</f>
        <v/>
      </c>
      <c r="AP63" s="15" t="str">
        <f>IF(Planner!$Z63="","",IF(Planner!$I63="Yes","ALL",IF(Planner!$I63="No","IDX14",IFERROR(INDEX(Lookup!$D$5:$D$808,MATCH(Planner!$F63&amp;"|"&amp;Planner!$Z63,Lookup!$A$5:$A$808,0)),"UNK14"))))</f>
        <v/>
      </c>
      <c r="AQ63" s="15" t="str">
        <f>IF(Planner!$AA63="","",IF(Planner!$I63="Yes","ALL",IF(Planner!$I63="No","IDX15",IFERROR(INDEX(Lookup!$D$5:$D$808,MATCH(Planner!$F63&amp;"|"&amp;Planner!$AA63,Lookup!$A$5:$A$808,0)),"UNK15"))))</f>
        <v/>
      </c>
      <c r="AR63" s="15" t="str">
        <f>IF(Planner!$AB63="","",IF(Planner!$I63="Yes","ALL",IF(Planner!$I63="No","IDX16",IFERROR(INDEX(Lookup!$D$5:$D$808,MATCH(Planner!$F63&amp;"|"&amp;Planner!$AB63,Lookup!$A$5:$A$808,0)),"UNK16"))))</f>
        <v/>
      </c>
      <c r="AS63" s="15" t="str">
        <f>IF(Planner!$AC63="","",IF(Planner!$I63="Yes","ALL",IF(Planner!$I63="No","IDX17",IFERROR(INDEX(Lookup!$D$5:$D$808,MATCH(Planner!$F63&amp;"|"&amp;Planner!$AC63,Lookup!$A$5:$A$808,0)),"UNK17"))))</f>
        <v/>
      </c>
      <c r="AT63" s="15" t="str">
        <f>IF(Planner!$AD63="","",IF(Planner!$I63="Yes","ALL",IF(Planner!$I63="No","IDX18",IFERROR(INDEX(Lookup!$D$5:$D$808,MATCH(Planner!$F63&amp;"|"&amp;Planner!$AD63,Lookup!$A$5:$A$808,0)),"UNK18"))))</f>
        <v/>
      </c>
      <c r="AU63" s="15" t="str">
        <f>IF(Planner!$AE63="","",IF(Planner!$I63="Yes","ALL",IF(Planner!$I63="No","IDX19",IFERROR(INDEX(Lookup!$D$5:$D$808,MATCH(Planner!$F63&amp;"|"&amp;Planner!$AE63,Lookup!$A$5:$A$808,0)),"UNK19"))))</f>
        <v/>
      </c>
      <c r="AV63" s="15" t="str">
        <f>IF(Planner!$AF63="","",IF(Planner!$I63="Yes","ALL",IF(Planner!$I63="No","IDX20",IFERROR(INDEX(Lookup!$D$5:$D$808,MATCH(Planner!$F63&amp;"|"&amp;Planner!$AF63,Lookup!$A$5:$A$808,0)),"UNK20"))))</f>
        <v/>
      </c>
      <c r="AW63" s="15" t="str">
        <f>IF(Planner!$AG63="","",IF(Planner!$I63="Yes","ALL",IF(Planner!$I63="No","IDX21",IFERROR(INDEX(Lookup!$D$5:$D$808,MATCH(Planner!$F63&amp;"|"&amp;Planner!$AG63,Lookup!$A$5:$A$808,0)),"UNK21"))))</f>
        <v/>
      </c>
      <c r="AX63" s="15" t="str">
        <f>IF(Planner!$AH63="","",IF(Planner!$I63="Yes","ALL",IF(Planner!$I63="No","IDX22",IFERROR(INDEX(Lookup!$D$5:$D$808,MATCH(Planner!$F63&amp;"|"&amp;Planner!$AH63,Lookup!$A$5:$A$808,0)),"UNK22"))))</f>
        <v/>
      </c>
      <c r="AY63" s="15" t="str">
        <f>IF(Planner!$AI63="","",IF(Planner!$I63="Yes","ALL",IF(Planner!$I63="No","IDX23",IFERROR(INDEX(Lookup!$D$5:$D$808,MATCH(Planner!$F63&amp;"|"&amp;Planner!$AI63,Lookup!$A$5:$A$808,0)),"UNK23"))))</f>
        <v/>
      </c>
      <c r="AZ63" s="15"/>
      <c r="BA63" s="15">
        <f t="shared" si="72"/>
        <v>0.26666666666666666</v>
      </c>
      <c r="BB63" s="15">
        <f t="shared" si="73"/>
        <v>0.26666666666666666</v>
      </c>
      <c r="BC63" s="15">
        <f t="shared" si="74"/>
        <v>0</v>
      </c>
      <c r="BD63" s="15">
        <f t="shared" si="75"/>
        <v>0</v>
      </c>
      <c r="BE63" s="15">
        <f t="shared" si="76"/>
        <v>0</v>
      </c>
      <c r="BF63" s="15">
        <f t="shared" si="77"/>
        <v>0</v>
      </c>
      <c r="BG63" s="15">
        <f t="shared" si="78"/>
        <v>0</v>
      </c>
      <c r="BH63" s="15">
        <f t="shared" si="79"/>
        <v>0</v>
      </c>
      <c r="BI63" s="15">
        <f t="shared" si="80"/>
        <v>0</v>
      </c>
      <c r="BJ63" s="15">
        <f t="shared" si="81"/>
        <v>0</v>
      </c>
      <c r="BK63" s="15">
        <f t="shared" si="82"/>
        <v>0</v>
      </c>
      <c r="BL63" s="15">
        <f t="shared" si="83"/>
        <v>0</v>
      </c>
      <c r="BM63" s="15">
        <f t="shared" si="84"/>
        <v>0</v>
      </c>
      <c r="BN63" s="15">
        <f t="shared" si="85"/>
        <v>0</v>
      </c>
      <c r="BO63" s="15">
        <f t="shared" si="86"/>
        <v>0</v>
      </c>
      <c r="BP63" s="15">
        <f t="shared" si="87"/>
        <v>0</v>
      </c>
      <c r="BQ63" s="15">
        <f t="shared" si="88"/>
        <v>0</v>
      </c>
      <c r="BR63" s="15">
        <f t="shared" si="89"/>
        <v>0</v>
      </c>
      <c r="BS63" s="15">
        <f t="shared" si="90"/>
        <v>0</v>
      </c>
      <c r="BT63" s="15">
        <f t="shared" si="91"/>
        <v>0</v>
      </c>
      <c r="BU63" s="15">
        <f t="shared" si="92"/>
        <v>0</v>
      </c>
      <c r="BV63" s="15">
        <f t="shared" si="93"/>
        <v>0</v>
      </c>
      <c r="BW63" s="15">
        <f t="shared" si="94"/>
        <v>0</v>
      </c>
      <c r="BX63" s="15">
        <f t="shared" si="95"/>
        <v>0</v>
      </c>
      <c r="BY63" s="15"/>
      <c r="BZ63" s="15">
        <f>IF($C63=0,0,Planner!$H63/$C63)</f>
        <v>3.75</v>
      </c>
      <c r="CA63" s="15">
        <f>IF($D63=0,0,Planner!$H63/$D63)</f>
        <v>3.75</v>
      </c>
      <c r="CB63" s="15">
        <f>IF($E63=0,0,Planner!$H63/$E63)</f>
        <v>0</v>
      </c>
      <c r="CC63" s="15">
        <f>IF($F63=0,0,Planner!$H63/$F63)</f>
        <v>0</v>
      </c>
      <c r="CD63" s="15">
        <f>IF($G63=0,0,Planner!$H63/$G63)</f>
        <v>0</v>
      </c>
      <c r="CE63" s="15">
        <f>IF($H63=0,0,Planner!$H63/$H63)</f>
        <v>0</v>
      </c>
      <c r="CF63" s="15">
        <f>IF($I63=0,0,Planner!$H63/$I63)</f>
        <v>0</v>
      </c>
      <c r="CG63" s="15">
        <f>IF($J63=0,0,Planner!$H63/$J63)</f>
        <v>0</v>
      </c>
      <c r="CH63" s="15">
        <f>IF($K63=0,0,Planner!$H63/$K63)</f>
        <v>0</v>
      </c>
      <c r="CI63" s="15">
        <f>IF($L63=0,0,Planner!$H63/$L63)</f>
        <v>0</v>
      </c>
      <c r="CJ63" s="15">
        <f>IF($M63=0,0,Planner!$H63/$M63)</f>
        <v>0</v>
      </c>
      <c r="CK63" s="15">
        <f>IF($N63=0,0,Planner!$H63/$N63)</f>
        <v>0</v>
      </c>
      <c r="CL63" s="15">
        <f>IF($O63=0,0,Planner!$H63/$O63)</f>
        <v>0</v>
      </c>
      <c r="CM63" s="15">
        <f>IF($P63=0,0,Planner!$H63/$P63)</f>
        <v>0</v>
      </c>
      <c r="CN63" s="15">
        <f>IF($Q63=0,0,Planner!$H63/$Q63)</f>
        <v>0</v>
      </c>
      <c r="CO63" s="15">
        <f>IF($R63=0,0,Planner!$H63/$R63)</f>
        <v>0</v>
      </c>
      <c r="CP63" s="15">
        <f>IF($S63=0,0,Planner!$H63/$S63)</f>
        <v>0</v>
      </c>
      <c r="CQ63" s="15">
        <f>IF($T63=0,0,Planner!$H63/$T63)</f>
        <v>0</v>
      </c>
      <c r="CR63" s="15">
        <f>IF($U63=0,0,Planner!$H63/$U63)</f>
        <v>0</v>
      </c>
      <c r="CS63" s="15">
        <f>IF($V63=0,0,Planner!$H63/$V63)</f>
        <v>0</v>
      </c>
      <c r="CT63" s="15">
        <f>IF($W63=0,0,Planner!$H63/$W63)</f>
        <v>0</v>
      </c>
      <c r="CU63" s="15">
        <f>IF($X63=0,0,Planner!$H63/$X63)</f>
        <v>0</v>
      </c>
      <c r="CV63" s="15">
        <f>IF($Y63=0,0,Planner!$H63/$Y63)</f>
        <v>0</v>
      </c>
      <c r="CW63" s="15">
        <f>IF($Z63=0,0,Planner!$H63/$Z63)</f>
        <v>0</v>
      </c>
      <c r="CX63" s="15"/>
      <c r="CY63" s="15">
        <f t="shared" si="96"/>
        <v>1</v>
      </c>
      <c r="CZ63" s="15">
        <f t="shared" si="97"/>
        <v>1</v>
      </c>
      <c r="DA63" s="15">
        <f t="shared" si="98"/>
        <v>0</v>
      </c>
      <c r="DB63" s="15">
        <f t="shared" si="99"/>
        <v>0</v>
      </c>
      <c r="DC63" s="15">
        <f t="shared" si="100"/>
        <v>0</v>
      </c>
      <c r="DD63" s="15">
        <f t="shared" si="101"/>
        <v>0</v>
      </c>
      <c r="DE63" s="15">
        <f t="shared" si="102"/>
        <v>0</v>
      </c>
      <c r="DF63" s="15">
        <f t="shared" si="103"/>
        <v>0</v>
      </c>
      <c r="DG63" s="15">
        <f t="shared" si="104"/>
        <v>0</v>
      </c>
      <c r="DH63" s="15">
        <f t="shared" si="105"/>
        <v>0</v>
      </c>
      <c r="DI63" s="15">
        <f t="shared" si="106"/>
        <v>0</v>
      </c>
      <c r="DJ63" s="15">
        <f t="shared" si="107"/>
        <v>0</v>
      </c>
      <c r="DK63" s="15">
        <f t="shared" si="108"/>
        <v>0</v>
      </c>
      <c r="DL63" s="15">
        <f t="shared" si="109"/>
        <v>0</v>
      </c>
      <c r="DM63" s="15">
        <f t="shared" si="110"/>
        <v>0</v>
      </c>
      <c r="DN63" s="15">
        <f t="shared" si="111"/>
        <v>0</v>
      </c>
      <c r="DO63" s="15">
        <f t="shared" si="112"/>
        <v>0</v>
      </c>
      <c r="DP63" s="15">
        <f t="shared" si="113"/>
        <v>0</v>
      </c>
      <c r="DQ63" s="15">
        <f t="shared" si="114"/>
        <v>0</v>
      </c>
      <c r="DR63" s="15">
        <f t="shared" si="115"/>
        <v>0</v>
      </c>
      <c r="DS63" s="15">
        <f t="shared" si="116"/>
        <v>0</v>
      </c>
      <c r="DT63" s="15">
        <f t="shared" si="117"/>
        <v>0</v>
      </c>
      <c r="DU63" s="15">
        <f t="shared" si="118"/>
        <v>0</v>
      </c>
      <c r="DV63" s="15">
        <f t="shared" si="119"/>
        <v>0</v>
      </c>
      <c r="DW63" s="15"/>
      <c r="DX63" s="15">
        <f t="shared" si="120"/>
        <v>3.75</v>
      </c>
      <c r="DY63" s="15">
        <f t="shared" si="121"/>
        <v>3.75</v>
      </c>
      <c r="DZ63" s="15">
        <f t="shared" si="122"/>
        <v>0</v>
      </c>
      <c r="EA63" s="15">
        <f t="shared" si="123"/>
        <v>0</v>
      </c>
      <c r="EB63" s="15">
        <f t="shared" si="124"/>
        <v>0</v>
      </c>
      <c r="EC63" s="15">
        <f t="shared" si="125"/>
        <v>0</v>
      </c>
      <c r="ED63" s="15">
        <f t="shared" si="126"/>
        <v>0</v>
      </c>
      <c r="EE63" s="15">
        <f t="shared" si="127"/>
        <v>0</v>
      </c>
      <c r="EF63" s="15">
        <f t="shared" si="128"/>
        <v>0</v>
      </c>
      <c r="EG63" s="15">
        <f t="shared" si="129"/>
        <v>0</v>
      </c>
      <c r="EH63" s="15">
        <f t="shared" si="130"/>
        <v>0</v>
      </c>
      <c r="EI63" s="15">
        <f t="shared" si="131"/>
        <v>0</v>
      </c>
      <c r="EJ63" s="15">
        <f t="shared" si="132"/>
        <v>0</v>
      </c>
      <c r="EK63" s="15">
        <f t="shared" si="133"/>
        <v>0</v>
      </c>
      <c r="EL63" s="15">
        <f t="shared" si="134"/>
        <v>0</v>
      </c>
      <c r="EM63" s="15">
        <f t="shared" si="135"/>
        <v>0</v>
      </c>
      <c r="EN63" s="15">
        <f t="shared" si="136"/>
        <v>0</v>
      </c>
      <c r="EO63" s="15">
        <f t="shared" si="137"/>
        <v>0</v>
      </c>
      <c r="EP63" s="15">
        <f t="shared" si="138"/>
        <v>0</v>
      </c>
      <c r="EQ63" s="15">
        <f t="shared" si="139"/>
        <v>0</v>
      </c>
      <c r="ER63" s="15">
        <f t="shared" si="140"/>
        <v>0</v>
      </c>
      <c r="ES63" s="15">
        <f t="shared" si="141"/>
        <v>0</v>
      </c>
      <c r="ET63" s="15">
        <f t="shared" si="142"/>
        <v>0</v>
      </c>
      <c r="EU63" s="15">
        <f t="shared" si="143"/>
        <v>0</v>
      </c>
      <c r="EV63" s="15"/>
      <c r="EW63" s="15" t="str">
        <f>IF(Planner!$L63="","",CHAR(34)&amp;Planner!$L63&amp;CHAR(34))</f>
        <v>"Ice element staff crown"</v>
      </c>
      <c r="EX63" s="15" t="str">
        <f>IF(Planner!$M63="","",CHAR(34)&amp;Planner!$M63&amp;CHAR(34))</f>
        <v>"Fire element staff crown"</v>
      </c>
      <c r="EY63" s="15" t="str">
        <f>IF(Planner!$N63="","",CHAR(34)&amp;Planner!$N63&amp;CHAR(34))</f>
        <v/>
      </c>
      <c r="EZ63" s="15" t="str">
        <f>IF(Planner!$O63="","",CHAR(34)&amp;Planner!$O63&amp;CHAR(34))</f>
        <v/>
      </c>
      <c r="FA63" s="15" t="str">
        <f>IF(Planner!$P63="","",CHAR(34)&amp;Planner!$P63&amp;CHAR(34))</f>
        <v/>
      </c>
      <c r="FB63" s="15" t="str">
        <f>IF(Planner!$Q63="","",CHAR(34)&amp;Planner!$Q63&amp;CHAR(34))</f>
        <v/>
      </c>
      <c r="FC63" s="15" t="str">
        <f>IF(Planner!$R63="","",CHAR(34)&amp;Planner!$R63&amp;CHAR(34))</f>
        <v/>
      </c>
      <c r="FD63" s="15" t="str">
        <f>IF(Planner!$S63="","",CHAR(34)&amp;Planner!$S63&amp;CHAR(34))</f>
        <v/>
      </c>
      <c r="FE63" s="15" t="str">
        <f>IF(Planner!$T63="","",CHAR(34)&amp;Planner!$T63&amp;CHAR(34))</f>
        <v/>
      </c>
      <c r="FF63" s="15" t="str">
        <f>IF(Planner!$U63="","",CHAR(34)&amp;Planner!$U63&amp;CHAR(34))</f>
        <v/>
      </c>
      <c r="FG63" s="15" t="str">
        <f>IF(Planner!$V63="","",CHAR(34)&amp;Planner!$V63&amp;CHAR(34))</f>
        <v/>
      </c>
      <c r="FH63" s="15" t="str">
        <f>IF(Planner!$W63="","",CHAR(34)&amp;Planner!$W63&amp;CHAR(34))</f>
        <v/>
      </c>
      <c r="FI63" s="15" t="str">
        <f>IF(Planner!$X63="","",CHAR(34)&amp;Planner!$X63&amp;CHAR(34))</f>
        <v/>
      </c>
      <c r="FJ63" s="15" t="str">
        <f>IF(Planner!$Y63="","",CHAR(34)&amp;Planner!$Y63&amp;CHAR(34))</f>
        <v/>
      </c>
      <c r="FK63" s="15" t="str">
        <f>IF(Planner!$Z63="","",CHAR(34)&amp;Planner!$Z63&amp;CHAR(34))</f>
        <v/>
      </c>
      <c r="FL63" s="15" t="str">
        <f>IF(Planner!$AA63="","",CHAR(34)&amp;Planner!$AA63&amp;CHAR(34))</f>
        <v/>
      </c>
      <c r="FM63" s="15" t="str">
        <f>IF(Planner!$AB63="","",CHAR(34)&amp;Planner!$AB63&amp;CHAR(34))</f>
        <v/>
      </c>
      <c r="FN63" s="15" t="str">
        <f>IF(Planner!$AC63="","",CHAR(34)&amp;Planner!$AC63&amp;CHAR(34))</f>
        <v/>
      </c>
      <c r="FO63" s="15" t="str">
        <f>IF(Planner!$AD63="","",CHAR(34)&amp;Planner!$AD63&amp;CHAR(34))</f>
        <v/>
      </c>
      <c r="FP63" s="15" t="str">
        <f>IF(Planner!$AE63="","",CHAR(34)&amp;Planner!$AE63&amp;CHAR(34))</f>
        <v/>
      </c>
      <c r="FQ63" s="15" t="str">
        <f>IF(Planner!$AF63="","",CHAR(34)&amp;Planner!$AF63&amp;CHAR(34))</f>
        <v/>
      </c>
      <c r="FR63" s="15" t="str">
        <f>IF(Planner!$AG63="","",CHAR(34)&amp;Planner!$AG63&amp;CHAR(34))</f>
        <v/>
      </c>
      <c r="FS63" s="15" t="str">
        <f>IF(Planner!$AH63="","",CHAR(34)&amp;Planner!$AH63&amp;CHAR(34))</f>
        <v/>
      </c>
      <c r="FT63" s="15" t="str">
        <f>IF(Planner!$AI63="","",CHAR(34)&amp;Planner!$AI63&amp;CHAR(34))</f>
        <v/>
      </c>
    </row>
    <row r="64" spans="1:176" x14ac:dyDescent="0.25">
      <c r="A64" s="15">
        <f>Planner!$A64</f>
        <v>37</v>
      </c>
      <c r="B64" s="15"/>
      <c r="C64" s="15">
        <f>IF(Planner!$L64="",0,IFERROR(INDEX(Lookup!$H$5:$H$808,MATCH(Planner!$F64&amp;"|"&amp;Planner!$L64,Lookup!$A$5:$A$808,0)),0))</f>
        <v>17500</v>
      </c>
      <c r="D64" s="15">
        <f>IF(Planner!$M64="",0,IFERROR(INDEX(Lookup!$H$5:$H$808,MATCH(Planner!$F64&amp;"|"&amp;Planner!$M64,Lookup!$A$5:$A$808,0)),0))</f>
        <v>0</v>
      </c>
      <c r="E64" s="15">
        <f>IF(Planner!$N64="",0,IFERROR(INDEX(Lookup!$H$5:$H$808,MATCH(Planner!$F64&amp;"|"&amp;Planner!$N64,Lookup!$A$5:$A$808,0)),0))</f>
        <v>0</v>
      </c>
      <c r="F64" s="15">
        <f>IF(Planner!$O64="",0,IFERROR(INDEX(Lookup!$H$5:$H$808,MATCH(Planner!$F64&amp;"|"&amp;Planner!$O64,Lookup!$A$5:$A$808,0)),0))</f>
        <v>0</v>
      </c>
      <c r="G64" s="15">
        <f>IF(Planner!$P64="",0,IFERROR(INDEX(Lookup!$H$5:$H$808,MATCH(Planner!$F64&amp;"|"&amp;Planner!$P64,Lookup!$A$5:$A$808,0)),0))</f>
        <v>0</v>
      </c>
      <c r="H64" s="15">
        <f>IF(Planner!$Q64="",0,IFERROR(INDEX(Lookup!$H$5:$H$808,MATCH(Planner!$F64&amp;"|"&amp;Planner!$Q64,Lookup!$A$5:$A$808,0)),0))</f>
        <v>0</v>
      </c>
      <c r="I64" s="15">
        <f>IF(Planner!$R64="",0,IFERROR(INDEX(Lookup!$H$5:$H$808,MATCH(Planner!$F64&amp;"|"&amp;Planner!$R64,Lookup!$A$5:$A$808,0)),0))</f>
        <v>0</v>
      </c>
      <c r="J64" s="15">
        <f>IF(Planner!$S64="",0,IFERROR(INDEX(Lookup!$H$5:$H$808,MATCH(Planner!$F64&amp;"|"&amp;Planner!$S64,Lookup!$A$5:$A$808,0)),0))</f>
        <v>0</v>
      </c>
      <c r="K64" s="15">
        <f>IF(Planner!$T64="",0,IFERROR(INDEX(Lookup!$H$5:$H$808,MATCH(Planner!$F64&amp;"|"&amp;Planner!$T64,Lookup!$A$5:$A$808,0)),0))</f>
        <v>0</v>
      </c>
      <c r="L64" s="15">
        <f>IF(Planner!$U64="",0,IFERROR(INDEX(Lookup!$H$5:$H$808,MATCH(Planner!$F64&amp;"|"&amp;Planner!$U64,Lookup!$A$5:$A$808,0)),0))</f>
        <v>0</v>
      </c>
      <c r="M64" s="15">
        <f>IF(Planner!$V64="",0,IFERROR(INDEX(Lookup!$H$5:$H$808,MATCH(Planner!$F64&amp;"|"&amp;Planner!$V64,Lookup!$A$5:$A$808,0)),0))</f>
        <v>0</v>
      </c>
      <c r="N64" s="15">
        <f>IF(Planner!$W64="",0,IFERROR(INDEX(Lookup!$H$5:$H$808,MATCH(Planner!$F64&amp;"|"&amp;Planner!$W64,Lookup!$A$5:$A$808,0)),0))</f>
        <v>0</v>
      </c>
      <c r="O64" s="15">
        <f>IF(Planner!$X64="",0,IFERROR(INDEX(Lookup!$H$5:$H$808,MATCH(Planner!$F64&amp;"|"&amp;Planner!$X64,Lookup!$A$5:$A$808,0)),0))</f>
        <v>0</v>
      </c>
      <c r="P64" s="15">
        <f>IF(Planner!$Y64="",0,IFERROR(INDEX(Lookup!$H$5:$H$808,MATCH(Planner!$F64&amp;"|"&amp;Planner!$Y64,Lookup!$A$5:$A$808,0)),0))</f>
        <v>0</v>
      </c>
      <c r="Q64" s="15">
        <f>IF(Planner!$Z64="",0,IFERROR(INDEX(Lookup!$H$5:$H$808,MATCH(Planner!$F64&amp;"|"&amp;Planner!$Z64,Lookup!$A$5:$A$808,0)),0))</f>
        <v>0</v>
      </c>
      <c r="R64" s="15">
        <f>IF(Planner!$AA64="",0,IFERROR(INDEX(Lookup!$H$5:$H$808,MATCH(Planner!$F64&amp;"|"&amp;Planner!$AA64,Lookup!$A$5:$A$808,0)),0))</f>
        <v>0</v>
      </c>
      <c r="S64" s="15">
        <f>IF(Planner!$AB64="",0,IFERROR(INDEX(Lookup!$H$5:$H$808,MATCH(Planner!$F64&amp;"|"&amp;Planner!$AB64,Lookup!$A$5:$A$808,0)),0))</f>
        <v>0</v>
      </c>
      <c r="T64" s="15">
        <f>IF(Planner!$AC64="",0,IFERROR(INDEX(Lookup!$H$5:$H$808,MATCH(Planner!$F64&amp;"|"&amp;Planner!$AC64,Lookup!$A$5:$A$808,0)),0))</f>
        <v>0</v>
      </c>
      <c r="U64" s="15">
        <f>IF(Planner!$AD64="",0,IFERROR(INDEX(Lookup!$H$5:$H$808,MATCH(Planner!$F64&amp;"|"&amp;Planner!$AD64,Lookup!$A$5:$A$808,0)),0))</f>
        <v>0</v>
      </c>
      <c r="V64" s="15">
        <f>IF(Planner!$AE64="",0,IFERROR(INDEX(Lookup!$H$5:$H$808,MATCH(Planner!$F64&amp;"|"&amp;Planner!$AE64,Lookup!$A$5:$A$808,0)),0))</f>
        <v>0</v>
      </c>
      <c r="W64" s="15">
        <f>IF(Planner!$AF64="",0,IFERROR(INDEX(Lookup!$H$5:$H$808,MATCH(Planner!$F64&amp;"|"&amp;Planner!$AF64,Lookup!$A$5:$A$808,0)),0))</f>
        <v>0</v>
      </c>
      <c r="X64" s="15">
        <f>IF(Planner!$AG64="",0,IFERROR(INDEX(Lookup!$H$5:$H$808,MATCH(Planner!$F64&amp;"|"&amp;Planner!$AG64,Lookup!$A$5:$A$808,0)),0))</f>
        <v>0</v>
      </c>
      <c r="Y64" s="15">
        <f>IF(Planner!$AH64="",0,IFERROR(INDEX(Lookup!$H$5:$H$808,MATCH(Planner!$F64&amp;"|"&amp;Planner!$AH64,Lookup!$A$5:$A$808,0)),0))</f>
        <v>0</v>
      </c>
      <c r="Z64" s="15">
        <f>IF(Planner!$AI64="",0,IFERROR(INDEX(Lookup!$H$5:$H$808,MATCH(Planner!$F64&amp;"|"&amp;Planner!$AI64,Lookup!$A$5:$A$808,0)),0))</f>
        <v>0</v>
      </c>
      <c r="AA64" s="15"/>
      <c r="AB64" s="15" t="str">
        <f>IF(Planner!$L64="","",IF(Planner!$I64="Yes","ALL",IF(Planner!$I64="No","IDX0",IFERROR(INDEX(Lookup!$D$5:$D$808,MATCH(Planner!$F64&amp;"|"&amp;Planner!$L64,Lookup!$A$5:$A$808,0)),"UNK0"))))</f>
        <v>npc_damage~Hueycoatl</v>
      </c>
      <c r="AC64" s="15" t="str">
        <f>IF(Planner!$M64="","",IF(Planner!$I64="Yes","ALL",IF(Planner!$I64="No","IDX1",IFERROR(INDEX(Lookup!$D$5:$D$808,MATCH(Planner!$F64&amp;"|"&amp;Planner!$M64,Lookup!$A$5:$A$808,0)),"UNK1"))))</f>
        <v/>
      </c>
      <c r="AD64" s="15" t="str">
        <f>IF(Planner!$N64="","",IF(Planner!$I64="Yes","ALL",IF(Planner!$I64="No","IDX2",IFERROR(INDEX(Lookup!$D$5:$D$808,MATCH(Planner!$F64&amp;"|"&amp;Planner!$N64,Lookup!$A$5:$A$808,0)),"UNK2"))))</f>
        <v/>
      </c>
      <c r="AE64" s="15" t="str">
        <f>IF(Planner!$O64="","",IF(Planner!$I64="Yes","ALL",IF(Planner!$I64="No","IDX3",IFERROR(INDEX(Lookup!$D$5:$D$808,MATCH(Planner!$F64&amp;"|"&amp;Planner!$O64,Lookup!$A$5:$A$808,0)),"UNK3"))))</f>
        <v/>
      </c>
      <c r="AF64" s="15" t="str">
        <f>IF(Planner!$P64="","",IF(Planner!$I64="Yes","ALL",IF(Planner!$I64="No","IDX4",IFERROR(INDEX(Lookup!$D$5:$D$808,MATCH(Planner!$F64&amp;"|"&amp;Planner!$P64,Lookup!$A$5:$A$808,0)),"UNK4"))))</f>
        <v/>
      </c>
      <c r="AG64" s="15" t="str">
        <f>IF(Planner!$Q64="","",IF(Planner!$I64="Yes","ALL",IF(Planner!$I64="No","IDX5",IFERROR(INDEX(Lookup!$D$5:$D$808,MATCH(Planner!$F64&amp;"|"&amp;Planner!$Q64,Lookup!$A$5:$A$808,0)),"UNK5"))))</f>
        <v/>
      </c>
      <c r="AH64" s="15" t="str">
        <f>IF(Planner!$R64="","",IF(Planner!$I64="Yes","ALL",IF(Planner!$I64="No","IDX6",IFERROR(INDEX(Lookup!$D$5:$D$808,MATCH(Planner!$F64&amp;"|"&amp;Planner!$R64,Lookup!$A$5:$A$808,0)),"UNK6"))))</f>
        <v/>
      </c>
      <c r="AI64" s="15" t="str">
        <f>IF(Planner!$S64="","",IF(Planner!$I64="Yes","ALL",IF(Planner!$I64="No","IDX7",IFERROR(INDEX(Lookup!$D$5:$D$808,MATCH(Planner!$F64&amp;"|"&amp;Planner!$S64,Lookup!$A$5:$A$808,0)),"UNK7"))))</f>
        <v/>
      </c>
      <c r="AJ64" s="15" t="str">
        <f>IF(Planner!$T64="","",IF(Planner!$I64="Yes","ALL",IF(Planner!$I64="No","IDX8",IFERROR(INDEX(Lookup!$D$5:$D$808,MATCH(Planner!$F64&amp;"|"&amp;Planner!$T64,Lookup!$A$5:$A$808,0)),"UNK8"))))</f>
        <v/>
      </c>
      <c r="AK64" s="15" t="str">
        <f>IF(Planner!$U64="","",IF(Planner!$I64="Yes","ALL",IF(Planner!$I64="No","IDX9",IFERROR(INDEX(Lookup!$D$5:$D$808,MATCH(Planner!$F64&amp;"|"&amp;Planner!$U64,Lookup!$A$5:$A$808,0)),"UNK9"))))</f>
        <v/>
      </c>
      <c r="AL64" s="15" t="str">
        <f>IF(Planner!$V64="","",IF(Planner!$I64="Yes","ALL",IF(Planner!$I64="No","IDX10",IFERROR(INDEX(Lookup!$D$5:$D$808,MATCH(Planner!$F64&amp;"|"&amp;Planner!$V64,Lookup!$A$5:$A$808,0)),"UNK10"))))</f>
        <v/>
      </c>
      <c r="AM64" s="15" t="str">
        <f>IF(Planner!$W64="","",IF(Planner!$I64="Yes","ALL",IF(Planner!$I64="No","IDX11",IFERROR(INDEX(Lookup!$D$5:$D$808,MATCH(Planner!$F64&amp;"|"&amp;Planner!$W64,Lookup!$A$5:$A$808,0)),"UNK11"))))</f>
        <v/>
      </c>
      <c r="AN64" s="15" t="str">
        <f>IF(Planner!$X64="","",IF(Planner!$I64="Yes","ALL",IF(Planner!$I64="No","IDX12",IFERROR(INDEX(Lookup!$D$5:$D$808,MATCH(Planner!$F64&amp;"|"&amp;Planner!$X64,Lookup!$A$5:$A$808,0)),"UNK12"))))</f>
        <v/>
      </c>
      <c r="AO64" s="15" t="str">
        <f>IF(Planner!$Y64="","",IF(Planner!$I64="Yes","ALL",IF(Planner!$I64="No","IDX13",IFERROR(INDEX(Lookup!$D$5:$D$808,MATCH(Planner!$F64&amp;"|"&amp;Planner!$Y64,Lookup!$A$5:$A$808,0)),"UNK13"))))</f>
        <v/>
      </c>
      <c r="AP64" s="15" t="str">
        <f>IF(Planner!$Z64="","",IF(Planner!$I64="Yes","ALL",IF(Planner!$I64="No","IDX14",IFERROR(INDEX(Lookup!$D$5:$D$808,MATCH(Planner!$F64&amp;"|"&amp;Planner!$Z64,Lookup!$A$5:$A$808,0)),"UNK14"))))</f>
        <v/>
      </c>
      <c r="AQ64" s="15" t="str">
        <f>IF(Planner!$AA64="","",IF(Planner!$I64="Yes","ALL",IF(Planner!$I64="No","IDX15",IFERROR(INDEX(Lookup!$D$5:$D$808,MATCH(Planner!$F64&amp;"|"&amp;Planner!$AA64,Lookup!$A$5:$A$808,0)),"UNK15"))))</f>
        <v/>
      </c>
      <c r="AR64" s="15" t="str">
        <f>IF(Planner!$AB64="","",IF(Planner!$I64="Yes","ALL",IF(Planner!$I64="No","IDX16",IFERROR(INDEX(Lookup!$D$5:$D$808,MATCH(Planner!$F64&amp;"|"&amp;Planner!$AB64,Lookup!$A$5:$A$808,0)),"UNK16"))))</f>
        <v/>
      </c>
      <c r="AS64" s="15" t="str">
        <f>IF(Planner!$AC64="","",IF(Planner!$I64="Yes","ALL",IF(Planner!$I64="No","IDX17",IFERROR(INDEX(Lookup!$D$5:$D$808,MATCH(Planner!$F64&amp;"|"&amp;Planner!$AC64,Lookup!$A$5:$A$808,0)),"UNK17"))))</f>
        <v/>
      </c>
      <c r="AT64" s="15" t="str">
        <f>IF(Planner!$AD64="","",IF(Planner!$I64="Yes","ALL",IF(Planner!$I64="No","IDX18",IFERROR(INDEX(Lookup!$D$5:$D$808,MATCH(Planner!$F64&amp;"|"&amp;Planner!$AD64,Lookup!$A$5:$A$808,0)),"UNK18"))))</f>
        <v/>
      </c>
      <c r="AU64" s="15" t="str">
        <f>IF(Planner!$AE64="","",IF(Planner!$I64="Yes","ALL",IF(Planner!$I64="No","IDX19",IFERROR(INDEX(Lookup!$D$5:$D$808,MATCH(Planner!$F64&amp;"|"&amp;Planner!$AE64,Lookup!$A$5:$A$808,0)),"UNK19"))))</f>
        <v/>
      </c>
      <c r="AV64" s="15" t="str">
        <f>IF(Planner!$AF64="","",IF(Planner!$I64="Yes","ALL",IF(Planner!$I64="No","IDX20",IFERROR(INDEX(Lookup!$D$5:$D$808,MATCH(Planner!$F64&amp;"|"&amp;Planner!$AF64,Lookup!$A$5:$A$808,0)),"UNK20"))))</f>
        <v/>
      </c>
      <c r="AW64" s="15" t="str">
        <f>IF(Planner!$AG64="","",IF(Planner!$I64="Yes","ALL",IF(Planner!$I64="No","IDX21",IFERROR(INDEX(Lookup!$D$5:$D$808,MATCH(Planner!$F64&amp;"|"&amp;Planner!$AG64,Lookup!$A$5:$A$808,0)),"UNK21"))))</f>
        <v/>
      </c>
      <c r="AX64" s="15" t="str">
        <f>IF(Planner!$AH64="","",IF(Planner!$I64="Yes","ALL",IF(Planner!$I64="No","IDX22",IFERROR(INDEX(Lookup!$D$5:$D$808,MATCH(Planner!$F64&amp;"|"&amp;Planner!$AH64,Lookup!$A$5:$A$808,0)),"UNK22"))))</f>
        <v/>
      </c>
      <c r="AY64" s="15" t="str">
        <f>IF(Planner!$AI64="","",IF(Planner!$I64="Yes","ALL",IF(Planner!$I64="No","IDX23",IFERROR(INDEX(Lookup!$D$5:$D$808,MATCH(Planner!$F64&amp;"|"&amp;Planner!$AI64,Lookup!$A$5:$A$808,0)),"UNK23"))))</f>
        <v/>
      </c>
      <c r="AZ64" s="15"/>
      <c r="BA64" s="15">
        <f t="shared" si="72"/>
        <v>17500</v>
      </c>
      <c r="BB64" s="15">
        <f t="shared" si="73"/>
        <v>0</v>
      </c>
      <c r="BC64" s="15">
        <f t="shared" si="74"/>
        <v>0</v>
      </c>
      <c r="BD64" s="15">
        <f t="shared" si="75"/>
        <v>0</v>
      </c>
      <c r="BE64" s="15">
        <f t="shared" si="76"/>
        <v>0</v>
      </c>
      <c r="BF64" s="15">
        <f t="shared" si="77"/>
        <v>0</v>
      </c>
      <c r="BG64" s="15">
        <f t="shared" si="78"/>
        <v>0</v>
      </c>
      <c r="BH64" s="15">
        <f t="shared" si="79"/>
        <v>0</v>
      </c>
      <c r="BI64" s="15">
        <f t="shared" si="80"/>
        <v>0</v>
      </c>
      <c r="BJ64" s="15">
        <f t="shared" si="81"/>
        <v>0</v>
      </c>
      <c r="BK64" s="15">
        <f t="shared" si="82"/>
        <v>0</v>
      </c>
      <c r="BL64" s="15">
        <f t="shared" si="83"/>
        <v>0</v>
      </c>
      <c r="BM64" s="15">
        <f t="shared" si="84"/>
        <v>0</v>
      </c>
      <c r="BN64" s="15">
        <f t="shared" si="85"/>
        <v>0</v>
      </c>
      <c r="BO64" s="15">
        <f t="shared" si="86"/>
        <v>0</v>
      </c>
      <c r="BP64" s="15">
        <f t="shared" si="87"/>
        <v>0</v>
      </c>
      <c r="BQ64" s="15">
        <f t="shared" si="88"/>
        <v>0</v>
      </c>
      <c r="BR64" s="15">
        <f t="shared" si="89"/>
        <v>0</v>
      </c>
      <c r="BS64" s="15">
        <f t="shared" si="90"/>
        <v>0</v>
      </c>
      <c r="BT64" s="15">
        <f t="shared" si="91"/>
        <v>0</v>
      </c>
      <c r="BU64" s="15">
        <f t="shared" si="92"/>
        <v>0</v>
      </c>
      <c r="BV64" s="15">
        <f t="shared" si="93"/>
        <v>0</v>
      </c>
      <c r="BW64" s="15">
        <f t="shared" si="94"/>
        <v>0</v>
      </c>
      <c r="BX64" s="15">
        <f t="shared" si="95"/>
        <v>0</v>
      </c>
      <c r="BY64" s="15"/>
      <c r="BZ64" s="15">
        <f>IF($C64=0,0,Planner!$H64/$C64)</f>
        <v>1.7142857142857142</v>
      </c>
      <c r="CA64" s="15">
        <f>IF($D64=0,0,Planner!$H64/$D64)</f>
        <v>0</v>
      </c>
      <c r="CB64" s="15">
        <f>IF($E64=0,0,Planner!$H64/$E64)</f>
        <v>0</v>
      </c>
      <c r="CC64" s="15">
        <f>IF($F64=0,0,Planner!$H64/$F64)</f>
        <v>0</v>
      </c>
      <c r="CD64" s="15">
        <f>IF($G64=0,0,Planner!$H64/$G64)</f>
        <v>0</v>
      </c>
      <c r="CE64" s="15">
        <f>IF($H64=0,0,Planner!$H64/$H64)</f>
        <v>0</v>
      </c>
      <c r="CF64" s="15">
        <f>IF($I64=0,0,Planner!$H64/$I64)</f>
        <v>0</v>
      </c>
      <c r="CG64" s="15">
        <f>IF($J64=0,0,Planner!$H64/$J64)</f>
        <v>0</v>
      </c>
      <c r="CH64" s="15">
        <f>IF($K64=0,0,Planner!$H64/$K64)</f>
        <v>0</v>
      </c>
      <c r="CI64" s="15">
        <f>IF($L64=0,0,Planner!$H64/$L64)</f>
        <v>0</v>
      </c>
      <c r="CJ64" s="15">
        <f>IF($M64=0,0,Planner!$H64/$M64)</f>
        <v>0</v>
      </c>
      <c r="CK64" s="15">
        <f>IF($N64=0,0,Planner!$H64/$N64)</f>
        <v>0</v>
      </c>
      <c r="CL64" s="15">
        <f>IF($O64=0,0,Planner!$H64/$O64)</f>
        <v>0</v>
      </c>
      <c r="CM64" s="15">
        <f>IF($P64=0,0,Planner!$H64/$P64)</f>
        <v>0</v>
      </c>
      <c r="CN64" s="15">
        <f>IF($Q64=0,0,Planner!$H64/$Q64)</f>
        <v>0</v>
      </c>
      <c r="CO64" s="15">
        <f>IF($R64=0,0,Planner!$H64/$R64)</f>
        <v>0</v>
      </c>
      <c r="CP64" s="15">
        <f>IF($S64=0,0,Planner!$H64/$S64)</f>
        <v>0</v>
      </c>
      <c r="CQ64" s="15">
        <f>IF($T64=0,0,Planner!$H64/$T64)</f>
        <v>0</v>
      </c>
      <c r="CR64" s="15">
        <f>IF($U64=0,0,Planner!$H64/$U64)</f>
        <v>0</v>
      </c>
      <c r="CS64" s="15">
        <f>IF($V64=0,0,Planner!$H64/$V64)</f>
        <v>0</v>
      </c>
      <c r="CT64" s="15">
        <f>IF($W64=0,0,Planner!$H64/$W64)</f>
        <v>0</v>
      </c>
      <c r="CU64" s="15">
        <f>IF($X64=0,0,Planner!$H64/$X64)</f>
        <v>0</v>
      </c>
      <c r="CV64" s="15">
        <f>IF($Y64=0,0,Planner!$H64/$Y64)</f>
        <v>0</v>
      </c>
      <c r="CW64" s="15">
        <f>IF($Z64=0,0,Planner!$H64/$Z64)</f>
        <v>0</v>
      </c>
      <c r="CX64" s="15"/>
      <c r="CY64" s="15">
        <f t="shared" si="96"/>
        <v>1</v>
      </c>
      <c r="CZ64" s="15">
        <f t="shared" si="97"/>
        <v>0</v>
      </c>
      <c r="DA64" s="15">
        <f t="shared" si="98"/>
        <v>0</v>
      </c>
      <c r="DB64" s="15">
        <f t="shared" si="99"/>
        <v>0</v>
      </c>
      <c r="DC64" s="15">
        <f t="shared" si="100"/>
        <v>0</v>
      </c>
      <c r="DD64" s="15">
        <f t="shared" si="101"/>
        <v>0</v>
      </c>
      <c r="DE64" s="15">
        <f t="shared" si="102"/>
        <v>0</v>
      </c>
      <c r="DF64" s="15">
        <f t="shared" si="103"/>
        <v>0</v>
      </c>
      <c r="DG64" s="15">
        <f t="shared" si="104"/>
        <v>0</v>
      </c>
      <c r="DH64" s="15">
        <f t="shared" si="105"/>
        <v>0</v>
      </c>
      <c r="DI64" s="15">
        <f t="shared" si="106"/>
        <v>0</v>
      </c>
      <c r="DJ64" s="15">
        <f t="shared" si="107"/>
        <v>0</v>
      </c>
      <c r="DK64" s="15">
        <f t="shared" si="108"/>
        <v>0</v>
      </c>
      <c r="DL64" s="15">
        <f t="shared" si="109"/>
        <v>0</v>
      </c>
      <c r="DM64" s="15">
        <f t="shared" si="110"/>
        <v>0</v>
      </c>
      <c r="DN64" s="15">
        <f t="shared" si="111"/>
        <v>0</v>
      </c>
      <c r="DO64" s="15">
        <f t="shared" si="112"/>
        <v>0</v>
      </c>
      <c r="DP64" s="15">
        <f t="shared" si="113"/>
        <v>0</v>
      </c>
      <c r="DQ64" s="15">
        <f t="shared" si="114"/>
        <v>0</v>
      </c>
      <c r="DR64" s="15">
        <f t="shared" si="115"/>
        <v>0</v>
      </c>
      <c r="DS64" s="15">
        <f t="shared" si="116"/>
        <v>0</v>
      </c>
      <c r="DT64" s="15">
        <f t="shared" si="117"/>
        <v>0</v>
      </c>
      <c r="DU64" s="15">
        <f t="shared" si="118"/>
        <v>0</v>
      </c>
      <c r="DV64" s="15">
        <f t="shared" si="119"/>
        <v>0</v>
      </c>
      <c r="DW64" s="15"/>
      <c r="DX64" s="15">
        <f t="shared" si="120"/>
        <v>1.7142857142857142</v>
      </c>
      <c r="DY64" s="15">
        <f t="shared" si="121"/>
        <v>0</v>
      </c>
      <c r="DZ64" s="15">
        <f t="shared" si="122"/>
        <v>0</v>
      </c>
      <c r="EA64" s="15">
        <f t="shared" si="123"/>
        <v>0</v>
      </c>
      <c r="EB64" s="15">
        <f t="shared" si="124"/>
        <v>0</v>
      </c>
      <c r="EC64" s="15">
        <f t="shared" si="125"/>
        <v>0</v>
      </c>
      <c r="ED64" s="15">
        <f t="shared" si="126"/>
        <v>0</v>
      </c>
      <c r="EE64" s="15">
        <f t="shared" si="127"/>
        <v>0</v>
      </c>
      <c r="EF64" s="15">
        <f t="shared" si="128"/>
        <v>0</v>
      </c>
      <c r="EG64" s="15">
        <f t="shared" si="129"/>
        <v>0</v>
      </c>
      <c r="EH64" s="15">
        <f t="shared" si="130"/>
        <v>0</v>
      </c>
      <c r="EI64" s="15">
        <f t="shared" si="131"/>
        <v>0</v>
      </c>
      <c r="EJ64" s="15">
        <f t="shared" si="132"/>
        <v>0</v>
      </c>
      <c r="EK64" s="15">
        <f t="shared" si="133"/>
        <v>0</v>
      </c>
      <c r="EL64" s="15">
        <f t="shared" si="134"/>
        <v>0</v>
      </c>
      <c r="EM64" s="15">
        <f t="shared" si="135"/>
        <v>0</v>
      </c>
      <c r="EN64" s="15">
        <f t="shared" si="136"/>
        <v>0</v>
      </c>
      <c r="EO64" s="15">
        <f t="shared" si="137"/>
        <v>0</v>
      </c>
      <c r="EP64" s="15">
        <f t="shared" si="138"/>
        <v>0</v>
      </c>
      <c r="EQ64" s="15">
        <f t="shared" si="139"/>
        <v>0</v>
      </c>
      <c r="ER64" s="15">
        <f t="shared" si="140"/>
        <v>0</v>
      </c>
      <c r="ES64" s="15">
        <f t="shared" si="141"/>
        <v>0</v>
      </c>
      <c r="ET64" s="15">
        <f t="shared" si="142"/>
        <v>0</v>
      </c>
      <c r="EU64" s="15">
        <f t="shared" si="143"/>
        <v>0</v>
      </c>
      <c r="EV64" s="15"/>
      <c r="EW64" s="15" t="str">
        <f>IF(Planner!$L64="","",CHAR(34)&amp;Planner!$L64&amp;CHAR(34))</f>
        <v>"Hueycoatl"</v>
      </c>
      <c r="EX64" s="15" t="str">
        <f>IF(Planner!$M64="","",CHAR(34)&amp;Planner!$M64&amp;CHAR(34))</f>
        <v/>
      </c>
      <c r="EY64" s="15" t="str">
        <f>IF(Planner!$N64="","",CHAR(34)&amp;Planner!$N64&amp;CHAR(34))</f>
        <v/>
      </c>
      <c r="EZ64" s="15" t="str">
        <f>IF(Planner!$O64="","",CHAR(34)&amp;Planner!$O64&amp;CHAR(34))</f>
        <v/>
      </c>
      <c r="FA64" s="15" t="str">
        <f>IF(Planner!$P64="","",CHAR(34)&amp;Planner!$P64&amp;CHAR(34))</f>
        <v/>
      </c>
      <c r="FB64" s="15" t="str">
        <f>IF(Planner!$Q64="","",CHAR(34)&amp;Planner!$Q64&amp;CHAR(34))</f>
        <v/>
      </c>
      <c r="FC64" s="15" t="str">
        <f>IF(Planner!$R64="","",CHAR(34)&amp;Planner!$R64&amp;CHAR(34))</f>
        <v/>
      </c>
      <c r="FD64" s="15" t="str">
        <f>IF(Planner!$S64="","",CHAR(34)&amp;Planner!$S64&amp;CHAR(34))</f>
        <v/>
      </c>
      <c r="FE64" s="15" t="str">
        <f>IF(Planner!$T64="","",CHAR(34)&amp;Planner!$T64&amp;CHAR(34))</f>
        <v/>
      </c>
      <c r="FF64" s="15" t="str">
        <f>IF(Planner!$U64="","",CHAR(34)&amp;Planner!$U64&amp;CHAR(34))</f>
        <v/>
      </c>
      <c r="FG64" s="15" t="str">
        <f>IF(Planner!$V64="","",CHAR(34)&amp;Planner!$V64&amp;CHAR(34))</f>
        <v/>
      </c>
      <c r="FH64" s="15" t="str">
        <f>IF(Planner!$W64="","",CHAR(34)&amp;Planner!$W64&amp;CHAR(34))</f>
        <v/>
      </c>
      <c r="FI64" s="15" t="str">
        <f>IF(Planner!$X64="","",CHAR(34)&amp;Planner!$X64&amp;CHAR(34))</f>
        <v/>
      </c>
      <c r="FJ64" s="15" t="str">
        <f>IF(Planner!$Y64="","",CHAR(34)&amp;Planner!$Y64&amp;CHAR(34))</f>
        <v/>
      </c>
      <c r="FK64" s="15" t="str">
        <f>IF(Planner!$Z64="","",CHAR(34)&amp;Planner!$Z64&amp;CHAR(34))</f>
        <v/>
      </c>
      <c r="FL64" s="15" t="str">
        <f>IF(Planner!$AA64="","",CHAR(34)&amp;Planner!$AA64&amp;CHAR(34))</f>
        <v/>
      </c>
      <c r="FM64" s="15" t="str">
        <f>IF(Planner!$AB64="","",CHAR(34)&amp;Planner!$AB64&amp;CHAR(34))</f>
        <v/>
      </c>
      <c r="FN64" s="15" t="str">
        <f>IF(Planner!$AC64="","",CHAR(34)&amp;Planner!$AC64&amp;CHAR(34))</f>
        <v/>
      </c>
      <c r="FO64" s="15" t="str">
        <f>IF(Planner!$AD64="","",CHAR(34)&amp;Planner!$AD64&amp;CHAR(34))</f>
        <v/>
      </c>
      <c r="FP64" s="15" t="str">
        <f>IF(Planner!$AE64="","",CHAR(34)&amp;Planner!$AE64&amp;CHAR(34))</f>
        <v/>
      </c>
      <c r="FQ64" s="15" t="str">
        <f>IF(Planner!$AF64="","",CHAR(34)&amp;Planner!$AF64&amp;CHAR(34))</f>
        <v/>
      </c>
      <c r="FR64" s="15" t="str">
        <f>IF(Planner!$AG64="","",CHAR(34)&amp;Planner!$AG64&amp;CHAR(34))</f>
        <v/>
      </c>
      <c r="FS64" s="15" t="str">
        <f>IF(Planner!$AH64="","",CHAR(34)&amp;Planner!$AH64&amp;CHAR(34))</f>
        <v/>
      </c>
      <c r="FT64" s="15" t="str">
        <f>IF(Planner!$AI64="","",CHAR(34)&amp;Planner!$AI64&amp;CHAR(34))</f>
        <v/>
      </c>
    </row>
    <row r="65" spans="1:176" x14ac:dyDescent="0.25">
      <c r="A65" s="15">
        <f>Planner!$A65</f>
        <v>28</v>
      </c>
      <c r="B65" s="15"/>
      <c r="C65" s="15">
        <f>IF(Planner!$L65="",0,IFERROR(INDEX(Lookup!$H$5:$H$808,MATCH(Planner!$F65&amp;"|"&amp;Planner!$L65,Lookup!$A$5:$A$808,0)),0))</f>
        <v>8.9285714285714274E-2</v>
      </c>
      <c r="D65" s="15">
        <f>IF(Planner!$M65="",0,IFERROR(INDEX(Lookup!$H$5:$H$808,MATCH(Planner!$F65&amp;"|"&amp;Planner!$M65,Lookup!$A$5:$A$808,0)),0))</f>
        <v>8.9285714285714274E-2</v>
      </c>
      <c r="E65" s="15">
        <f>IF(Planner!$N65="",0,IFERROR(INDEX(Lookup!$H$5:$H$808,MATCH(Planner!$F65&amp;"|"&amp;Planner!$N65,Lookup!$A$5:$A$808,0)),0))</f>
        <v>8.9285714285714274E-2</v>
      </c>
      <c r="F65" s="15">
        <f>IF(Planner!$O65="",0,IFERROR(INDEX(Lookup!$H$5:$H$808,MATCH(Planner!$F65&amp;"|"&amp;Planner!$O65,Lookup!$A$5:$A$808,0)),0))</f>
        <v>8.9285714285714274E-2</v>
      </c>
      <c r="G65" s="15">
        <f>IF(Planner!$P65="",0,IFERROR(INDEX(Lookup!$H$5:$H$808,MATCH(Planner!$F65&amp;"|"&amp;Planner!$P65,Lookup!$A$5:$A$808,0)),0))</f>
        <v>8.9285714285714274E-2</v>
      </c>
      <c r="H65" s="15">
        <f>IF(Planner!$Q65="",0,IFERROR(INDEX(Lookup!$H$5:$H$808,MATCH(Planner!$F65&amp;"|"&amp;Planner!$Q65,Lookup!$A$5:$A$808,0)),0))</f>
        <v>8.9285714285714274E-2</v>
      </c>
      <c r="I65" s="15">
        <f>IF(Planner!$R65="",0,IFERROR(INDEX(Lookup!$H$5:$H$808,MATCH(Planner!$F65&amp;"|"&amp;Planner!$R65,Lookup!$A$5:$A$808,0)),0))</f>
        <v>8.9285714285714274E-2</v>
      </c>
      <c r="J65" s="15">
        <f>IF(Planner!$S65="",0,IFERROR(INDEX(Lookup!$H$5:$H$808,MATCH(Planner!$F65&amp;"|"&amp;Planner!$S65,Lookup!$A$5:$A$808,0)),0))</f>
        <v>8.9285714285714274E-2</v>
      </c>
      <c r="K65" s="15">
        <f>IF(Planner!$T65="",0,IFERROR(INDEX(Lookup!$H$5:$H$808,MATCH(Planner!$F65&amp;"|"&amp;Planner!$T65,Lookup!$A$5:$A$808,0)),0))</f>
        <v>8.9285714285714274E-2</v>
      </c>
      <c r="L65" s="15">
        <f>IF(Planner!$U65="",0,IFERROR(INDEX(Lookup!$H$5:$H$808,MATCH(Planner!$F65&amp;"|"&amp;Planner!$U65,Lookup!$A$5:$A$808,0)),0))</f>
        <v>8.9285714285714274E-2</v>
      </c>
      <c r="M65" s="15">
        <f>IF(Planner!$V65="",0,IFERROR(INDEX(Lookup!$H$5:$H$808,MATCH(Planner!$F65&amp;"|"&amp;Planner!$V65,Lookup!$A$5:$A$808,0)),0))</f>
        <v>8.9285714285714274E-2</v>
      </c>
      <c r="N65" s="15">
        <f>IF(Planner!$W65="",0,IFERROR(INDEX(Lookup!$H$5:$H$808,MATCH(Planner!$F65&amp;"|"&amp;Planner!$W65,Lookup!$A$5:$A$808,0)),0))</f>
        <v>8.9285714285714274E-2</v>
      </c>
      <c r="O65" s="15">
        <f>IF(Planner!$X65="",0,IFERROR(INDEX(Lookup!$H$5:$H$808,MATCH(Planner!$F65&amp;"|"&amp;Planner!$X65,Lookup!$A$5:$A$808,0)),0))</f>
        <v>0</v>
      </c>
      <c r="P65" s="15">
        <f>IF(Planner!$Y65="",0,IFERROR(INDEX(Lookup!$H$5:$H$808,MATCH(Planner!$F65&amp;"|"&amp;Planner!$Y65,Lookup!$A$5:$A$808,0)),0))</f>
        <v>0</v>
      </c>
      <c r="Q65" s="15">
        <f>IF(Planner!$Z65="",0,IFERROR(INDEX(Lookup!$H$5:$H$808,MATCH(Planner!$F65&amp;"|"&amp;Planner!$Z65,Lookup!$A$5:$A$808,0)),0))</f>
        <v>0</v>
      </c>
      <c r="R65" s="15">
        <f>IF(Planner!$AA65="",0,IFERROR(INDEX(Lookup!$H$5:$H$808,MATCH(Planner!$F65&amp;"|"&amp;Planner!$AA65,Lookup!$A$5:$A$808,0)),0))</f>
        <v>0</v>
      </c>
      <c r="S65" s="15">
        <f>IF(Planner!$AB65="",0,IFERROR(INDEX(Lookup!$H$5:$H$808,MATCH(Planner!$F65&amp;"|"&amp;Planner!$AB65,Lookup!$A$5:$A$808,0)),0))</f>
        <v>0</v>
      </c>
      <c r="T65" s="15">
        <f>IF(Planner!$AC65="",0,IFERROR(INDEX(Lookup!$H$5:$H$808,MATCH(Planner!$F65&amp;"|"&amp;Planner!$AC65,Lookup!$A$5:$A$808,0)),0))</f>
        <v>0</v>
      </c>
      <c r="U65" s="15">
        <f>IF(Planner!$AD65="",0,IFERROR(INDEX(Lookup!$H$5:$H$808,MATCH(Planner!$F65&amp;"|"&amp;Planner!$AD65,Lookup!$A$5:$A$808,0)),0))</f>
        <v>0</v>
      </c>
      <c r="V65" s="15">
        <f>IF(Planner!$AE65="",0,IFERROR(INDEX(Lookup!$H$5:$H$808,MATCH(Planner!$F65&amp;"|"&amp;Planner!$AE65,Lookup!$A$5:$A$808,0)),0))</f>
        <v>0</v>
      </c>
      <c r="W65" s="15">
        <f>IF(Planner!$AF65="",0,IFERROR(INDEX(Lookup!$H$5:$H$808,MATCH(Planner!$F65&amp;"|"&amp;Planner!$AF65,Lookup!$A$5:$A$808,0)),0))</f>
        <v>0</v>
      </c>
      <c r="X65" s="15">
        <f>IF(Planner!$AG65="",0,IFERROR(INDEX(Lookup!$H$5:$H$808,MATCH(Planner!$F65&amp;"|"&amp;Planner!$AG65,Lookup!$A$5:$A$808,0)),0))</f>
        <v>0</v>
      </c>
      <c r="Y65" s="15">
        <f>IF(Planner!$AH65="",0,IFERROR(INDEX(Lookup!$H$5:$H$808,MATCH(Planner!$F65&amp;"|"&amp;Planner!$AH65,Lookup!$A$5:$A$808,0)),0))</f>
        <v>0</v>
      </c>
      <c r="Z65" s="15">
        <f>IF(Planner!$AI65="",0,IFERROR(INDEX(Lookup!$H$5:$H$808,MATCH(Planner!$F65&amp;"|"&amp;Planner!$AI65,Lookup!$A$5:$A$808,0)),0))</f>
        <v>0</v>
      </c>
      <c r="AA65" s="15"/>
      <c r="AB65" s="15" t="str">
        <f>IF(Planner!$L65="","",IF(Planner!$I65="Yes","ALL",IF(Planner!$I65="No","IDX0",IFERROR(INDEX(Lookup!$D$5:$D$808,MATCH(Planner!$F65&amp;"|"&amp;Planner!$L65,Lookup!$A$5:$A$808,0)),"UNK0"))))</f>
        <v>Moons of Peril</v>
      </c>
      <c r="AC65" s="15" t="str">
        <f>IF(Planner!$M65="","",IF(Planner!$I65="Yes","ALL",IF(Planner!$I65="No","IDX1",IFERROR(INDEX(Lookup!$D$5:$D$808,MATCH(Planner!$F65&amp;"|"&amp;Planner!$M65,Lookup!$A$5:$A$808,0)),"UNK1"))))</f>
        <v>Moons of Peril</v>
      </c>
      <c r="AD65" s="15" t="str">
        <f>IF(Planner!$N65="","",IF(Planner!$I65="Yes","ALL",IF(Planner!$I65="No","IDX2",IFERROR(INDEX(Lookup!$D$5:$D$808,MATCH(Planner!$F65&amp;"|"&amp;Planner!$N65,Lookup!$A$5:$A$808,0)),"UNK2"))))</f>
        <v>Moons of Peril</v>
      </c>
      <c r="AE65" s="15" t="str">
        <f>IF(Planner!$O65="","",IF(Planner!$I65="Yes","ALL",IF(Planner!$I65="No","IDX3",IFERROR(INDEX(Lookup!$D$5:$D$808,MATCH(Planner!$F65&amp;"|"&amp;Planner!$O65,Lookup!$A$5:$A$808,0)),"UNK3"))))</f>
        <v>Moons of Peril</v>
      </c>
      <c r="AF65" s="15" t="str">
        <f>IF(Planner!$P65="","",IF(Planner!$I65="Yes","ALL",IF(Planner!$I65="No","IDX4",IFERROR(INDEX(Lookup!$D$5:$D$808,MATCH(Planner!$F65&amp;"|"&amp;Planner!$P65,Lookup!$A$5:$A$808,0)),"UNK4"))))</f>
        <v>Moons of Peril</v>
      </c>
      <c r="AG65" s="15" t="str">
        <f>IF(Planner!$Q65="","",IF(Planner!$I65="Yes","ALL",IF(Planner!$I65="No","IDX5",IFERROR(INDEX(Lookup!$D$5:$D$808,MATCH(Planner!$F65&amp;"|"&amp;Planner!$Q65,Lookup!$A$5:$A$808,0)),"UNK5"))))</f>
        <v>Moons of Peril</v>
      </c>
      <c r="AH65" s="15" t="str">
        <f>IF(Planner!$R65="","",IF(Planner!$I65="Yes","ALL",IF(Planner!$I65="No","IDX6",IFERROR(INDEX(Lookup!$D$5:$D$808,MATCH(Planner!$F65&amp;"|"&amp;Planner!$R65,Lookup!$A$5:$A$808,0)),"UNK6"))))</f>
        <v>Moons of Peril</v>
      </c>
      <c r="AI65" s="15" t="str">
        <f>IF(Planner!$S65="","",IF(Planner!$I65="Yes","ALL",IF(Planner!$I65="No","IDX7",IFERROR(INDEX(Lookup!$D$5:$D$808,MATCH(Planner!$F65&amp;"|"&amp;Planner!$S65,Lookup!$A$5:$A$808,0)),"UNK7"))))</f>
        <v>Moons of Peril</v>
      </c>
      <c r="AJ65" s="15" t="str">
        <f>IF(Planner!$T65="","",IF(Planner!$I65="Yes","ALL",IF(Planner!$I65="No","IDX8",IFERROR(INDEX(Lookup!$D$5:$D$808,MATCH(Planner!$F65&amp;"|"&amp;Planner!$T65,Lookup!$A$5:$A$808,0)),"UNK8"))))</f>
        <v>Moons of Peril</v>
      </c>
      <c r="AK65" s="15" t="str">
        <f>IF(Planner!$U65="","",IF(Planner!$I65="Yes","ALL",IF(Planner!$I65="No","IDX9",IFERROR(INDEX(Lookup!$D$5:$D$808,MATCH(Planner!$F65&amp;"|"&amp;Planner!$U65,Lookup!$A$5:$A$808,0)),"UNK9"))))</f>
        <v>Moons of Peril</v>
      </c>
      <c r="AL65" s="15" t="str">
        <f>IF(Planner!$V65="","",IF(Planner!$I65="Yes","ALL",IF(Planner!$I65="No","IDX10",IFERROR(INDEX(Lookup!$D$5:$D$808,MATCH(Planner!$F65&amp;"|"&amp;Planner!$V65,Lookup!$A$5:$A$808,0)),"UNK10"))))</f>
        <v>Moons of Peril</v>
      </c>
      <c r="AM65" s="15" t="str">
        <f>IF(Planner!$W65="","",IF(Planner!$I65="Yes","ALL",IF(Planner!$I65="No","IDX11",IFERROR(INDEX(Lookup!$D$5:$D$808,MATCH(Planner!$F65&amp;"|"&amp;Planner!$W65,Lookup!$A$5:$A$808,0)),"UNK11"))))</f>
        <v>Moons of Peril</v>
      </c>
      <c r="AN65" s="15" t="str">
        <f>IF(Planner!$X65="","",IF(Planner!$I65="Yes","ALL",IF(Planner!$I65="No","IDX12",IFERROR(INDEX(Lookup!$D$5:$D$808,MATCH(Planner!$F65&amp;"|"&amp;Planner!$X65,Lookup!$A$5:$A$808,0)),"UNK12"))))</f>
        <v/>
      </c>
      <c r="AO65" s="15" t="str">
        <f>IF(Planner!$Y65="","",IF(Planner!$I65="Yes","ALL",IF(Planner!$I65="No","IDX13",IFERROR(INDEX(Lookup!$D$5:$D$808,MATCH(Planner!$F65&amp;"|"&amp;Planner!$Y65,Lookup!$A$5:$A$808,0)),"UNK13"))))</f>
        <v/>
      </c>
      <c r="AP65" s="15" t="str">
        <f>IF(Planner!$Z65="","",IF(Planner!$I65="Yes","ALL",IF(Planner!$I65="No","IDX14",IFERROR(INDEX(Lookup!$D$5:$D$808,MATCH(Planner!$F65&amp;"|"&amp;Planner!$Z65,Lookup!$A$5:$A$808,0)),"UNK14"))))</f>
        <v/>
      </c>
      <c r="AQ65" s="15" t="str">
        <f>IF(Planner!$AA65="","",IF(Planner!$I65="Yes","ALL",IF(Planner!$I65="No","IDX15",IFERROR(INDEX(Lookup!$D$5:$D$808,MATCH(Planner!$F65&amp;"|"&amp;Planner!$AA65,Lookup!$A$5:$A$808,0)),"UNK15"))))</f>
        <v/>
      </c>
      <c r="AR65" s="15" t="str">
        <f>IF(Planner!$AB65="","",IF(Planner!$I65="Yes","ALL",IF(Planner!$I65="No","IDX16",IFERROR(INDEX(Lookup!$D$5:$D$808,MATCH(Planner!$F65&amp;"|"&amp;Planner!$AB65,Lookup!$A$5:$A$808,0)),"UNK16"))))</f>
        <v/>
      </c>
      <c r="AS65" s="15" t="str">
        <f>IF(Planner!$AC65="","",IF(Planner!$I65="Yes","ALL",IF(Planner!$I65="No","IDX17",IFERROR(INDEX(Lookup!$D$5:$D$808,MATCH(Planner!$F65&amp;"|"&amp;Planner!$AC65,Lookup!$A$5:$A$808,0)),"UNK17"))))</f>
        <v/>
      </c>
      <c r="AT65" s="15" t="str">
        <f>IF(Planner!$AD65="","",IF(Planner!$I65="Yes","ALL",IF(Planner!$I65="No","IDX18",IFERROR(INDEX(Lookup!$D$5:$D$808,MATCH(Planner!$F65&amp;"|"&amp;Planner!$AD65,Lookup!$A$5:$A$808,0)),"UNK18"))))</f>
        <v/>
      </c>
      <c r="AU65" s="15" t="str">
        <f>IF(Planner!$AE65="","",IF(Planner!$I65="Yes","ALL",IF(Planner!$I65="No","IDX19",IFERROR(INDEX(Lookup!$D$5:$D$808,MATCH(Planner!$F65&amp;"|"&amp;Planner!$AE65,Lookup!$A$5:$A$808,0)),"UNK19"))))</f>
        <v/>
      </c>
      <c r="AV65" s="15" t="str">
        <f>IF(Planner!$AF65="","",IF(Planner!$I65="Yes","ALL",IF(Planner!$I65="No","IDX20",IFERROR(INDEX(Lookup!$D$5:$D$808,MATCH(Planner!$F65&amp;"|"&amp;Planner!$AF65,Lookup!$A$5:$A$808,0)),"UNK20"))))</f>
        <v/>
      </c>
      <c r="AW65" s="15" t="str">
        <f>IF(Planner!$AG65="","",IF(Planner!$I65="Yes","ALL",IF(Planner!$I65="No","IDX21",IFERROR(INDEX(Lookup!$D$5:$D$808,MATCH(Planner!$F65&amp;"|"&amp;Planner!$AG65,Lookup!$A$5:$A$808,0)),"UNK21"))))</f>
        <v/>
      </c>
      <c r="AX65" s="15" t="str">
        <f>IF(Planner!$AH65="","",IF(Planner!$I65="Yes","ALL",IF(Planner!$I65="No","IDX22",IFERROR(INDEX(Lookup!$D$5:$D$808,MATCH(Planner!$F65&amp;"|"&amp;Planner!$AH65,Lookup!$A$5:$A$808,0)),"UNK22"))))</f>
        <v/>
      </c>
      <c r="AY65" s="15" t="str">
        <f>IF(Planner!$AI65="","",IF(Planner!$I65="Yes","ALL",IF(Planner!$I65="No","IDX23",IFERROR(INDEX(Lookup!$D$5:$D$808,MATCH(Planner!$F65&amp;"|"&amp;Planner!$AI65,Lookup!$A$5:$A$808,0)),"UNK23"))))</f>
        <v/>
      </c>
      <c r="AZ65" s="15"/>
      <c r="BA65" s="15">
        <f t="shared" si="72"/>
        <v>1.0714285714285714</v>
      </c>
      <c r="BB65" s="15">
        <f t="shared" si="73"/>
        <v>1.0714285714285714</v>
      </c>
      <c r="BC65" s="15">
        <f t="shared" si="74"/>
        <v>1.0714285714285714</v>
      </c>
      <c r="BD65" s="15">
        <f t="shared" si="75"/>
        <v>1.0714285714285714</v>
      </c>
      <c r="BE65" s="15">
        <f t="shared" si="76"/>
        <v>1.0714285714285714</v>
      </c>
      <c r="BF65" s="15">
        <f t="shared" si="77"/>
        <v>1.0714285714285714</v>
      </c>
      <c r="BG65" s="15">
        <f t="shared" si="78"/>
        <v>1.0714285714285714</v>
      </c>
      <c r="BH65" s="15">
        <f t="shared" si="79"/>
        <v>1.0714285714285714</v>
      </c>
      <c r="BI65" s="15">
        <f t="shared" si="80"/>
        <v>1.0714285714285714</v>
      </c>
      <c r="BJ65" s="15">
        <f t="shared" si="81"/>
        <v>1.0714285714285714</v>
      </c>
      <c r="BK65" s="15">
        <f t="shared" si="82"/>
        <v>1.0714285714285714</v>
      </c>
      <c r="BL65" s="15">
        <f t="shared" si="83"/>
        <v>1.0714285714285714</v>
      </c>
      <c r="BM65" s="15">
        <f t="shared" si="84"/>
        <v>0</v>
      </c>
      <c r="BN65" s="15">
        <f t="shared" si="85"/>
        <v>0</v>
      </c>
      <c r="BO65" s="15">
        <f t="shared" si="86"/>
        <v>0</v>
      </c>
      <c r="BP65" s="15">
        <f t="shared" si="87"/>
        <v>0</v>
      </c>
      <c r="BQ65" s="15">
        <f t="shared" si="88"/>
        <v>0</v>
      </c>
      <c r="BR65" s="15">
        <f t="shared" si="89"/>
        <v>0</v>
      </c>
      <c r="BS65" s="15">
        <f t="shared" si="90"/>
        <v>0</v>
      </c>
      <c r="BT65" s="15">
        <f t="shared" si="91"/>
        <v>0</v>
      </c>
      <c r="BU65" s="15">
        <f t="shared" si="92"/>
        <v>0</v>
      </c>
      <c r="BV65" s="15">
        <f t="shared" si="93"/>
        <v>0</v>
      </c>
      <c r="BW65" s="15">
        <f t="shared" si="94"/>
        <v>0</v>
      </c>
      <c r="BX65" s="15">
        <f t="shared" si="95"/>
        <v>0</v>
      </c>
      <c r="BY65" s="15"/>
      <c r="BZ65" s="15">
        <f>IF($C65=0,0,Planner!$H65/$C65)</f>
        <v>56.000000000000007</v>
      </c>
      <c r="CA65" s="15">
        <f>IF($D65=0,0,Planner!$H65/$D65)</f>
        <v>56.000000000000007</v>
      </c>
      <c r="CB65" s="15">
        <f>IF($E65=0,0,Planner!$H65/$E65)</f>
        <v>56.000000000000007</v>
      </c>
      <c r="CC65" s="15">
        <f>IF($F65=0,0,Planner!$H65/$F65)</f>
        <v>56.000000000000007</v>
      </c>
      <c r="CD65" s="15">
        <f>IF($G65=0,0,Planner!$H65/$G65)</f>
        <v>56.000000000000007</v>
      </c>
      <c r="CE65" s="15">
        <f>IF($H65=0,0,Planner!$H65/$H65)</f>
        <v>56.000000000000007</v>
      </c>
      <c r="CF65" s="15">
        <f>IF($I65=0,0,Planner!$H65/$I65)</f>
        <v>56.000000000000007</v>
      </c>
      <c r="CG65" s="15">
        <f>IF($J65=0,0,Planner!$H65/$J65)</f>
        <v>56.000000000000007</v>
      </c>
      <c r="CH65" s="15">
        <f>IF($K65=0,0,Planner!$H65/$K65)</f>
        <v>56.000000000000007</v>
      </c>
      <c r="CI65" s="15">
        <f>IF($L65=0,0,Planner!$H65/$L65)</f>
        <v>56.000000000000007</v>
      </c>
      <c r="CJ65" s="15">
        <f>IF($M65=0,0,Planner!$H65/$M65)</f>
        <v>56.000000000000007</v>
      </c>
      <c r="CK65" s="15">
        <f>IF($N65=0,0,Planner!$H65/$N65)</f>
        <v>56.000000000000007</v>
      </c>
      <c r="CL65" s="15">
        <f>IF($O65=0,0,Planner!$H65/$O65)</f>
        <v>0</v>
      </c>
      <c r="CM65" s="15">
        <f>IF($P65=0,0,Planner!$H65/$P65)</f>
        <v>0</v>
      </c>
      <c r="CN65" s="15">
        <f>IF($Q65=0,0,Planner!$H65/$Q65)</f>
        <v>0</v>
      </c>
      <c r="CO65" s="15">
        <f>IF($R65=0,0,Planner!$H65/$R65)</f>
        <v>0</v>
      </c>
      <c r="CP65" s="15">
        <f>IF($S65=0,0,Planner!$H65/$S65)</f>
        <v>0</v>
      </c>
      <c r="CQ65" s="15">
        <f>IF($T65=0,0,Planner!$H65/$T65)</f>
        <v>0</v>
      </c>
      <c r="CR65" s="15">
        <f>IF($U65=0,0,Planner!$H65/$U65)</f>
        <v>0</v>
      </c>
      <c r="CS65" s="15">
        <f>IF($V65=0,0,Planner!$H65/$V65)</f>
        <v>0</v>
      </c>
      <c r="CT65" s="15">
        <f>IF($W65=0,0,Planner!$H65/$W65)</f>
        <v>0</v>
      </c>
      <c r="CU65" s="15">
        <f>IF($X65=0,0,Planner!$H65/$X65)</f>
        <v>0</v>
      </c>
      <c r="CV65" s="15">
        <f>IF($Y65=0,0,Planner!$H65/$Y65)</f>
        <v>0</v>
      </c>
      <c r="CW65" s="15">
        <f>IF($Z65=0,0,Planner!$H65/$Z65)</f>
        <v>0</v>
      </c>
      <c r="CX65" s="15"/>
      <c r="CY65" s="15">
        <f t="shared" si="96"/>
        <v>1</v>
      </c>
      <c r="CZ65" s="15">
        <f t="shared" si="97"/>
        <v>2</v>
      </c>
      <c r="DA65" s="15">
        <f t="shared" si="98"/>
        <v>3</v>
      </c>
      <c r="DB65" s="15">
        <f t="shared" si="99"/>
        <v>4</v>
      </c>
      <c r="DC65" s="15">
        <f t="shared" si="100"/>
        <v>5</v>
      </c>
      <c r="DD65" s="15">
        <f t="shared" si="101"/>
        <v>6</v>
      </c>
      <c r="DE65" s="15">
        <f t="shared" si="102"/>
        <v>7</v>
      </c>
      <c r="DF65" s="15">
        <f t="shared" si="103"/>
        <v>8</v>
      </c>
      <c r="DG65" s="15">
        <f t="shared" si="104"/>
        <v>9</v>
      </c>
      <c r="DH65" s="15">
        <f t="shared" si="105"/>
        <v>10</v>
      </c>
      <c r="DI65" s="15">
        <f t="shared" si="106"/>
        <v>11</v>
      </c>
      <c r="DJ65" s="15">
        <f t="shared" si="107"/>
        <v>12</v>
      </c>
      <c r="DK65" s="15">
        <f t="shared" si="108"/>
        <v>0</v>
      </c>
      <c r="DL65" s="15">
        <f t="shared" si="109"/>
        <v>0</v>
      </c>
      <c r="DM65" s="15">
        <f t="shared" si="110"/>
        <v>0</v>
      </c>
      <c r="DN65" s="15">
        <f t="shared" si="111"/>
        <v>0</v>
      </c>
      <c r="DO65" s="15">
        <f t="shared" si="112"/>
        <v>0</v>
      </c>
      <c r="DP65" s="15">
        <f t="shared" si="113"/>
        <v>0</v>
      </c>
      <c r="DQ65" s="15">
        <f t="shared" si="114"/>
        <v>0</v>
      </c>
      <c r="DR65" s="15">
        <f t="shared" si="115"/>
        <v>0</v>
      </c>
      <c r="DS65" s="15">
        <f t="shared" si="116"/>
        <v>0</v>
      </c>
      <c r="DT65" s="15">
        <f t="shared" si="117"/>
        <v>0</v>
      </c>
      <c r="DU65" s="15">
        <f t="shared" si="118"/>
        <v>0</v>
      </c>
      <c r="DV65" s="15">
        <f t="shared" si="119"/>
        <v>0</v>
      </c>
      <c r="DW65" s="15"/>
      <c r="DX65" s="15">
        <f t="shared" si="120"/>
        <v>56.000000000000007</v>
      </c>
      <c r="DY65" s="15">
        <f t="shared" si="121"/>
        <v>28.000000000000004</v>
      </c>
      <c r="DZ65" s="15">
        <f t="shared" si="122"/>
        <v>18.666666666666668</v>
      </c>
      <c r="EA65" s="15">
        <f t="shared" si="123"/>
        <v>14.000000000000002</v>
      </c>
      <c r="EB65" s="15">
        <f t="shared" si="124"/>
        <v>11.200000000000001</v>
      </c>
      <c r="EC65" s="15">
        <f t="shared" si="125"/>
        <v>9.3333333333333339</v>
      </c>
      <c r="ED65" s="15">
        <f t="shared" si="126"/>
        <v>8.0000000000000018</v>
      </c>
      <c r="EE65" s="15">
        <f t="shared" si="127"/>
        <v>7.0000000000000009</v>
      </c>
      <c r="EF65" s="15">
        <f t="shared" si="128"/>
        <v>6.2222222222222232</v>
      </c>
      <c r="EG65" s="15">
        <f t="shared" si="129"/>
        <v>5.6000000000000005</v>
      </c>
      <c r="EH65" s="15">
        <f t="shared" si="130"/>
        <v>5.0909090909090917</v>
      </c>
      <c r="EI65" s="15">
        <f t="shared" si="131"/>
        <v>4.666666666666667</v>
      </c>
      <c r="EJ65" s="15">
        <f t="shared" si="132"/>
        <v>0</v>
      </c>
      <c r="EK65" s="15">
        <f t="shared" si="133"/>
        <v>0</v>
      </c>
      <c r="EL65" s="15">
        <f t="shared" si="134"/>
        <v>0</v>
      </c>
      <c r="EM65" s="15">
        <f t="shared" si="135"/>
        <v>0</v>
      </c>
      <c r="EN65" s="15">
        <f t="shared" si="136"/>
        <v>0</v>
      </c>
      <c r="EO65" s="15">
        <f t="shared" si="137"/>
        <v>0</v>
      </c>
      <c r="EP65" s="15">
        <f t="shared" si="138"/>
        <v>0</v>
      </c>
      <c r="EQ65" s="15">
        <f t="shared" si="139"/>
        <v>0</v>
      </c>
      <c r="ER65" s="15">
        <f t="shared" si="140"/>
        <v>0</v>
      </c>
      <c r="ES65" s="15">
        <f t="shared" si="141"/>
        <v>0</v>
      </c>
      <c r="ET65" s="15">
        <f t="shared" si="142"/>
        <v>0</v>
      </c>
      <c r="EU65" s="15">
        <f t="shared" si="143"/>
        <v>0</v>
      </c>
      <c r="EV65" s="15"/>
      <c r="EW65" s="15" t="str">
        <f>IF(Planner!$L65="","",CHAR(34)&amp;Planner!$L65&amp;CHAR(34))</f>
        <v>"Blood moon helm"</v>
      </c>
      <c r="EX65" s="15" t="str">
        <f>IF(Planner!$M65="","",CHAR(34)&amp;Planner!$M65&amp;CHAR(34))</f>
        <v>"Blood moon chestplate"</v>
      </c>
      <c r="EY65" s="15" t="str">
        <f>IF(Planner!$N65="","",CHAR(34)&amp;Planner!$N65&amp;CHAR(34))</f>
        <v>"Blood moon tassets"</v>
      </c>
      <c r="EZ65" s="15" t="str">
        <f>IF(Planner!$O65="","",CHAR(34)&amp;Planner!$O65&amp;CHAR(34))</f>
        <v>"Dual macuahuitl"</v>
      </c>
      <c r="FA65" s="15" t="str">
        <f>IF(Planner!$P65="","",CHAR(34)&amp;Planner!$P65&amp;CHAR(34))</f>
        <v>"Blue moon helm"</v>
      </c>
      <c r="FB65" s="15" t="str">
        <f>IF(Planner!$Q65="","",CHAR(34)&amp;Planner!$Q65&amp;CHAR(34))</f>
        <v>"Blue moon chestplate"</v>
      </c>
      <c r="FC65" s="15" t="str">
        <f>IF(Planner!$R65="","",CHAR(34)&amp;Planner!$R65&amp;CHAR(34))</f>
        <v>"Blue moon tassets"</v>
      </c>
      <c r="FD65" s="15" t="str">
        <f>IF(Planner!$S65="","",CHAR(34)&amp;Planner!$S65&amp;CHAR(34))</f>
        <v>"Blue moon spear"</v>
      </c>
      <c r="FE65" s="15" t="str">
        <f>IF(Planner!$T65="","",CHAR(34)&amp;Planner!$T65&amp;CHAR(34))</f>
        <v>"Eclipse moon helm"</v>
      </c>
      <c r="FF65" s="15" t="str">
        <f>IF(Planner!$U65="","",CHAR(34)&amp;Planner!$U65&amp;CHAR(34))</f>
        <v>"Eclipse moon chestplate"</v>
      </c>
      <c r="FG65" s="15" t="str">
        <f>IF(Planner!$V65="","",CHAR(34)&amp;Planner!$V65&amp;CHAR(34))</f>
        <v>"Eclipse moon tassets"</v>
      </c>
      <c r="FH65" s="15" t="str">
        <f>IF(Planner!$W65="","",CHAR(34)&amp;Planner!$W65&amp;CHAR(34))</f>
        <v>"Eclipse atlatl"</v>
      </c>
      <c r="FI65" s="15" t="str">
        <f>IF(Planner!$X65="","",CHAR(34)&amp;Planner!$X65&amp;CHAR(34))</f>
        <v/>
      </c>
      <c r="FJ65" s="15" t="str">
        <f>IF(Planner!$Y65="","",CHAR(34)&amp;Planner!$Y65&amp;CHAR(34))</f>
        <v/>
      </c>
      <c r="FK65" s="15" t="str">
        <f>IF(Planner!$Z65="","",CHAR(34)&amp;Planner!$Z65&amp;CHAR(34))</f>
        <v/>
      </c>
      <c r="FL65" s="15" t="str">
        <f>IF(Planner!$AA65="","",CHAR(34)&amp;Planner!$AA65&amp;CHAR(34))</f>
        <v/>
      </c>
      <c r="FM65" s="15" t="str">
        <f>IF(Planner!$AB65="","",CHAR(34)&amp;Planner!$AB65&amp;CHAR(34))</f>
        <v/>
      </c>
      <c r="FN65" s="15" t="str">
        <f>IF(Planner!$AC65="","",CHAR(34)&amp;Planner!$AC65&amp;CHAR(34))</f>
        <v/>
      </c>
      <c r="FO65" s="15" t="str">
        <f>IF(Planner!$AD65="","",CHAR(34)&amp;Planner!$AD65&amp;CHAR(34))</f>
        <v/>
      </c>
      <c r="FP65" s="15" t="str">
        <f>IF(Planner!$AE65="","",CHAR(34)&amp;Planner!$AE65&amp;CHAR(34))</f>
        <v/>
      </c>
      <c r="FQ65" s="15" t="str">
        <f>IF(Planner!$AF65="","",CHAR(34)&amp;Planner!$AF65&amp;CHAR(34))</f>
        <v/>
      </c>
      <c r="FR65" s="15" t="str">
        <f>IF(Planner!$AG65="","",CHAR(34)&amp;Planner!$AG65&amp;CHAR(34))</f>
        <v/>
      </c>
      <c r="FS65" s="15" t="str">
        <f>IF(Planner!$AH65="","",CHAR(34)&amp;Planner!$AH65&amp;CHAR(34))</f>
        <v/>
      </c>
      <c r="FT65" s="15" t="str">
        <f>IF(Planner!$AI65="","",CHAR(34)&amp;Planner!$AI65&amp;CHAR(34))</f>
        <v/>
      </c>
    </row>
    <row r="66" spans="1:176" x14ac:dyDescent="0.25">
      <c r="A66" s="15">
        <f>Planner!$A66</f>
        <v>19</v>
      </c>
      <c r="B66" s="15"/>
      <c r="C66" s="15">
        <f>IF(Planner!$L66="",0,IFERROR(INDEX(Lookup!$H$5:$H$808,MATCH(Planner!$F66&amp;"|"&amp;Planner!$L66,Lookup!$A$5:$A$808,0)),0))</f>
        <v>20</v>
      </c>
      <c r="D66" s="15">
        <f>IF(Planner!$M66="",0,IFERROR(INDEX(Lookup!$H$5:$H$808,MATCH(Planner!$F66&amp;"|"&amp;Planner!$M66,Lookup!$A$5:$A$808,0)),0))</f>
        <v>0</v>
      </c>
      <c r="E66" s="15">
        <f>IF(Planner!$N66="",0,IFERROR(INDEX(Lookup!$H$5:$H$808,MATCH(Planner!$F66&amp;"|"&amp;Planner!$N66,Lookup!$A$5:$A$808,0)),0))</f>
        <v>0</v>
      </c>
      <c r="F66" s="15">
        <f>IF(Planner!$O66="",0,IFERROR(INDEX(Lookup!$H$5:$H$808,MATCH(Planner!$F66&amp;"|"&amp;Planner!$O66,Lookup!$A$5:$A$808,0)),0))</f>
        <v>0</v>
      </c>
      <c r="G66" s="15">
        <f>IF(Planner!$P66="",0,IFERROR(INDEX(Lookup!$H$5:$H$808,MATCH(Planner!$F66&amp;"|"&amp;Planner!$P66,Lookup!$A$5:$A$808,0)),0))</f>
        <v>0</v>
      </c>
      <c r="H66" s="15">
        <f>IF(Planner!$Q66="",0,IFERROR(INDEX(Lookup!$H$5:$H$808,MATCH(Planner!$F66&amp;"|"&amp;Planner!$Q66,Lookup!$A$5:$A$808,0)),0))</f>
        <v>0</v>
      </c>
      <c r="I66" s="15">
        <f>IF(Planner!$R66="",0,IFERROR(INDEX(Lookup!$H$5:$H$808,MATCH(Planner!$F66&amp;"|"&amp;Planner!$R66,Lookup!$A$5:$A$808,0)),0))</f>
        <v>0</v>
      </c>
      <c r="J66" s="15">
        <f>IF(Planner!$S66="",0,IFERROR(INDEX(Lookup!$H$5:$H$808,MATCH(Planner!$F66&amp;"|"&amp;Planner!$S66,Lookup!$A$5:$A$808,0)),0))</f>
        <v>0</v>
      </c>
      <c r="K66" s="15">
        <f>IF(Planner!$T66="",0,IFERROR(INDEX(Lookup!$H$5:$H$808,MATCH(Planner!$F66&amp;"|"&amp;Planner!$T66,Lookup!$A$5:$A$808,0)),0))</f>
        <v>0</v>
      </c>
      <c r="L66" s="15">
        <f>IF(Planner!$U66="",0,IFERROR(INDEX(Lookup!$H$5:$H$808,MATCH(Planner!$F66&amp;"|"&amp;Planner!$U66,Lookup!$A$5:$A$808,0)),0))</f>
        <v>0</v>
      </c>
      <c r="M66" s="15">
        <f>IF(Planner!$V66="",0,IFERROR(INDEX(Lookup!$H$5:$H$808,MATCH(Planner!$F66&amp;"|"&amp;Planner!$V66,Lookup!$A$5:$A$808,0)),0))</f>
        <v>0</v>
      </c>
      <c r="N66" s="15">
        <f>IF(Planner!$W66="",0,IFERROR(INDEX(Lookup!$H$5:$H$808,MATCH(Planner!$F66&amp;"|"&amp;Planner!$W66,Lookup!$A$5:$A$808,0)),0))</f>
        <v>0</v>
      </c>
      <c r="O66" s="15">
        <f>IF(Planner!$X66="",0,IFERROR(INDEX(Lookup!$H$5:$H$808,MATCH(Planner!$F66&amp;"|"&amp;Planner!$X66,Lookup!$A$5:$A$808,0)),0))</f>
        <v>0</v>
      </c>
      <c r="P66" s="15">
        <f>IF(Planner!$Y66="",0,IFERROR(INDEX(Lookup!$H$5:$H$808,MATCH(Planner!$F66&amp;"|"&amp;Planner!$Y66,Lookup!$A$5:$A$808,0)),0))</f>
        <v>0</v>
      </c>
      <c r="Q66" s="15">
        <f>IF(Planner!$Z66="",0,IFERROR(INDEX(Lookup!$H$5:$H$808,MATCH(Planner!$F66&amp;"|"&amp;Planner!$Z66,Lookup!$A$5:$A$808,0)),0))</f>
        <v>0</v>
      </c>
      <c r="R66" s="15">
        <f>IF(Planner!$AA66="",0,IFERROR(INDEX(Lookup!$H$5:$H$808,MATCH(Planner!$F66&amp;"|"&amp;Planner!$AA66,Lookup!$A$5:$A$808,0)),0))</f>
        <v>0</v>
      </c>
      <c r="S66" s="15">
        <f>IF(Planner!$AB66="",0,IFERROR(INDEX(Lookup!$H$5:$H$808,MATCH(Planner!$F66&amp;"|"&amp;Planner!$AB66,Lookup!$A$5:$A$808,0)),0))</f>
        <v>0</v>
      </c>
      <c r="T66" s="15">
        <f>IF(Planner!$AC66="",0,IFERROR(INDEX(Lookup!$H$5:$H$808,MATCH(Planner!$F66&amp;"|"&amp;Planner!$AC66,Lookup!$A$5:$A$808,0)),0))</f>
        <v>0</v>
      </c>
      <c r="U66" s="15">
        <f>IF(Planner!$AD66="",0,IFERROR(INDEX(Lookup!$H$5:$H$808,MATCH(Planner!$F66&amp;"|"&amp;Planner!$AD66,Lookup!$A$5:$A$808,0)),0))</f>
        <v>0</v>
      </c>
      <c r="V66" s="15">
        <f>IF(Planner!$AE66="",0,IFERROR(INDEX(Lookup!$H$5:$H$808,MATCH(Planner!$F66&amp;"|"&amp;Planner!$AE66,Lookup!$A$5:$A$808,0)),0))</f>
        <v>0</v>
      </c>
      <c r="W66" s="15">
        <f>IF(Planner!$AF66="",0,IFERROR(INDEX(Lookup!$H$5:$H$808,MATCH(Planner!$F66&amp;"|"&amp;Planner!$AF66,Lookup!$A$5:$A$808,0)),0))</f>
        <v>0</v>
      </c>
      <c r="X66" s="15">
        <f>IF(Planner!$AG66="",0,IFERROR(INDEX(Lookup!$H$5:$H$808,MATCH(Planner!$F66&amp;"|"&amp;Planner!$AG66,Lookup!$A$5:$A$808,0)),0))</f>
        <v>0</v>
      </c>
      <c r="Y66" s="15">
        <f>IF(Planner!$AH66="",0,IFERROR(INDEX(Lookup!$H$5:$H$808,MATCH(Planner!$F66&amp;"|"&amp;Planner!$AH66,Lookup!$A$5:$A$808,0)),0))</f>
        <v>0</v>
      </c>
      <c r="Z66" s="15">
        <f>IF(Planner!$AI66="",0,IFERROR(INDEX(Lookup!$H$5:$H$808,MATCH(Planner!$F66&amp;"|"&amp;Planner!$AI66,Lookup!$A$5:$A$808,0)),0))</f>
        <v>0</v>
      </c>
      <c r="AA66" s="15"/>
      <c r="AB66" s="15" t="str">
        <f>IF(Planner!$L66="","",IF(Planner!$I66="Yes","ALL",IF(Planner!$I66="No","IDX0",IFERROR(INDEX(Lookup!$D$5:$D$808,MATCH(Planner!$F66&amp;"|"&amp;Planner!$L66,Lookup!$A$5:$A$808,0)),"UNK0"))))</f>
        <v>npc_kill~Skotizo</v>
      </c>
      <c r="AC66" s="15" t="str">
        <f>IF(Planner!$M66="","",IF(Planner!$I66="Yes","ALL",IF(Planner!$I66="No","IDX1",IFERROR(INDEX(Lookup!$D$5:$D$808,MATCH(Planner!$F66&amp;"|"&amp;Planner!$M66,Lookup!$A$5:$A$808,0)),"UNK1"))))</f>
        <v/>
      </c>
      <c r="AD66" s="15" t="str">
        <f>IF(Planner!$N66="","",IF(Planner!$I66="Yes","ALL",IF(Planner!$I66="No","IDX2",IFERROR(INDEX(Lookup!$D$5:$D$808,MATCH(Planner!$F66&amp;"|"&amp;Planner!$N66,Lookup!$A$5:$A$808,0)),"UNK2"))))</f>
        <v/>
      </c>
      <c r="AE66" s="15" t="str">
        <f>IF(Planner!$O66="","",IF(Planner!$I66="Yes","ALL",IF(Planner!$I66="No","IDX3",IFERROR(INDEX(Lookup!$D$5:$D$808,MATCH(Planner!$F66&amp;"|"&amp;Planner!$O66,Lookup!$A$5:$A$808,0)),"UNK3"))))</f>
        <v/>
      </c>
      <c r="AF66" s="15" t="str">
        <f>IF(Planner!$P66="","",IF(Planner!$I66="Yes","ALL",IF(Planner!$I66="No","IDX4",IFERROR(INDEX(Lookup!$D$5:$D$808,MATCH(Planner!$F66&amp;"|"&amp;Planner!$P66,Lookup!$A$5:$A$808,0)),"UNK4"))))</f>
        <v/>
      </c>
      <c r="AG66" s="15" t="str">
        <f>IF(Planner!$Q66="","",IF(Planner!$I66="Yes","ALL",IF(Planner!$I66="No","IDX5",IFERROR(INDEX(Lookup!$D$5:$D$808,MATCH(Planner!$F66&amp;"|"&amp;Planner!$Q66,Lookup!$A$5:$A$808,0)),"UNK5"))))</f>
        <v/>
      </c>
      <c r="AH66" s="15" t="str">
        <f>IF(Planner!$R66="","",IF(Planner!$I66="Yes","ALL",IF(Planner!$I66="No","IDX6",IFERROR(INDEX(Lookup!$D$5:$D$808,MATCH(Planner!$F66&amp;"|"&amp;Planner!$R66,Lookup!$A$5:$A$808,0)),"UNK6"))))</f>
        <v/>
      </c>
      <c r="AI66" s="15" t="str">
        <f>IF(Planner!$S66="","",IF(Planner!$I66="Yes","ALL",IF(Planner!$I66="No","IDX7",IFERROR(INDEX(Lookup!$D$5:$D$808,MATCH(Planner!$F66&amp;"|"&amp;Planner!$S66,Lookup!$A$5:$A$808,0)),"UNK7"))))</f>
        <v/>
      </c>
      <c r="AJ66" s="15" t="str">
        <f>IF(Planner!$T66="","",IF(Planner!$I66="Yes","ALL",IF(Planner!$I66="No","IDX8",IFERROR(INDEX(Lookup!$D$5:$D$808,MATCH(Planner!$F66&amp;"|"&amp;Planner!$T66,Lookup!$A$5:$A$808,0)),"UNK8"))))</f>
        <v/>
      </c>
      <c r="AK66" s="15" t="str">
        <f>IF(Planner!$U66="","",IF(Planner!$I66="Yes","ALL",IF(Planner!$I66="No","IDX9",IFERROR(INDEX(Lookup!$D$5:$D$808,MATCH(Planner!$F66&amp;"|"&amp;Planner!$U66,Lookup!$A$5:$A$808,0)),"UNK9"))))</f>
        <v/>
      </c>
      <c r="AL66" s="15" t="str">
        <f>IF(Planner!$V66="","",IF(Planner!$I66="Yes","ALL",IF(Planner!$I66="No","IDX10",IFERROR(INDEX(Lookup!$D$5:$D$808,MATCH(Planner!$F66&amp;"|"&amp;Planner!$V66,Lookup!$A$5:$A$808,0)),"UNK10"))))</f>
        <v/>
      </c>
      <c r="AM66" s="15" t="str">
        <f>IF(Planner!$W66="","",IF(Planner!$I66="Yes","ALL",IF(Planner!$I66="No","IDX11",IFERROR(INDEX(Lookup!$D$5:$D$808,MATCH(Planner!$F66&amp;"|"&amp;Planner!$W66,Lookup!$A$5:$A$808,0)),"UNK11"))))</f>
        <v/>
      </c>
      <c r="AN66" s="15" t="str">
        <f>IF(Planner!$X66="","",IF(Planner!$I66="Yes","ALL",IF(Planner!$I66="No","IDX12",IFERROR(INDEX(Lookup!$D$5:$D$808,MATCH(Planner!$F66&amp;"|"&amp;Planner!$X66,Lookup!$A$5:$A$808,0)),"UNK12"))))</f>
        <v/>
      </c>
      <c r="AO66" s="15" t="str">
        <f>IF(Planner!$Y66="","",IF(Planner!$I66="Yes","ALL",IF(Planner!$I66="No","IDX13",IFERROR(INDEX(Lookup!$D$5:$D$808,MATCH(Planner!$F66&amp;"|"&amp;Planner!$Y66,Lookup!$A$5:$A$808,0)),"UNK13"))))</f>
        <v/>
      </c>
      <c r="AP66" s="15" t="str">
        <f>IF(Planner!$Z66="","",IF(Planner!$I66="Yes","ALL",IF(Planner!$I66="No","IDX14",IFERROR(INDEX(Lookup!$D$5:$D$808,MATCH(Planner!$F66&amp;"|"&amp;Planner!$Z66,Lookup!$A$5:$A$808,0)),"UNK14"))))</f>
        <v/>
      </c>
      <c r="AQ66" s="15" t="str">
        <f>IF(Planner!$AA66="","",IF(Planner!$I66="Yes","ALL",IF(Planner!$I66="No","IDX15",IFERROR(INDEX(Lookup!$D$5:$D$808,MATCH(Planner!$F66&amp;"|"&amp;Planner!$AA66,Lookup!$A$5:$A$808,0)),"UNK15"))))</f>
        <v/>
      </c>
      <c r="AR66" s="15" t="str">
        <f>IF(Planner!$AB66="","",IF(Planner!$I66="Yes","ALL",IF(Planner!$I66="No","IDX16",IFERROR(INDEX(Lookup!$D$5:$D$808,MATCH(Planner!$F66&amp;"|"&amp;Planner!$AB66,Lookup!$A$5:$A$808,0)),"UNK16"))))</f>
        <v/>
      </c>
      <c r="AS66" s="15" t="str">
        <f>IF(Planner!$AC66="","",IF(Planner!$I66="Yes","ALL",IF(Planner!$I66="No","IDX17",IFERROR(INDEX(Lookup!$D$5:$D$808,MATCH(Planner!$F66&amp;"|"&amp;Planner!$AC66,Lookup!$A$5:$A$808,0)),"UNK17"))))</f>
        <v/>
      </c>
      <c r="AT66" s="15" t="str">
        <f>IF(Planner!$AD66="","",IF(Planner!$I66="Yes","ALL",IF(Planner!$I66="No","IDX18",IFERROR(INDEX(Lookup!$D$5:$D$808,MATCH(Planner!$F66&amp;"|"&amp;Planner!$AD66,Lookup!$A$5:$A$808,0)),"UNK18"))))</f>
        <v/>
      </c>
      <c r="AU66" s="15" t="str">
        <f>IF(Planner!$AE66="","",IF(Planner!$I66="Yes","ALL",IF(Planner!$I66="No","IDX19",IFERROR(INDEX(Lookup!$D$5:$D$808,MATCH(Planner!$F66&amp;"|"&amp;Planner!$AE66,Lookup!$A$5:$A$808,0)),"UNK19"))))</f>
        <v/>
      </c>
      <c r="AV66" s="15" t="str">
        <f>IF(Planner!$AF66="","",IF(Planner!$I66="Yes","ALL",IF(Planner!$I66="No","IDX20",IFERROR(INDEX(Lookup!$D$5:$D$808,MATCH(Planner!$F66&amp;"|"&amp;Planner!$AF66,Lookup!$A$5:$A$808,0)),"UNK20"))))</f>
        <v/>
      </c>
      <c r="AW66" s="15" t="str">
        <f>IF(Planner!$AG66="","",IF(Planner!$I66="Yes","ALL",IF(Planner!$I66="No","IDX21",IFERROR(INDEX(Lookup!$D$5:$D$808,MATCH(Planner!$F66&amp;"|"&amp;Planner!$AG66,Lookup!$A$5:$A$808,0)),"UNK21"))))</f>
        <v/>
      </c>
      <c r="AX66" s="15" t="str">
        <f>IF(Planner!$AH66="","",IF(Planner!$I66="Yes","ALL",IF(Planner!$I66="No","IDX22",IFERROR(INDEX(Lookup!$D$5:$D$808,MATCH(Planner!$F66&amp;"|"&amp;Planner!$AH66,Lookup!$A$5:$A$808,0)),"UNK22"))))</f>
        <v/>
      </c>
      <c r="AY66" s="15" t="str">
        <f>IF(Planner!$AI66="","",IF(Planner!$I66="Yes","ALL",IF(Planner!$I66="No","IDX23",IFERROR(INDEX(Lookup!$D$5:$D$808,MATCH(Planner!$F66&amp;"|"&amp;Planner!$AI66,Lookup!$A$5:$A$808,0)),"UNK23"))))</f>
        <v/>
      </c>
      <c r="AZ66" s="15"/>
      <c r="BA66" s="15">
        <f t="shared" si="72"/>
        <v>20</v>
      </c>
      <c r="BB66" s="15">
        <f t="shared" si="73"/>
        <v>0</v>
      </c>
      <c r="BC66" s="15">
        <f t="shared" si="74"/>
        <v>0</v>
      </c>
      <c r="BD66" s="15">
        <f t="shared" si="75"/>
        <v>0</v>
      </c>
      <c r="BE66" s="15">
        <f t="shared" si="76"/>
        <v>0</v>
      </c>
      <c r="BF66" s="15">
        <f t="shared" si="77"/>
        <v>0</v>
      </c>
      <c r="BG66" s="15">
        <f t="shared" si="78"/>
        <v>0</v>
      </c>
      <c r="BH66" s="15">
        <f t="shared" si="79"/>
        <v>0</v>
      </c>
      <c r="BI66" s="15">
        <f t="shared" si="80"/>
        <v>0</v>
      </c>
      <c r="BJ66" s="15">
        <f t="shared" si="81"/>
        <v>0</v>
      </c>
      <c r="BK66" s="15">
        <f t="shared" si="82"/>
        <v>0</v>
      </c>
      <c r="BL66" s="15">
        <f t="shared" si="83"/>
        <v>0</v>
      </c>
      <c r="BM66" s="15">
        <f t="shared" si="84"/>
        <v>0</v>
      </c>
      <c r="BN66" s="15">
        <f t="shared" si="85"/>
        <v>0</v>
      </c>
      <c r="BO66" s="15">
        <f t="shared" si="86"/>
        <v>0</v>
      </c>
      <c r="BP66" s="15">
        <f t="shared" si="87"/>
        <v>0</v>
      </c>
      <c r="BQ66" s="15">
        <f t="shared" si="88"/>
        <v>0</v>
      </c>
      <c r="BR66" s="15">
        <f t="shared" si="89"/>
        <v>0</v>
      </c>
      <c r="BS66" s="15">
        <f t="shared" si="90"/>
        <v>0</v>
      </c>
      <c r="BT66" s="15">
        <f t="shared" si="91"/>
        <v>0</v>
      </c>
      <c r="BU66" s="15">
        <f t="shared" si="92"/>
        <v>0</v>
      </c>
      <c r="BV66" s="15">
        <f t="shared" si="93"/>
        <v>0</v>
      </c>
      <c r="BW66" s="15">
        <f t="shared" si="94"/>
        <v>0</v>
      </c>
      <c r="BX66" s="15">
        <f t="shared" si="95"/>
        <v>0</v>
      </c>
      <c r="BY66" s="15"/>
      <c r="BZ66" s="15">
        <f>IF($C66=0,0,Planner!$H66/$C66)</f>
        <v>0.5</v>
      </c>
      <c r="CA66" s="15">
        <f>IF($D66=0,0,Planner!$H66/$D66)</f>
        <v>0</v>
      </c>
      <c r="CB66" s="15">
        <f>IF($E66=0,0,Planner!$H66/$E66)</f>
        <v>0</v>
      </c>
      <c r="CC66" s="15">
        <f>IF($F66=0,0,Planner!$H66/$F66)</f>
        <v>0</v>
      </c>
      <c r="CD66" s="15">
        <f>IF($G66=0,0,Planner!$H66/$G66)</f>
        <v>0</v>
      </c>
      <c r="CE66" s="15">
        <f>IF($H66=0,0,Planner!$H66/$H66)</f>
        <v>0</v>
      </c>
      <c r="CF66" s="15">
        <f>IF($I66=0,0,Planner!$H66/$I66)</f>
        <v>0</v>
      </c>
      <c r="CG66" s="15">
        <f>IF($J66=0,0,Planner!$H66/$J66)</f>
        <v>0</v>
      </c>
      <c r="CH66" s="15">
        <f>IF($K66=0,0,Planner!$H66/$K66)</f>
        <v>0</v>
      </c>
      <c r="CI66" s="15">
        <f>IF($L66=0,0,Planner!$H66/$L66)</f>
        <v>0</v>
      </c>
      <c r="CJ66" s="15">
        <f>IF($M66=0,0,Planner!$H66/$M66)</f>
        <v>0</v>
      </c>
      <c r="CK66" s="15">
        <f>IF($N66=0,0,Planner!$H66/$N66)</f>
        <v>0</v>
      </c>
      <c r="CL66" s="15">
        <f>IF($O66=0,0,Planner!$H66/$O66)</f>
        <v>0</v>
      </c>
      <c r="CM66" s="15">
        <f>IF($P66=0,0,Planner!$H66/$P66)</f>
        <v>0</v>
      </c>
      <c r="CN66" s="15">
        <f>IF($Q66=0,0,Planner!$H66/$Q66)</f>
        <v>0</v>
      </c>
      <c r="CO66" s="15">
        <f>IF($R66=0,0,Planner!$H66/$R66)</f>
        <v>0</v>
      </c>
      <c r="CP66" s="15">
        <f>IF($S66=0,0,Planner!$H66/$S66)</f>
        <v>0</v>
      </c>
      <c r="CQ66" s="15">
        <f>IF($T66=0,0,Planner!$H66/$T66)</f>
        <v>0</v>
      </c>
      <c r="CR66" s="15">
        <f>IF($U66=0,0,Planner!$H66/$U66)</f>
        <v>0</v>
      </c>
      <c r="CS66" s="15">
        <f>IF($V66=0,0,Planner!$H66/$V66)</f>
        <v>0</v>
      </c>
      <c r="CT66" s="15">
        <f>IF($W66=0,0,Planner!$H66/$W66)</f>
        <v>0</v>
      </c>
      <c r="CU66" s="15">
        <f>IF($X66=0,0,Planner!$H66/$X66)</f>
        <v>0</v>
      </c>
      <c r="CV66" s="15">
        <f>IF($Y66=0,0,Planner!$H66/$Y66)</f>
        <v>0</v>
      </c>
      <c r="CW66" s="15">
        <f>IF($Z66=0,0,Planner!$H66/$Z66)</f>
        <v>0</v>
      </c>
      <c r="CX66" s="15"/>
      <c r="CY66" s="15">
        <f t="shared" si="96"/>
        <v>1</v>
      </c>
      <c r="CZ66" s="15">
        <f t="shared" si="97"/>
        <v>0</v>
      </c>
      <c r="DA66" s="15">
        <f t="shared" si="98"/>
        <v>0</v>
      </c>
      <c r="DB66" s="15">
        <f t="shared" si="99"/>
        <v>0</v>
      </c>
      <c r="DC66" s="15">
        <f t="shared" si="100"/>
        <v>0</v>
      </c>
      <c r="DD66" s="15">
        <f t="shared" si="101"/>
        <v>0</v>
      </c>
      <c r="DE66" s="15">
        <f t="shared" si="102"/>
        <v>0</v>
      </c>
      <c r="DF66" s="15">
        <f t="shared" si="103"/>
        <v>0</v>
      </c>
      <c r="DG66" s="15">
        <f t="shared" si="104"/>
        <v>0</v>
      </c>
      <c r="DH66" s="15">
        <f t="shared" si="105"/>
        <v>0</v>
      </c>
      <c r="DI66" s="15">
        <f t="shared" si="106"/>
        <v>0</v>
      </c>
      <c r="DJ66" s="15">
        <f t="shared" si="107"/>
        <v>0</v>
      </c>
      <c r="DK66" s="15">
        <f t="shared" si="108"/>
        <v>0</v>
      </c>
      <c r="DL66" s="15">
        <f t="shared" si="109"/>
        <v>0</v>
      </c>
      <c r="DM66" s="15">
        <f t="shared" si="110"/>
        <v>0</v>
      </c>
      <c r="DN66" s="15">
        <f t="shared" si="111"/>
        <v>0</v>
      </c>
      <c r="DO66" s="15">
        <f t="shared" si="112"/>
        <v>0</v>
      </c>
      <c r="DP66" s="15">
        <f t="shared" si="113"/>
        <v>0</v>
      </c>
      <c r="DQ66" s="15">
        <f t="shared" si="114"/>
        <v>0</v>
      </c>
      <c r="DR66" s="15">
        <f t="shared" si="115"/>
        <v>0</v>
      </c>
      <c r="DS66" s="15">
        <f t="shared" si="116"/>
        <v>0</v>
      </c>
      <c r="DT66" s="15">
        <f t="shared" si="117"/>
        <v>0</v>
      </c>
      <c r="DU66" s="15">
        <f t="shared" si="118"/>
        <v>0</v>
      </c>
      <c r="DV66" s="15">
        <f t="shared" si="119"/>
        <v>0</v>
      </c>
      <c r="DW66" s="15"/>
      <c r="DX66" s="15">
        <f t="shared" si="120"/>
        <v>0.5</v>
      </c>
      <c r="DY66" s="15">
        <f t="shared" si="121"/>
        <v>0</v>
      </c>
      <c r="DZ66" s="15">
        <f t="shared" si="122"/>
        <v>0</v>
      </c>
      <c r="EA66" s="15">
        <f t="shared" si="123"/>
        <v>0</v>
      </c>
      <c r="EB66" s="15">
        <f t="shared" si="124"/>
        <v>0</v>
      </c>
      <c r="EC66" s="15">
        <f t="shared" si="125"/>
        <v>0</v>
      </c>
      <c r="ED66" s="15">
        <f t="shared" si="126"/>
        <v>0</v>
      </c>
      <c r="EE66" s="15">
        <f t="shared" si="127"/>
        <v>0</v>
      </c>
      <c r="EF66" s="15">
        <f t="shared" si="128"/>
        <v>0</v>
      </c>
      <c r="EG66" s="15">
        <f t="shared" si="129"/>
        <v>0</v>
      </c>
      <c r="EH66" s="15">
        <f t="shared" si="130"/>
        <v>0</v>
      </c>
      <c r="EI66" s="15">
        <f t="shared" si="131"/>
        <v>0</v>
      </c>
      <c r="EJ66" s="15">
        <f t="shared" si="132"/>
        <v>0</v>
      </c>
      <c r="EK66" s="15">
        <f t="shared" si="133"/>
        <v>0</v>
      </c>
      <c r="EL66" s="15">
        <f t="shared" si="134"/>
        <v>0</v>
      </c>
      <c r="EM66" s="15">
        <f t="shared" si="135"/>
        <v>0</v>
      </c>
      <c r="EN66" s="15">
        <f t="shared" si="136"/>
        <v>0</v>
      </c>
      <c r="EO66" s="15">
        <f t="shared" si="137"/>
        <v>0</v>
      </c>
      <c r="EP66" s="15">
        <f t="shared" si="138"/>
        <v>0</v>
      </c>
      <c r="EQ66" s="15">
        <f t="shared" si="139"/>
        <v>0</v>
      </c>
      <c r="ER66" s="15">
        <f t="shared" si="140"/>
        <v>0</v>
      </c>
      <c r="ES66" s="15">
        <f t="shared" si="141"/>
        <v>0</v>
      </c>
      <c r="ET66" s="15">
        <f t="shared" si="142"/>
        <v>0</v>
      </c>
      <c r="EU66" s="15">
        <f t="shared" si="143"/>
        <v>0</v>
      </c>
      <c r="EV66" s="15"/>
      <c r="EW66" s="15" t="str">
        <f>IF(Planner!$L66="","",CHAR(34)&amp;Planner!$L66&amp;CHAR(34))</f>
        <v>"Skotizo"</v>
      </c>
      <c r="EX66" s="15" t="str">
        <f>IF(Planner!$M66="","",CHAR(34)&amp;Planner!$M66&amp;CHAR(34))</f>
        <v/>
      </c>
      <c r="EY66" s="15" t="str">
        <f>IF(Planner!$N66="","",CHAR(34)&amp;Planner!$N66&amp;CHAR(34))</f>
        <v/>
      </c>
      <c r="EZ66" s="15" t="str">
        <f>IF(Planner!$O66="","",CHAR(34)&amp;Planner!$O66&amp;CHAR(34))</f>
        <v/>
      </c>
      <c r="FA66" s="15" t="str">
        <f>IF(Planner!$P66="","",CHAR(34)&amp;Planner!$P66&amp;CHAR(34))</f>
        <v/>
      </c>
      <c r="FB66" s="15" t="str">
        <f>IF(Planner!$Q66="","",CHAR(34)&amp;Planner!$Q66&amp;CHAR(34))</f>
        <v/>
      </c>
      <c r="FC66" s="15" t="str">
        <f>IF(Planner!$R66="","",CHAR(34)&amp;Planner!$R66&amp;CHAR(34))</f>
        <v/>
      </c>
      <c r="FD66" s="15" t="str">
        <f>IF(Planner!$S66="","",CHAR(34)&amp;Planner!$S66&amp;CHAR(34))</f>
        <v/>
      </c>
      <c r="FE66" s="15" t="str">
        <f>IF(Planner!$T66="","",CHAR(34)&amp;Planner!$T66&amp;CHAR(34))</f>
        <v/>
      </c>
      <c r="FF66" s="15" t="str">
        <f>IF(Planner!$U66="","",CHAR(34)&amp;Planner!$U66&amp;CHAR(34))</f>
        <v/>
      </c>
      <c r="FG66" s="15" t="str">
        <f>IF(Planner!$V66="","",CHAR(34)&amp;Planner!$V66&amp;CHAR(34))</f>
        <v/>
      </c>
      <c r="FH66" s="15" t="str">
        <f>IF(Planner!$W66="","",CHAR(34)&amp;Planner!$W66&amp;CHAR(34))</f>
        <v/>
      </c>
      <c r="FI66" s="15" t="str">
        <f>IF(Planner!$X66="","",CHAR(34)&amp;Planner!$X66&amp;CHAR(34))</f>
        <v/>
      </c>
      <c r="FJ66" s="15" t="str">
        <f>IF(Planner!$Y66="","",CHAR(34)&amp;Planner!$Y66&amp;CHAR(34))</f>
        <v/>
      </c>
      <c r="FK66" s="15" t="str">
        <f>IF(Planner!$Z66="","",CHAR(34)&amp;Planner!$Z66&amp;CHAR(34))</f>
        <v/>
      </c>
      <c r="FL66" s="15" t="str">
        <f>IF(Planner!$AA66="","",CHAR(34)&amp;Planner!$AA66&amp;CHAR(34))</f>
        <v/>
      </c>
      <c r="FM66" s="15" t="str">
        <f>IF(Planner!$AB66="","",CHAR(34)&amp;Planner!$AB66&amp;CHAR(34))</f>
        <v/>
      </c>
      <c r="FN66" s="15" t="str">
        <f>IF(Planner!$AC66="","",CHAR(34)&amp;Planner!$AC66&amp;CHAR(34))</f>
        <v/>
      </c>
      <c r="FO66" s="15" t="str">
        <f>IF(Planner!$AD66="","",CHAR(34)&amp;Planner!$AD66&amp;CHAR(34))</f>
        <v/>
      </c>
      <c r="FP66" s="15" t="str">
        <f>IF(Planner!$AE66="","",CHAR(34)&amp;Planner!$AE66&amp;CHAR(34))</f>
        <v/>
      </c>
      <c r="FQ66" s="15" t="str">
        <f>IF(Planner!$AF66="","",CHAR(34)&amp;Planner!$AF66&amp;CHAR(34))</f>
        <v/>
      </c>
      <c r="FR66" s="15" t="str">
        <f>IF(Planner!$AG66="","",CHAR(34)&amp;Planner!$AG66&amp;CHAR(34))</f>
        <v/>
      </c>
      <c r="FS66" s="15" t="str">
        <f>IF(Planner!$AH66="","",CHAR(34)&amp;Planner!$AH66&amp;CHAR(34))</f>
        <v/>
      </c>
      <c r="FT66" s="15" t="str">
        <f>IF(Planner!$AI66="","",CHAR(34)&amp;Planner!$AI66&amp;CHAR(34))</f>
        <v/>
      </c>
    </row>
    <row r="67" spans="1:176" x14ac:dyDescent="0.25">
      <c r="A67" s="15">
        <f>Planner!$A67</f>
        <v>10</v>
      </c>
      <c r="B67" s="15"/>
      <c r="C67" s="15">
        <f>IF(Planner!$L67="",0,IFERROR(INDEX(Lookup!$H$5:$H$808,MATCH(Planner!$F67&amp;"|"&amp;Planner!$L67,Lookup!$A$5:$A$808,0)),0))</f>
        <v>0.52</v>
      </c>
      <c r="D67" s="15">
        <f>IF(Planner!$M67="",0,IFERROR(INDEX(Lookup!$H$5:$H$808,MATCH(Planner!$F67&amp;"|"&amp;Planner!$M67,Lookup!$A$5:$A$808,0)),0))</f>
        <v>0</v>
      </c>
      <c r="E67" s="15">
        <f>IF(Planner!$N67="",0,IFERROR(INDEX(Lookup!$H$5:$H$808,MATCH(Planner!$F67&amp;"|"&amp;Planner!$N67,Lookup!$A$5:$A$808,0)),0))</f>
        <v>0</v>
      </c>
      <c r="F67" s="15">
        <f>IF(Planner!$O67="",0,IFERROR(INDEX(Lookup!$H$5:$H$808,MATCH(Planner!$F67&amp;"|"&amp;Planner!$O67,Lookup!$A$5:$A$808,0)),0))</f>
        <v>0</v>
      </c>
      <c r="G67" s="15">
        <f>IF(Planner!$P67="",0,IFERROR(INDEX(Lookup!$H$5:$H$808,MATCH(Planner!$F67&amp;"|"&amp;Planner!$P67,Lookup!$A$5:$A$808,0)),0))</f>
        <v>0</v>
      </c>
      <c r="H67" s="15">
        <f>IF(Planner!$Q67="",0,IFERROR(INDEX(Lookup!$H$5:$H$808,MATCH(Planner!$F67&amp;"|"&amp;Planner!$Q67,Lookup!$A$5:$A$808,0)),0))</f>
        <v>0</v>
      </c>
      <c r="I67" s="15">
        <f>IF(Planner!$R67="",0,IFERROR(INDEX(Lookup!$H$5:$H$808,MATCH(Planner!$F67&amp;"|"&amp;Planner!$R67,Lookup!$A$5:$A$808,0)),0))</f>
        <v>0</v>
      </c>
      <c r="J67" s="15">
        <f>IF(Planner!$S67="",0,IFERROR(INDEX(Lookup!$H$5:$H$808,MATCH(Planner!$F67&amp;"|"&amp;Planner!$S67,Lookup!$A$5:$A$808,0)),0))</f>
        <v>0</v>
      </c>
      <c r="K67" s="15">
        <f>IF(Planner!$T67="",0,IFERROR(INDEX(Lookup!$H$5:$H$808,MATCH(Planner!$F67&amp;"|"&amp;Planner!$T67,Lookup!$A$5:$A$808,0)),0))</f>
        <v>0</v>
      </c>
      <c r="L67" s="15">
        <f>IF(Planner!$U67="",0,IFERROR(INDEX(Lookup!$H$5:$H$808,MATCH(Planner!$F67&amp;"|"&amp;Planner!$U67,Lookup!$A$5:$A$808,0)),0))</f>
        <v>0</v>
      </c>
      <c r="M67" s="15">
        <f>IF(Planner!$V67="",0,IFERROR(INDEX(Lookup!$H$5:$H$808,MATCH(Planner!$F67&amp;"|"&amp;Planner!$V67,Lookup!$A$5:$A$808,0)),0))</f>
        <v>0</v>
      </c>
      <c r="N67" s="15">
        <f>IF(Planner!$W67="",0,IFERROR(INDEX(Lookup!$H$5:$H$808,MATCH(Planner!$F67&amp;"|"&amp;Planner!$W67,Lookup!$A$5:$A$808,0)),0))</f>
        <v>0</v>
      </c>
      <c r="O67" s="15">
        <f>IF(Planner!$X67="",0,IFERROR(INDEX(Lookup!$H$5:$H$808,MATCH(Planner!$F67&amp;"|"&amp;Planner!$X67,Lookup!$A$5:$A$808,0)),0))</f>
        <v>0</v>
      </c>
      <c r="P67" s="15">
        <f>IF(Planner!$Y67="",0,IFERROR(INDEX(Lookup!$H$5:$H$808,MATCH(Planner!$F67&amp;"|"&amp;Planner!$Y67,Lookup!$A$5:$A$808,0)),0))</f>
        <v>0</v>
      </c>
      <c r="Q67" s="15">
        <f>IF(Planner!$Z67="",0,IFERROR(INDEX(Lookup!$H$5:$H$808,MATCH(Planner!$F67&amp;"|"&amp;Planner!$Z67,Lookup!$A$5:$A$808,0)),0))</f>
        <v>0</v>
      </c>
      <c r="R67" s="15">
        <f>IF(Planner!$AA67="",0,IFERROR(INDEX(Lookup!$H$5:$H$808,MATCH(Planner!$F67&amp;"|"&amp;Planner!$AA67,Lookup!$A$5:$A$808,0)),0))</f>
        <v>0</v>
      </c>
      <c r="S67" s="15">
        <f>IF(Planner!$AB67="",0,IFERROR(INDEX(Lookup!$H$5:$H$808,MATCH(Planner!$F67&amp;"|"&amp;Planner!$AB67,Lookup!$A$5:$A$808,0)),0))</f>
        <v>0</v>
      </c>
      <c r="T67" s="15">
        <f>IF(Planner!$AC67="",0,IFERROR(INDEX(Lookup!$H$5:$H$808,MATCH(Planner!$F67&amp;"|"&amp;Planner!$AC67,Lookup!$A$5:$A$808,0)),0))</f>
        <v>0</v>
      </c>
      <c r="U67" s="15">
        <f>IF(Planner!$AD67="",0,IFERROR(INDEX(Lookup!$H$5:$H$808,MATCH(Planner!$F67&amp;"|"&amp;Planner!$AD67,Lookup!$A$5:$A$808,0)),0))</f>
        <v>0</v>
      </c>
      <c r="V67" s="15">
        <f>IF(Planner!$AE67="",0,IFERROR(INDEX(Lookup!$H$5:$H$808,MATCH(Planner!$F67&amp;"|"&amp;Planner!$AE67,Lookup!$A$5:$A$808,0)),0))</f>
        <v>0</v>
      </c>
      <c r="W67" s="15">
        <f>IF(Planner!$AF67="",0,IFERROR(INDEX(Lookup!$H$5:$H$808,MATCH(Planner!$F67&amp;"|"&amp;Planner!$AF67,Lookup!$A$5:$A$808,0)),0))</f>
        <v>0</v>
      </c>
      <c r="X67" s="15">
        <f>IF(Planner!$AG67="",0,IFERROR(INDEX(Lookup!$H$5:$H$808,MATCH(Planner!$F67&amp;"|"&amp;Planner!$AG67,Lookup!$A$5:$A$808,0)),0))</f>
        <v>0</v>
      </c>
      <c r="Y67" s="15">
        <f>IF(Planner!$AH67="",0,IFERROR(INDEX(Lookup!$H$5:$H$808,MATCH(Planner!$F67&amp;"|"&amp;Planner!$AH67,Lookup!$A$5:$A$808,0)),0))</f>
        <v>0</v>
      </c>
      <c r="Z67" s="15">
        <f>IF(Planner!$AI67="",0,IFERROR(INDEX(Lookup!$H$5:$H$808,MATCH(Planner!$F67&amp;"|"&amp;Planner!$AI67,Lookup!$A$5:$A$808,0)),0))</f>
        <v>0</v>
      </c>
      <c r="AA67" s="15"/>
      <c r="AB67" s="15" t="str">
        <f>IF(Planner!$L67="","",IF(Planner!$I67="Yes","ALL",IF(Planner!$I67="No","IDX0",IFERROR(INDEX(Lookup!$D$5:$D$808,MATCH(Planner!$F67&amp;"|"&amp;Planner!$L67,Lookup!$A$5:$A$808,0)),"UNK0"))))</f>
        <v>Phantom Muspah</v>
      </c>
      <c r="AC67" s="15" t="str">
        <f>IF(Planner!$M67="","",IF(Planner!$I67="Yes","ALL",IF(Planner!$I67="No","IDX1",IFERROR(INDEX(Lookup!$D$5:$D$808,MATCH(Planner!$F67&amp;"|"&amp;Planner!$M67,Lookup!$A$5:$A$808,0)),"UNK1"))))</f>
        <v/>
      </c>
      <c r="AD67" s="15" t="str">
        <f>IF(Planner!$N67="","",IF(Planner!$I67="Yes","ALL",IF(Planner!$I67="No","IDX2",IFERROR(INDEX(Lookup!$D$5:$D$808,MATCH(Planner!$F67&amp;"|"&amp;Planner!$N67,Lookup!$A$5:$A$808,0)),"UNK2"))))</f>
        <v/>
      </c>
      <c r="AE67" s="15" t="str">
        <f>IF(Planner!$O67="","",IF(Planner!$I67="Yes","ALL",IF(Planner!$I67="No","IDX3",IFERROR(INDEX(Lookup!$D$5:$D$808,MATCH(Planner!$F67&amp;"|"&amp;Planner!$O67,Lookup!$A$5:$A$808,0)),"UNK3"))))</f>
        <v/>
      </c>
      <c r="AF67" s="15" t="str">
        <f>IF(Planner!$P67="","",IF(Planner!$I67="Yes","ALL",IF(Planner!$I67="No","IDX4",IFERROR(INDEX(Lookup!$D$5:$D$808,MATCH(Planner!$F67&amp;"|"&amp;Planner!$P67,Lookup!$A$5:$A$808,0)),"UNK4"))))</f>
        <v/>
      </c>
      <c r="AG67" s="15" t="str">
        <f>IF(Planner!$Q67="","",IF(Planner!$I67="Yes","ALL",IF(Planner!$I67="No","IDX5",IFERROR(INDEX(Lookup!$D$5:$D$808,MATCH(Planner!$F67&amp;"|"&amp;Planner!$Q67,Lookup!$A$5:$A$808,0)),"UNK5"))))</f>
        <v/>
      </c>
      <c r="AH67" s="15" t="str">
        <f>IF(Planner!$R67="","",IF(Planner!$I67="Yes","ALL",IF(Planner!$I67="No","IDX6",IFERROR(INDEX(Lookup!$D$5:$D$808,MATCH(Planner!$F67&amp;"|"&amp;Planner!$R67,Lookup!$A$5:$A$808,0)),"UNK6"))))</f>
        <v/>
      </c>
      <c r="AI67" s="15" t="str">
        <f>IF(Planner!$S67="","",IF(Planner!$I67="Yes","ALL",IF(Planner!$I67="No","IDX7",IFERROR(INDEX(Lookup!$D$5:$D$808,MATCH(Planner!$F67&amp;"|"&amp;Planner!$S67,Lookup!$A$5:$A$808,0)),"UNK7"))))</f>
        <v/>
      </c>
      <c r="AJ67" s="15" t="str">
        <f>IF(Planner!$T67="","",IF(Planner!$I67="Yes","ALL",IF(Planner!$I67="No","IDX8",IFERROR(INDEX(Lookup!$D$5:$D$808,MATCH(Planner!$F67&amp;"|"&amp;Planner!$T67,Lookup!$A$5:$A$808,0)),"UNK8"))))</f>
        <v/>
      </c>
      <c r="AK67" s="15" t="str">
        <f>IF(Planner!$U67="","",IF(Planner!$I67="Yes","ALL",IF(Planner!$I67="No","IDX9",IFERROR(INDEX(Lookup!$D$5:$D$808,MATCH(Planner!$F67&amp;"|"&amp;Planner!$U67,Lookup!$A$5:$A$808,0)),"UNK9"))))</f>
        <v/>
      </c>
      <c r="AL67" s="15" t="str">
        <f>IF(Planner!$V67="","",IF(Planner!$I67="Yes","ALL",IF(Planner!$I67="No","IDX10",IFERROR(INDEX(Lookup!$D$5:$D$808,MATCH(Planner!$F67&amp;"|"&amp;Planner!$V67,Lookup!$A$5:$A$808,0)),"UNK10"))))</f>
        <v/>
      </c>
      <c r="AM67" s="15" t="str">
        <f>IF(Planner!$W67="","",IF(Planner!$I67="Yes","ALL",IF(Planner!$I67="No","IDX11",IFERROR(INDEX(Lookup!$D$5:$D$808,MATCH(Planner!$F67&amp;"|"&amp;Planner!$W67,Lookup!$A$5:$A$808,0)),"UNK11"))))</f>
        <v/>
      </c>
      <c r="AN67" s="15" t="str">
        <f>IF(Planner!$X67="","",IF(Planner!$I67="Yes","ALL",IF(Planner!$I67="No","IDX12",IFERROR(INDEX(Lookup!$D$5:$D$808,MATCH(Planner!$F67&amp;"|"&amp;Planner!$X67,Lookup!$A$5:$A$808,0)),"UNK12"))))</f>
        <v/>
      </c>
      <c r="AO67" s="15" t="str">
        <f>IF(Planner!$Y67="","",IF(Planner!$I67="Yes","ALL",IF(Planner!$I67="No","IDX13",IFERROR(INDEX(Lookup!$D$5:$D$808,MATCH(Planner!$F67&amp;"|"&amp;Planner!$Y67,Lookup!$A$5:$A$808,0)),"UNK13"))))</f>
        <v/>
      </c>
      <c r="AP67" s="15" t="str">
        <f>IF(Planner!$Z67="","",IF(Planner!$I67="Yes","ALL",IF(Planner!$I67="No","IDX14",IFERROR(INDEX(Lookup!$D$5:$D$808,MATCH(Planner!$F67&amp;"|"&amp;Planner!$Z67,Lookup!$A$5:$A$808,0)),"UNK14"))))</f>
        <v/>
      </c>
      <c r="AQ67" s="15" t="str">
        <f>IF(Planner!$AA67="","",IF(Planner!$I67="Yes","ALL",IF(Planner!$I67="No","IDX15",IFERROR(INDEX(Lookup!$D$5:$D$808,MATCH(Planner!$F67&amp;"|"&amp;Planner!$AA67,Lookup!$A$5:$A$808,0)),"UNK15"))))</f>
        <v/>
      </c>
      <c r="AR67" s="15" t="str">
        <f>IF(Planner!$AB67="","",IF(Planner!$I67="Yes","ALL",IF(Planner!$I67="No","IDX16",IFERROR(INDEX(Lookup!$D$5:$D$808,MATCH(Planner!$F67&amp;"|"&amp;Planner!$AB67,Lookup!$A$5:$A$808,0)),"UNK16"))))</f>
        <v/>
      </c>
      <c r="AS67" s="15" t="str">
        <f>IF(Planner!$AC67="","",IF(Planner!$I67="Yes","ALL",IF(Planner!$I67="No","IDX17",IFERROR(INDEX(Lookup!$D$5:$D$808,MATCH(Planner!$F67&amp;"|"&amp;Planner!$AC67,Lookup!$A$5:$A$808,0)),"UNK17"))))</f>
        <v/>
      </c>
      <c r="AT67" s="15" t="str">
        <f>IF(Planner!$AD67="","",IF(Planner!$I67="Yes","ALL",IF(Planner!$I67="No","IDX18",IFERROR(INDEX(Lookup!$D$5:$D$808,MATCH(Planner!$F67&amp;"|"&amp;Planner!$AD67,Lookup!$A$5:$A$808,0)),"UNK18"))))</f>
        <v/>
      </c>
      <c r="AU67" s="15" t="str">
        <f>IF(Planner!$AE67="","",IF(Planner!$I67="Yes","ALL",IF(Planner!$I67="No","IDX19",IFERROR(INDEX(Lookup!$D$5:$D$808,MATCH(Planner!$F67&amp;"|"&amp;Planner!$AE67,Lookup!$A$5:$A$808,0)),"UNK19"))))</f>
        <v/>
      </c>
      <c r="AV67" s="15" t="str">
        <f>IF(Planner!$AF67="","",IF(Planner!$I67="Yes","ALL",IF(Planner!$I67="No","IDX20",IFERROR(INDEX(Lookup!$D$5:$D$808,MATCH(Planner!$F67&amp;"|"&amp;Planner!$AF67,Lookup!$A$5:$A$808,0)),"UNK20"))))</f>
        <v/>
      </c>
      <c r="AW67" s="15" t="str">
        <f>IF(Planner!$AG67="","",IF(Planner!$I67="Yes","ALL",IF(Planner!$I67="No","IDX21",IFERROR(INDEX(Lookup!$D$5:$D$808,MATCH(Planner!$F67&amp;"|"&amp;Planner!$AG67,Lookup!$A$5:$A$808,0)),"UNK21"))))</f>
        <v/>
      </c>
      <c r="AX67" s="15" t="str">
        <f>IF(Planner!$AH67="","",IF(Planner!$I67="Yes","ALL",IF(Planner!$I67="No","IDX22",IFERROR(INDEX(Lookup!$D$5:$D$808,MATCH(Planner!$F67&amp;"|"&amp;Planner!$AH67,Lookup!$A$5:$A$808,0)),"UNK22"))))</f>
        <v/>
      </c>
      <c r="AY67" s="15" t="str">
        <f>IF(Planner!$AI67="","",IF(Planner!$I67="Yes","ALL",IF(Planner!$I67="No","IDX23",IFERROR(INDEX(Lookup!$D$5:$D$808,MATCH(Planner!$F67&amp;"|"&amp;Planner!$AI67,Lookup!$A$5:$A$808,0)),"UNK23"))))</f>
        <v/>
      </c>
      <c r="AZ67" s="15"/>
      <c r="BA67" s="15">
        <f t="shared" si="72"/>
        <v>0.52</v>
      </c>
      <c r="BB67" s="15">
        <f t="shared" si="73"/>
        <v>0</v>
      </c>
      <c r="BC67" s="15">
        <f t="shared" si="74"/>
        <v>0</v>
      </c>
      <c r="BD67" s="15">
        <f t="shared" si="75"/>
        <v>0</v>
      </c>
      <c r="BE67" s="15">
        <f t="shared" si="76"/>
        <v>0</v>
      </c>
      <c r="BF67" s="15">
        <f t="shared" si="77"/>
        <v>0</v>
      </c>
      <c r="BG67" s="15">
        <f t="shared" si="78"/>
        <v>0</v>
      </c>
      <c r="BH67" s="15">
        <f t="shared" si="79"/>
        <v>0</v>
      </c>
      <c r="BI67" s="15">
        <f t="shared" si="80"/>
        <v>0</v>
      </c>
      <c r="BJ67" s="15">
        <f t="shared" si="81"/>
        <v>0</v>
      </c>
      <c r="BK67" s="15">
        <f t="shared" si="82"/>
        <v>0</v>
      </c>
      <c r="BL67" s="15">
        <f t="shared" si="83"/>
        <v>0</v>
      </c>
      <c r="BM67" s="15">
        <f t="shared" si="84"/>
        <v>0</v>
      </c>
      <c r="BN67" s="15">
        <f t="shared" si="85"/>
        <v>0</v>
      </c>
      <c r="BO67" s="15">
        <f t="shared" si="86"/>
        <v>0</v>
      </c>
      <c r="BP67" s="15">
        <f t="shared" si="87"/>
        <v>0</v>
      </c>
      <c r="BQ67" s="15">
        <f t="shared" si="88"/>
        <v>0</v>
      </c>
      <c r="BR67" s="15">
        <f t="shared" si="89"/>
        <v>0</v>
      </c>
      <c r="BS67" s="15">
        <f t="shared" si="90"/>
        <v>0</v>
      </c>
      <c r="BT67" s="15">
        <f t="shared" si="91"/>
        <v>0</v>
      </c>
      <c r="BU67" s="15">
        <f t="shared" si="92"/>
        <v>0</v>
      </c>
      <c r="BV67" s="15">
        <f t="shared" si="93"/>
        <v>0</v>
      </c>
      <c r="BW67" s="15">
        <f t="shared" si="94"/>
        <v>0</v>
      </c>
      <c r="BX67" s="15">
        <f t="shared" si="95"/>
        <v>0</v>
      </c>
      <c r="BY67" s="15"/>
      <c r="BZ67" s="15">
        <f>IF($C67=0,0,Planner!$H67/$C67)</f>
        <v>7.6923076923076916</v>
      </c>
      <c r="CA67" s="15">
        <f>IF($D67=0,0,Planner!$H67/$D67)</f>
        <v>0</v>
      </c>
      <c r="CB67" s="15">
        <f>IF($E67=0,0,Planner!$H67/$E67)</f>
        <v>0</v>
      </c>
      <c r="CC67" s="15">
        <f>IF($F67=0,0,Planner!$H67/$F67)</f>
        <v>0</v>
      </c>
      <c r="CD67" s="15">
        <f>IF($G67=0,0,Planner!$H67/$G67)</f>
        <v>0</v>
      </c>
      <c r="CE67" s="15">
        <f>IF($H67=0,0,Planner!$H67/$H67)</f>
        <v>0</v>
      </c>
      <c r="CF67" s="15">
        <f>IF($I67=0,0,Planner!$H67/$I67)</f>
        <v>0</v>
      </c>
      <c r="CG67" s="15">
        <f>IF($J67=0,0,Planner!$H67/$J67)</f>
        <v>0</v>
      </c>
      <c r="CH67" s="15">
        <f>IF($K67=0,0,Planner!$H67/$K67)</f>
        <v>0</v>
      </c>
      <c r="CI67" s="15">
        <f>IF($L67=0,0,Planner!$H67/$L67)</f>
        <v>0</v>
      </c>
      <c r="CJ67" s="15">
        <f>IF($M67=0,0,Planner!$H67/$M67)</f>
        <v>0</v>
      </c>
      <c r="CK67" s="15">
        <f>IF($N67=0,0,Planner!$H67/$N67)</f>
        <v>0</v>
      </c>
      <c r="CL67" s="15">
        <f>IF($O67=0,0,Planner!$H67/$O67)</f>
        <v>0</v>
      </c>
      <c r="CM67" s="15">
        <f>IF($P67=0,0,Planner!$H67/$P67)</f>
        <v>0</v>
      </c>
      <c r="CN67" s="15">
        <f>IF($Q67=0,0,Planner!$H67/$Q67)</f>
        <v>0</v>
      </c>
      <c r="CO67" s="15">
        <f>IF($R67=0,0,Planner!$H67/$R67)</f>
        <v>0</v>
      </c>
      <c r="CP67" s="15">
        <f>IF($S67=0,0,Planner!$H67/$S67)</f>
        <v>0</v>
      </c>
      <c r="CQ67" s="15">
        <f>IF($T67=0,0,Planner!$H67/$T67)</f>
        <v>0</v>
      </c>
      <c r="CR67" s="15">
        <f>IF($U67=0,0,Planner!$H67/$U67)</f>
        <v>0</v>
      </c>
      <c r="CS67" s="15">
        <f>IF($V67=0,0,Planner!$H67/$V67)</f>
        <v>0</v>
      </c>
      <c r="CT67" s="15">
        <f>IF($W67=0,0,Planner!$H67/$W67)</f>
        <v>0</v>
      </c>
      <c r="CU67" s="15">
        <f>IF($X67=0,0,Planner!$H67/$X67)</f>
        <v>0</v>
      </c>
      <c r="CV67" s="15">
        <f>IF($Y67=0,0,Planner!$H67/$Y67)</f>
        <v>0</v>
      </c>
      <c r="CW67" s="15">
        <f>IF($Z67=0,0,Planner!$H67/$Z67)</f>
        <v>0</v>
      </c>
      <c r="CX67" s="15"/>
      <c r="CY67" s="15">
        <f t="shared" si="96"/>
        <v>1</v>
      </c>
      <c r="CZ67" s="15">
        <f t="shared" si="97"/>
        <v>0</v>
      </c>
      <c r="DA67" s="15">
        <f t="shared" si="98"/>
        <v>0</v>
      </c>
      <c r="DB67" s="15">
        <f t="shared" si="99"/>
        <v>0</v>
      </c>
      <c r="DC67" s="15">
        <f t="shared" si="100"/>
        <v>0</v>
      </c>
      <c r="DD67" s="15">
        <f t="shared" si="101"/>
        <v>0</v>
      </c>
      <c r="DE67" s="15">
        <f t="shared" si="102"/>
        <v>0</v>
      </c>
      <c r="DF67" s="15">
        <f t="shared" si="103"/>
        <v>0</v>
      </c>
      <c r="DG67" s="15">
        <f t="shared" si="104"/>
        <v>0</v>
      </c>
      <c r="DH67" s="15">
        <f t="shared" si="105"/>
        <v>0</v>
      </c>
      <c r="DI67" s="15">
        <f t="shared" si="106"/>
        <v>0</v>
      </c>
      <c r="DJ67" s="15">
        <f t="shared" si="107"/>
        <v>0</v>
      </c>
      <c r="DK67" s="15">
        <f t="shared" si="108"/>
        <v>0</v>
      </c>
      <c r="DL67" s="15">
        <f t="shared" si="109"/>
        <v>0</v>
      </c>
      <c r="DM67" s="15">
        <f t="shared" si="110"/>
        <v>0</v>
      </c>
      <c r="DN67" s="15">
        <f t="shared" si="111"/>
        <v>0</v>
      </c>
      <c r="DO67" s="15">
        <f t="shared" si="112"/>
        <v>0</v>
      </c>
      <c r="DP67" s="15">
        <f t="shared" si="113"/>
        <v>0</v>
      </c>
      <c r="DQ67" s="15">
        <f t="shared" si="114"/>
        <v>0</v>
      </c>
      <c r="DR67" s="15">
        <f t="shared" si="115"/>
        <v>0</v>
      </c>
      <c r="DS67" s="15">
        <f t="shared" si="116"/>
        <v>0</v>
      </c>
      <c r="DT67" s="15">
        <f t="shared" si="117"/>
        <v>0</v>
      </c>
      <c r="DU67" s="15">
        <f t="shared" si="118"/>
        <v>0</v>
      </c>
      <c r="DV67" s="15">
        <f t="shared" si="119"/>
        <v>0</v>
      </c>
      <c r="DW67" s="15"/>
      <c r="DX67" s="15">
        <f t="shared" si="120"/>
        <v>7.6923076923076916</v>
      </c>
      <c r="DY67" s="15">
        <f t="shared" si="121"/>
        <v>0</v>
      </c>
      <c r="DZ67" s="15">
        <f t="shared" si="122"/>
        <v>0</v>
      </c>
      <c r="EA67" s="15">
        <f t="shared" si="123"/>
        <v>0</v>
      </c>
      <c r="EB67" s="15">
        <f t="shared" si="124"/>
        <v>0</v>
      </c>
      <c r="EC67" s="15">
        <f t="shared" si="125"/>
        <v>0</v>
      </c>
      <c r="ED67" s="15">
        <f t="shared" si="126"/>
        <v>0</v>
      </c>
      <c r="EE67" s="15">
        <f t="shared" si="127"/>
        <v>0</v>
      </c>
      <c r="EF67" s="15">
        <f t="shared" si="128"/>
        <v>0</v>
      </c>
      <c r="EG67" s="15">
        <f t="shared" si="129"/>
        <v>0</v>
      </c>
      <c r="EH67" s="15">
        <f t="shared" si="130"/>
        <v>0</v>
      </c>
      <c r="EI67" s="15">
        <f t="shared" si="131"/>
        <v>0</v>
      </c>
      <c r="EJ67" s="15">
        <f t="shared" si="132"/>
        <v>0</v>
      </c>
      <c r="EK67" s="15">
        <f t="shared" si="133"/>
        <v>0</v>
      </c>
      <c r="EL67" s="15">
        <f t="shared" si="134"/>
        <v>0</v>
      </c>
      <c r="EM67" s="15">
        <f t="shared" si="135"/>
        <v>0</v>
      </c>
      <c r="EN67" s="15">
        <f t="shared" si="136"/>
        <v>0</v>
      </c>
      <c r="EO67" s="15">
        <f t="shared" si="137"/>
        <v>0</v>
      </c>
      <c r="EP67" s="15">
        <f t="shared" si="138"/>
        <v>0</v>
      </c>
      <c r="EQ67" s="15">
        <f t="shared" si="139"/>
        <v>0</v>
      </c>
      <c r="ER67" s="15">
        <f t="shared" si="140"/>
        <v>0</v>
      </c>
      <c r="ES67" s="15">
        <f t="shared" si="141"/>
        <v>0</v>
      </c>
      <c r="ET67" s="15">
        <f t="shared" si="142"/>
        <v>0</v>
      </c>
      <c r="EU67" s="15">
        <f t="shared" si="143"/>
        <v>0</v>
      </c>
      <c r="EV67" s="15"/>
      <c r="EW67" s="15" t="str">
        <f>IF(Planner!$L67="","",CHAR(34)&amp;Planner!$L67&amp;CHAR(34))</f>
        <v>"Ancient icon"</v>
      </c>
      <c r="EX67" s="15" t="str">
        <f>IF(Planner!$M67="","",CHAR(34)&amp;Planner!$M67&amp;CHAR(34))</f>
        <v/>
      </c>
      <c r="EY67" s="15" t="str">
        <f>IF(Planner!$N67="","",CHAR(34)&amp;Planner!$N67&amp;CHAR(34))</f>
        <v/>
      </c>
      <c r="EZ67" s="15" t="str">
        <f>IF(Planner!$O67="","",CHAR(34)&amp;Planner!$O67&amp;CHAR(34))</f>
        <v/>
      </c>
      <c r="FA67" s="15" t="str">
        <f>IF(Planner!$P67="","",CHAR(34)&amp;Planner!$P67&amp;CHAR(34))</f>
        <v/>
      </c>
      <c r="FB67" s="15" t="str">
        <f>IF(Planner!$Q67="","",CHAR(34)&amp;Planner!$Q67&amp;CHAR(34))</f>
        <v/>
      </c>
      <c r="FC67" s="15" t="str">
        <f>IF(Planner!$R67="","",CHAR(34)&amp;Planner!$R67&amp;CHAR(34))</f>
        <v/>
      </c>
      <c r="FD67" s="15" t="str">
        <f>IF(Planner!$S67="","",CHAR(34)&amp;Planner!$S67&amp;CHAR(34))</f>
        <v/>
      </c>
      <c r="FE67" s="15" t="str">
        <f>IF(Planner!$T67="","",CHAR(34)&amp;Planner!$T67&amp;CHAR(34))</f>
        <v/>
      </c>
      <c r="FF67" s="15" t="str">
        <f>IF(Planner!$U67="","",CHAR(34)&amp;Planner!$U67&amp;CHAR(34))</f>
        <v/>
      </c>
      <c r="FG67" s="15" t="str">
        <f>IF(Planner!$V67="","",CHAR(34)&amp;Planner!$V67&amp;CHAR(34))</f>
        <v/>
      </c>
      <c r="FH67" s="15" t="str">
        <f>IF(Planner!$W67="","",CHAR(34)&amp;Planner!$W67&amp;CHAR(34))</f>
        <v/>
      </c>
      <c r="FI67" s="15" t="str">
        <f>IF(Planner!$X67="","",CHAR(34)&amp;Planner!$X67&amp;CHAR(34))</f>
        <v/>
      </c>
      <c r="FJ67" s="15" t="str">
        <f>IF(Planner!$Y67="","",CHAR(34)&amp;Planner!$Y67&amp;CHAR(34))</f>
        <v/>
      </c>
      <c r="FK67" s="15" t="str">
        <f>IF(Planner!$Z67="","",CHAR(34)&amp;Planner!$Z67&amp;CHAR(34))</f>
        <v/>
      </c>
      <c r="FL67" s="15" t="str">
        <f>IF(Planner!$AA67="","",CHAR(34)&amp;Planner!$AA67&amp;CHAR(34))</f>
        <v/>
      </c>
      <c r="FM67" s="15" t="str">
        <f>IF(Planner!$AB67="","",CHAR(34)&amp;Planner!$AB67&amp;CHAR(34))</f>
        <v/>
      </c>
      <c r="FN67" s="15" t="str">
        <f>IF(Planner!$AC67="","",CHAR(34)&amp;Planner!$AC67&amp;CHAR(34))</f>
        <v/>
      </c>
      <c r="FO67" s="15" t="str">
        <f>IF(Planner!$AD67="","",CHAR(34)&amp;Planner!$AD67&amp;CHAR(34))</f>
        <v/>
      </c>
      <c r="FP67" s="15" t="str">
        <f>IF(Planner!$AE67="","",CHAR(34)&amp;Planner!$AE67&amp;CHAR(34))</f>
        <v/>
      </c>
      <c r="FQ67" s="15" t="str">
        <f>IF(Planner!$AF67="","",CHAR(34)&amp;Planner!$AF67&amp;CHAR(34))</f>
        <v/>
      </c>
      <c r="FR67" s="15" t="str">
        <f>IF(Planner!$AG67="","",CHAR(34)&amp;Planner!$AG67&amp;CHAR(34))</f>
        <v/>
      </c>
      <c r="FS67" s="15" t="str">
        <f>IF(Planner!$AH67="","",CHAR(34)&amp;Planner!$AH67&amp;CHAR(34))</f>
        <v/>
      </c>
      <c r="FT67" s="15" t="str">
        <f>IF(Planner!$AI67="","",CHAR(34)&amp;Planner!$AI67&amp;CHAR(34))</f>
        <v/>
      </c>
    </row>
    <row r="68" spans="1:176" x14ac:dyDescent="0.25">
      <c r="A68" s="15">
        <f>Planner!$A68</f>
        <v>1</v>
      </c>
      <c r="B68" s="15"/>
      <c r="C68" s="15">
        <f>IF(Planner!$L68="",0,IFERROR(INDEX(Lookup!$H$5:$H$808,MATCH(Planner!$F68&amp;"|"&amp;Planner!$L68,Lookup!$A$5:$A$808,0)),0))</f>
        <v>0.1015625</v>
      </c>
      <c r="D68" s="15">
        <f>IF(Planner!$M68="",0,IFERROR(INDEX(Lookup!$H$5:$H$808,MATCH(Planner!$F68&amp;"|"&amp;Planner!$M68,Lookup!$A$5:$A$808,0)),0))</f>
        <v>0.1328125</v>
      </c>
      <c r="E68" s="15">
        <f>IF(Planner!$N68="",0,IFERROR(INDEX(Lookup!$H$5:$H$808,MATCH(Planner!$F68&amp;"|"&amp;Planner!$N68,Lookup!$A$5:$A$808,0)),0))</f>
        <v>9.765625E-2</v>
      </c>
      <c r="F68" s="15">
        <f>IF(Planner!$O68="",0,IFERROR(INDEX(Lookup!$H$5:$H$808,MATCH(Planner!$F68&amp;"|"&amp;Planner!$O68,Lookup!$A$5:$A$808,0)),0))</f>
        <v>0</v>
      </c>
      <c r="G68" s="15">
        <f>IF(Planner!$P68="",0,IFERROR(INDEX(Lookup!$H$5:$H$808,MATCH(Planner!$F68&amp;"|"&amp;Planner!$P68,Lookup!$A$5:$A$808,0)),0))</f>
        <v>0</v>
      </c>
      <c r="H68" s="15">
        <f>IF(Planner!$Q68="",0,IFERROR(INDEX(Lookup!$H$5:$H$808,MATCH(Planner!$F68&amp;"|"&amp;Planner!$Q68,Lookup!$A$5:$A$808,0)),0))</f>
        <v>0</v>
      </c>
      <c r="I68" s="15">
        <f>IF(Planner!$R68="",0,IFERROR(INDEX(Lookup!$H$5:$H$808,MATCH(Planner!$F68&amp;"|"&amp;Planner!$R68,Lookup!$A$5:$A$808,0)),0))</f>
        <v>0</v>
      </c>
      <c r="J68" s="15">
        <f>IF(Planner!$S68="",0,IFERROR(INDEX(Lookup!$H$5:$H$808,MATCH(Planner!$F68&amp;"|"&amp;Planner!$S68,Lookup!$A$5:$A$808,0)),0))</f>
        <v>0</v>
      </c>
      <c r="K68" s="15">
        <f>IF(Planner!$T68="",0,IFERROR(INDEX(Lookup!$H$5:$H$808,MATCH(Planner!$F68&amp;"|"&amp;Planner!$T68,Lookup!$A$5:$A$808,0)),0))</f>
        <v>0</v>
      </c>
      <c r="L68" s="15">
        <f>IF(Planner!$U68="",0,IFERROR(INDEX(Lookup!$H$5:$H$808,MATCH(Planner!$F68&amp;"|"&amp;Planner!$U68,Lookup!$A$5:$A$808,0)),0))</f>
        <v>0</v>
      </c>
      <c r="M68" s="15">
        <f>IF(Planner!$V68="",0,IFERROR(INDEX(Lookup!$H$5:$H$808,MATCH(Planner!$F68&amp;"|"&amp;Planner!$V68,Lookup!$A$5:$A$808,0)),0))</f>
        <v>0</v>
      </c>
      <c r="N68" s="15">
        <f>IF(Planner!$W68="",0,IFERROR(INDEX(Lookup!$H$5:$H$808,MATCH(Planner!$F68&amp;"|"&amp;Planner!$W68,Lookup!$A$5:$A$808,0)),0))</f>
        <v>0</v>
      </c>
      <c r="O68" s="15">
        <f>IF(Planner!$X68="",0,IFERROR(INDEX(Lookup!$H$5:$H$808,MATCH(Planner!$F68&amp;"|"&amp;Planner!$X68,Lookup!$A$5:$A$808,0)),0))</f>
        <v>0</v>
      </c>
      <c r="P68" s="15">
        <f>IF(Planner!$Y68="",0,IFERROR(INDEX(Lookup!$H$5:$H$808,MATCH(Planner!$F68&amp;"|"&amp;Planner!$Y68,Lookup!$A$5:$A$808,0)),0))</f>
        <v>0</v>
      </c>
      <c r="Q68" s="15">
        <f>IF(Planner!$Z68="",0,IFERROR(INDEX(Lookup!$H$5:$H$808,MATCH(Planner!$F68&amp;"|"&amp;Planner!$Z68,Lookup!$A$5:$A$808,0)),0))</f>
        <v>0</v>
      </c>
      <c r="R68" s="15">
        <f>IF(Planner!$AA68="",0,IFERROR(INDEX(Lookup!$H$5:$H$808,MATCH(Planner!$F68&amp;"|"&amp;Planner!$AA68,Lookup!$A$5:$A$808,0)),0))</f>
        <v>0</v>
      </c>
      <c r="S68" s="15">
        <f>IF(Planner!$AB68="",0,IFERROR(INDEX(Lookup!$H$5:$H$808,MATCH(Planner!$F68&amp;"|"&amp;Planner!$AB68,Lookup!$A$5:$A$808,0)),0))</f>
        <v>0</v>
      </c>
      <c r="T68" s="15">
        <f>IF(Planner!$AC68="",0,IFERROR(INDEX(Lookup!$H$5:$H$808,MATCH(Planner!$F68&amp;"|"&amp;Planner!$AC68,Lookup!$A$5:$A$808,0)),0))</f>
        <v>0</v>
      </c>
      <c r="U68" s="15">
        <f>IF(Planner!$AD68="",0,IFERROR(INDEX(Lookup!$H$5:$H$808,MATCH(Planner!$F68&amp;"|"&amp;Planner!$AD68,Lookup!$A$5:$A$808,0)),0))</f>
        <v>0</v>
      </c>
      <c r="V68" s="15">
        <f>IF(Planner!$AE68="",0,IFERROR(INDEX(Lookup!$H$5:$H$808,MATCH(Planner!$F68&amp;"|"&amp;Planner!$AE68,Lookup!$A$5:$A$808,0)),0))</f>
        <v>0</v>
      </c>
      <c r="W68" s="15">
        <f>IF(Planner!$AF68="",0,IFERROR(INDEX(Lookup!$H$5:$H$808,MATCH(Planner!$F68&amp;"|"&amp;Planner!$AF68,Lookup!$A$5:$A$808,0)),0))</f>
        <v>0</v>
      </c>
      <c r="X68" s="15">
        <f>IF(Planner!$AG68="",0,IFERROR(INDEX(Lookup!$H$5:$H$808,MATCH(Planner!$F68&amp;"|"&amp;Planner!$AG68,Lookup!$A$5:$A$808,0)),0))</f>
        <v>0</v>
      </c>
      <c r="Y68" s="15">
        <f>IF(Planner!$AH68="",0,IFERROR(INDEX(Lookup!$H$5:$H$808,MATCH(Planner!$F68&amp;"|"&amp;Planner!$AH68,Lookup!$A$5:$A$808,0)),0))</f>
        <v>0</v>
      </c>
      <c r="Z68" s="15">
        <f>IF(Planner!$AI68="",0,IFERROR(INDEX(Lookup!$H$5:$H$808,MATCH(Planner!$F68&amp;"|"&amp;Planner!$AI68,Lookup!$A$5:$A$808,0)),0))</f>
        <v>0</v>
      </c>
      <c r="AA68" s="15"/>
      <c r="AB68" s="15" t="str">
        <f>IF(Planner!$L68="","",IF(Planner!$I68="Yes","ALL",IF(Planner!$I68="No","IDX0",IFERROR(INDEX(Lookup!$D$5:$D$808,MATCH(Planner!$F68&amp;"|"&amp;Planner!$L68,Lookup!$A$5:$A$808,0)),"UNK0"))))</f>
        <v>Venenatis</v>
      </c>
      <c r="AC68" s="15" t="str">
        <f>IF(Planner!$M68="","",IF(Planner!$I68="Yes","ALL",IF(Planner!$I68="No","IDX1",IFERROR(INDEX(Lookup!$D$5:$D$808,MATCH(Planner!$F68&amp;"|"&amp;Planner!$M68,Lookup!$A$5:$A$808,0)),"UNK1"))))</f>
        <v>Vet'ion</v>
      </c>
      <c r="AD68" s="15" t="str">
        <f>IF(Planner!$N68="","",IF(Planner!$I68="Yes","ALL",IF(Planner!$I68="No","IDX2",IFERROR(INDEX(Lookup!$D$5:$D$808,MATCH(Planner!$F68&amp;"|"&amp;Planner!$N68,Lookup!$A$5:$A$808,0)),"UNK2"))))</f>
        <v>Callisto</v>
      </c>
      <c r="AE68" s="15" t="str">
        <f>IF(Planner!$O68="","",IF(Planner!$I68="Yes","ALL",IF(Planner!$I68="No","IDX3",IFERROR(INDEX(Lookup!$D$5:$D$808,MATCH(Planner!$F68&amp;"|"&amp;Planner!$O68,Lookup!$A$5:$A$808,0)),"UNK3"))))</f>
        <v/>
      </c>
      <c r="AF68" s="15" t="str">
        <f>IF(Planner!$P68="","",IF(Planner!$I68="Yes","ALL",IF(Planner!$I68="No","IDX4",IFERROR(INDEX(Lookup!$D$5:$D$808,MATCH(Planner!$F68&amp;"|"&amp;Planner!$P68,Lookup!$A$5:$A$808,0)),"UNK4"))))</f>
        <v/>
      </c>
      <c r="AG68" s="15" t="str">
        <f>IF(Planner!$Q68="","",IF(Planner!$I68="Yes","ALL",IF(Planner!$I68="No","IDX5",IFERROR(INDEX(Lookup!$D$5:$D$808,MATCH(Planner!$F68&amp;"|"&amp;Planner!$Q68,Lookup!$A$5:$A$808,0)),"UNK5"))))</f>
        <v/>
      </c>
      <c r="AH68" s="15" t="str">
        <f>IF(Planner!$R68="","",IF(Planner!$I68="Yes","ALL",IF(Planner!$I68="No","IDX6",IFERROR(INDEX(Lookup!$D$5:$D$808,MATCH(Planner!$F68&amp;"|"&amp;Planner!$R68,Lookup!$A$5:$A$808,0)),"UNK6"))))</f>
        <v/>
      </c>
      <c r="AI68" s="15" t="str">
        <f>IF(Planner!$S68="","",IF(Planner!$I68="Yes","ALL",IF(Planner!$I68="No","IDX7",IFERROR(INDEX(Lookup!$D$5:$D$808,MATCH(Planner!$F68&amp;"|"&amp;Planner!$S68,Lookup!$A$5:$A$808,0)),"UNK7"))))</f>
        <v/>
      </c>
      <c r="AJ68" s="15" t="str">
        <f>IF(Planner!$T68="","",IF(Planner!$I68="Yes","ALL",IF(Planner!$I68="No","IDX8",IFERROR(INDEX(Lookup!$D$5:$D$808,MATCH(Planner!$F68&amp;"|"&amp;Planner!$T68,Lookup!$A$5:$A$808,0)),"UNK8"))))</f>
        <v/>
      </c>
      <c r="AK68" s="15" t="str">
        <f>IF(Planner!$U68="","",IF(Planner!$I68="Yes","ALL",IF(Planner!$I68="No","IDX9",IFERROR(INDEX(Lookup!$D$5:$D$808,MATCH(Planner!$F68&amp;"|"&amp;Planner!$U68,Lookup!$A$5:$A$808,0)),"UNK9"))))</f>
        <v/>
      </c>
      <c r="AL68" s="15" t="str">
        <f>IF(Planner!$V68="","",IF(Planner!$I68="Yes","ALL",IF(Planner!$I68="No","IDX10",IFERROR(INDEX(Lookup!$D$5:$D$808,MATCH(Planner!$F68&amp;"|"&amp;Planner!$V68,Lookup!$A$5:$A$808,0)),"UNK10"))))</f>
        <v/>
      </c>
      <c r="AM68" s="15" t="str">
        <f>IF(Planner!$W68="","",IF(Planner!$I68="Yes","ALL",IF(Planner!$I68="No","IDX11",IFERROR(INDEX(Lookup!$D$5:$D$808,MATCH(Planner!$F68&amp;"|"&amp;Planner!$W68,Lookup!$A$5:$A$808,0)),"UNK11"))))</f>
        <v/>
      </c>
      <c r="AN68" s="15" t="str">
        <f>IF(Planner!$X68="","",IF(Planner!$I68="Yes","ALL",IF(Planner!$I68="No","IDX12",IFERROR(INDEX(Lookup!$D$5:$D$808,MATCH(Planner!$F68&amp;"|"&amp;Planner!$X68,Lookup!$A$5:$A$808,0)),"UNK12"))))</f>
        <v/>
      </c>
      <c r="AO68" s="15" t="str">
        <f>IF(Planner!$Y68="","",IF(Planner!$I68="Yes","ALL",IF(Planner!$I68="No","IDX13",IFERROR(INDEX(Lookup!$D$5:$D$808,MATCH(Planner!$F68&amp;"|"&amp;Planner!$Y68,Lookup!$A$5:$A$808,0)),"UNK13"))))</f>
        <v/>
      </c>
      <c r="AP68" s="15" t="str">
        <f>IF(Planner!$Z68="","",IF(Planner!$I68="Yes","ALL",IF(Planner!$I68="No","IDX14",IFERROR(INDEX(Lookup!$D$5:$D$808,MATCH(Planner!$F68&amp;"|"&amp;Planner!$Z68,Lookup!$A$5:$A$808,0)),"UNK14"))))</f>
        <v/>
      </c>
      <c r="AQ68" s="15" t="str">
        <f>IF(Planner!$AA68="","",IF(Planner!$I68="Yes","ALL",IF(Planner!$I68="No","IDX15",IFERROR(INDEX(Lookup!$D$5:$D$808,MATCH(Planner!$F68&amp;"|"&amp;Planner!$AA68,Lookup!$A$5:$A$808,0)),"UNK15"))))</f>
        <v/>
      </c>
      <c r="AR68" s="15" t="str">
        <f>IF(Planner!$AB68="","",IF(Planner!$I68="Yes","ALL",IF(Planner!$I68="No","IDX16",IFERROR(INDEX(Lookup!$D$5:$D$808,MATCH(Planner!$F68&amp;"|"&amp;Planner!$AB68,Lookup!$A$5:$A$808,0)),"UNK16"))))</f>
        <v/>
      </c>
      <c r="AS68" s="15" t="str">
        <f>IF(Planner!$AC68="","",IF(Planner!$I68="Yes","ALL",IF(Planner!$I68="No","IDX17",IFERROR(INDEX(Lookup!$D$5:$D$808,MATCH(Planner!$F68&amp;"|"&amp;Planner!$AC68,Lookup!$A$5:$A$808,0)),"UNK17"))))</f>
        <v/>
      </c>
      <c r="AT68" s="15" t="str">
        <f>IF(Planner!$AD68="","",IF(Planner!$I68="Yes","ALL",IF(Planner!$I68="No","IDX18",IFERROR(INDEX(Lookup!$D$5:$D$808,MATCH(Planner!$F68&amp;"|"&amp;Planner!$AD68,Lookup!$A$5:$A$808,0)),"UNK18"))))</f>
        <v/>
      </c>
      <c r="AU68" s="15" t="str">
        <f>IF(Planner!$AE68="","",IF(Planner!$I68="Yes","ALL",IF(Planner!$I68="No","IDX19",IFERROR(INDEX(Lookup!$D$5:$D$808,MATCH(Planner!$F68&amp;"|"&amp;Planner!$AE68,Lookup!$A$5:$A$808,0)),"UNK19"))))</f>
        <v/>
      </c>
      <c r="AV68" s="15" t="str">
        <f>IF(Planner!$AF68="","",IF(Planner!$I68="Yes","ALL",IF(Planner!$I68="No","IDX20",IFERROR(INDEX(Lookup!$D$5:$D$808,MATCH(Planner!$F68&amp;"|"&amp;Planner!$AF68,Lookup!$A$5:$A$808,0)),"UNK20"))))</f>
        <v/>
      </c>
      <c r="AW68" s="15" t="str">
        <f>IF(Planner!$AG68="","",IF(Planner!$I68="Yes","ALL",IF(Planner!$I68="No","IDX21",IFERROR(INDEX(Lookup!$D$5:$D$808,MATCH(Planner!$F68&amp;"|"&amp;Planner!$AG68,Lookup!$A$5:$A$808,0)),"UNK21"))))</f>
        <v/>
      </c>
      <c r="AX68" s="15" t="str">
        <f>IF(Planner!$AH68="","",IF(Planner!$I68="Yes","ALL",IF(Planner!$I68="No","IDX22",IFERROR(INDEX(Lookup!$D$5:$D$808,MATCH(Planner!$F68&amp;"|"&amp;Planner!$AH68,Lookup!$A$5:$A$808,0)),"UNK22"))))</f>
        <v/>
      </c>
      <c r="AY68" s="15" t="str">
        <f>IF(Planner!$AI68="","",IF(Planner!$I68="Yes","ALL",IF(Planner!$I68="No","IDX23",IFERROR(INDEX(Lookup!$D$5:$D$808,MATCH(Planner!$F68&amp;"|"&amp;Planner!$AI68,Lookup!$A$5:$A$808,0)),"UNK23"))))</f>
        <v/>
      </c>
      <c r="AZ68" s="15"/>
      <c r="BA68" s="15">
        <f t="shared" si="72"/>
        <v>0.1015625</v>
      </c>
      <c r="BB68" s="15">
        <f t="shared" si="73"/>
        <v>0.1328125</v>
      </c>
      <c r="BC68" s="15">
        <f t="shared" si="74"/>
        <v>9.765625E-2</v>
      </c>
      <c r="BD68" s="15">
        <f t="shared" si="75"/>
        <v>0</v>
      </c>
      <c r="BE68" s="15">
        <f t="shared" si="76"/>
        <v>0</v>
      </c>
      <c r="BF68" s="15">
        <f t="shared" si="77"/>
        <v>0</v>
      </c>
      <c r="BG68" s="15">
        <f t="shared" si="78"/>
        <v>0</v>
      </c>
      <c r="BH68" s="15">
        <f t="shared" si="79"/>
        <v>0</v>
      </c>
      <c r="BI68" s="15">
        <f t="shared" si="80"/>
        <v>0</v>
      </c>
      <c r="BJ68" s="15">
        <f t="shared" si="81"/>
        <v>0</v>
      </c>
      <c r="BK68" s="15">
        <f t="shared" si="82"/>
        <v>0</v>
      </c>
      <c r="BL68" s="15">
        <f t="shared" si="83"/>
        <v>0</v>
      </c>
      <c r="BM68" s="15">
        <f t="shared" si="84"/>
        <v>0</v>
      </c>
      <c r="BN68" s="15">
        <f t="shared" si="85"/>
        <v>0</v>
      </c>
      <c r="BO68" s="15">
        <f t="shared" si="86"/>
        <v>0</v>
      </c>
      <c r="BP68" s="15">
        <f t="shared" si="87"/>
        <v>0</v>
      </c>
      <c r="BQ68" s="15">
        <f t="shared" si="88"/>
        <v>0</v>
      </c>
      <c r="BR68" s="15">
        <f t="shared" si="89"/>
        <v>0</v>
      </c>
      <c r="BS68" s="15">
        <f t="shared" si="90"/>
        <v>0</v>
      </c>
      <c r="BT68" s="15">
        <f t="shared" si="91"/>
        <v>0</v>
      </c>
      <c r="BU68" s="15">
        <f t="shared" si="92"/>
        <v>0</v>
      </c>
      <c r="BV68" s="15">
        <f t="shared" si="93"/>
        <v>0</v>
      </c>
      <c r="BW68" s="15">
        <f t="shared" si="94"/>
        <v>0</v>
      </c>
      <c r="BX68" s="15">
        <f t="shared" si="95"/>
        <v>0</v>
      </c>
      <c r="BY68" s="15"/>
      <c r="BZ68" s="15">
        <f>IF($C68=0,0,Planner!$H68/$C68)</f>
        <v>9.8461538461538467</v>
      </c>
      <c r="CA68" s="15">
        <f>IF($D68=0,0,Planner!$H68/$D68)</f>
        <v>7.5294117647058822</v>
      </c>
      <c r="CB68" s="15">
        <f>IF($E68=0,0,Planner!$H68/$E68)</f>
        <v>10.24</v>
      </c>
      <c r="CC68" s="15">
        <f>IF($F68=0,0,Planner!$H68/$F68)</f>
        <v>0</v>
      </c>
      <c r="CD68" s="15">
        <f>IF($G68=0,0,Planner!$H68/$G68)</f>
        <v>0</v>
      </c>
      <c r="CE68" s="15">
        <f>IF($H68=0,0,Planner!$H68/$H68)</f>
        <v>0</v>
      </c>
      <c r="CF68" s="15">
        <f>IF($I68=0,0,Planner!$H68/$I68)</f>
        <v>0</v>
      </c>
      <c r="CG68" s="15">
        <f>IF($J68=0,0,Planner!$H68/$J68)</f>
        <v>0</v>
      </c>
      <c r="CH68" s="15">
        <f>IF($K68=0,0,Planner!$H68/$K68)</f>
        <v>0</v>
      </c>
      <c r="CI68" s="15">
        <f>IF($L68=0,0,Planner!$H68/$L68)</f>
        <v>0</v>
      </c>
      <c r="CJ68" s="15">
        <f>IF($M68=0,0,Planner!$H68/$M68)</f>
        <v>0</v>
      </c>
      <c r="CK68" s="15">
        <f>IF($N68=0,0,Planner!$H68/$N68)</f>
        <v>0</v>
      </c>
      <c r="CL68" s="15">
        <f>IF($O68=0,0,Planner!$H68/$O68)</f>
        <v>0</v>
      </c>
      <c r="CM68" s="15">
        <f>IF($P68=0,0,Planner!$H68/$P68)</f>
        <v>0</v>
      </c>
      <c r="CN68" s="15">
        <f>IF($Q68=0,0,Planner!$H68/$Q68)</f>
        <v>0</v>
      </c>
      <c r="CO68" s="15">
        <f>IF($R68=0,0,Planner!$H68/$R68)</f>
        <v>0</v>
      </c>
      <c r="CP68" s="15">
        <f>IF($S68=0,0,Planner!$H68/$S68)</f>
        <v>0</v>
      </c>
      <c r="CQ68" s="15">
        <f>IF($T68=0,0,Planner!$H68/$T68)</f>
        <v>0</v>
      </c>
      <c r="CR68" s="15">
        <f>IF($U68=0,0,Planner!$H68/$U68)</f>
        <v>0</v>
      </c>
      <c r="CS68" s="15">
        <f>IF($V68=0,0,Planner!$H68/$V68)</f>
        <v>0</v>
      </c>
      <c r="CT68" s="15">
        <f>IF($W68=0,0,Planner!$H68/$W68)</f>
        <v>0</v>
      </c>
      <c r="CU68" s="15">
        <f>IF($X68=0,0,Planner!$H68/$X68)</f>
        <v>0</v>
      </c>
      <c r="CV68" s="15">
        <f>IF($Y68=0,0,Planner!$H68/$Y68)</f>
        <v>0</v>
      </c>
      <c r="CW68" s="15">
        <f>IF($Z68=0,0,Planner!$H68/$Z68)</f>
        <v>0</v>
      </c>
      <c r="CX68" s="15"/>
      <c r="CY68" s="15">
        <f t="shared" si="96"/>
        <v>1</v>
      </c>
      <c r="CZ68" s="15">
        <f t="shared" si="97"/>
        <v>1</v>
      </c>
      <c r="DA68" s="15">
        <f t="shared" si="98"/>
        <v>1</v>
      </c>
      <c r="DB68" s="15">
        <f t="shared" si="99"/>
        <v>0</v>
      </c>
      <c r="DC68" s="15">
        <f t="shared" si="100"/>
        <v>0</v>
      </c>
      <c r="DD68" s="15">
        <f t="shared" si="101"/>
        <v>0</v>
      </c>
      <c r="DE68" s="15">
        <f t="shared" si="102"/>
        <v>0</v>
      </c>
      <c r="DF68" s="15">
        <f t="shared" si="103"/>
        <v>0</v>
      </c>
      <c r="DG68" s="15">
        <f t="shared" si="104"/>
        <v>0</v>
      </c>
      <c r="DH68" s="15">
        <f t="shared" si="105"/>
        <v>0</v>
      </c>
      <c r="DI68" s="15">
        <f t="shared" si="106"/>
        <v>0</v>
      </c>
      <c r="DJ68" s="15">
        <f t="shared" si="107"/>
        <v>0</v>
      </c>
      <c r="DK68" s="15">
        <f t="shared" si="108"/>
        <v>0</v>
      </c>
      <c r="DL68" s="15">
        <f t="shared" si="109"/>
        <v>0</v>
      </c>
      <c r="DM68" s="15">
        <f t="shared" si="110"/>
        <v>0</v>
      </c>
      <c r="DN68" s="15">
        <f t="shared" si="111"/>
        <v>0</v>
      </c>
      <c r="DO68" s="15">
        <f t="shared" si="112"/>
        <v>0</v>
      </c>
      <c r="DP68" s="15">
        <f t="shared" si="113"/>
        <v>0</v>
      </c>
      <c r="DQ68" s="15">
        <f t="shared" si="114"/>
        <v>0</v>
      </c>
      <c r="DR68" s="15">
        <f t="shared" si="115"/>
        <v>0</v>
      </c>
      <c r="DS68" s="15">
        <f t="shared" si="116"/>
        <v>0</v>
      </c>
      <c r="DT68" s="15">
        <f t="shared" si="117"/>
        <v>0</v>
      </c>
      <c r="DU68" s="15">
        <f t="shared" si="118"/>
        <v>0</v>
      </c>
      <c r="DV68" s="15">
        <f t="shared" si="119"/>
        <v>0</v>
      </c>
      <c r="DW68" s="15"/>
      <c r="DX68" s="15">
        <f t="shared" si="120"/>
        <v>9.8461538461538467</v>
      </c>
      <c r="DY68" s="15">
        <f t="shared" si="121"/>
        <v>7.5294117647058822</v>
      </c>
      <c r="DZ68" s="15">
        <f t="shared" si="122"/>
        <v>10.24</v>
      </c>
      <c r="EA68" s="15">
        <f t="shared" si="123"/>
        <v>0</v>
      </c>
      <c r="EB68" s="15">
        <f t="shared" si="124"/>
        <v>0</v>
      </c>
      <c r="EC68" s="15">
        <f t="shared" si="125"/>
        <v>0</v>
      </c>
      <c r="ED68" s="15">
        <f t="shared" si="126"/>
        <v>0</v>
      </c>
      <c r="EE68" s="15">
        <f t="shared" si="127"/>
        <v>0</v>
      </c>
      <c r="EF68" s="15">
        <f t="shared" si="128"/>
        <v>0</v>
      </c>
      <c r="EG68" s="15">
        <f t="shared" si="129"/>
        <v>0</v>
      </c>
      <c r="EH68" s="15">
        <f t="shared" si="130"/>
        <v>0</v>
      </c>
      <c r="EI68" s="15">
        <f t="shared" si="131"/>
        <v>0</v>
      </c>
      <c r="EJ68" s="15">
        <f t="shared" si="132"/>
        <v>0</v>
      </c>
      <c r="EK68" s="15">
        <f t="shared" si="133"/>
        <v>0</v>
      </c>
      <c r="EL68" s="15">
        <f t="shared" si="134"/>
        <v>0</v>
      </c>
      <c r="EM68" s="15">
        <f t="shared" si="135"/>
        <v>0</v>
      </c>
      <c r="EN68" s="15">
        <f t="shared" si="136"/>
        <v>0</v>
      </c>
      <c r="EO68" s="15">
        <f t="shared" si="137"/>
        <v>0</v>
      </c>
      <c r="EP68" s="15">
        <f t="shared" si="138"/>
        <v>0</v>
      </c>
      <c r="EQ68" s="15">
        <f t="shared" si="139"/>
        <v>0</v>
      </c>
      <c r="ER68" s="15">
        <f t="shared" si="140"/>
        <v>0</v>
      </c>
      <c r="ES68" s="15">
        <f t="shared" si="141"/>
        <v>0</v>
      </c>
      <c r="ET68" s="15">
        <f t="shared" si="142"/>
        <v>0</v>
      </c>
      <c r="EU68" s="15">
        <f t="shared" si="143"/>
        <v>0</v>
      </c>
      <c r="EV68" s="15"/>
      <c r="EW68" s="15" t="str">
        <f>IF(Planner!$L68="","",CHAR(34)&amp;Planner!$L68&amp;CHAR(34))</f>
        <v>"Treasonous ring"</v>
      </c>
      <c r="EX68" s="15" t="str">
        <f>IF(Planner!$M68="","",CHAR(34)&amp;Planner!$M68&amp;CHAR(34))</f>
        <v>"Ring of the gods"</v>
      </c>
      <c r="EY68" s="15" t="str">
        <f>IF(Planner!$N68="","",CHAR(34)&amp;Planner!$N68&amp;CHAR(34))</f>
        <v>"Tyrannical ring"</v>
      </c>
      <c r="EZ68" s="15" t="str">
        <f>IF(Planner!$O68="","",CHAR(34)&amp;Planner!$O68&amp;CHAR(34))</f>
        <v/>
      </c>
      <c r="FA68" s="15" t="str">
        <f>IF(Planner!$P68="","",CHAR(34)&amp;Planner!$P68&amp;CHAR(34))</f>
        <v/>
      </c>
      <c r="FB68" s="15" t="str">
        <f>IF(Planner!$Q68="","",CHAR(34)&amp;Planner!$Q68&amp;CHAR(34))</f>
        <v/>
      </c>
      <c r="FC68" s="15" t="str">
        <f>IF(Planner!$R68="","",CHAR(34)&amp;Planner!$R68&amp;CHAR(34))</f>
        <v/>
      </c>
      <c r="FD68" s="15" t="str">
        <f>IF(Planner!$S68="","",CHAR(34)&amp;Planner!$S68&amp;CHAR(34))</f>
        <v/>
      </c>
      <c r="FE68" s="15" t="str">
        <f>IF(Planner!$T68="","",CHAR(34)&amp;Planner!$T68&amp;CHAR(34))</f>
        <v/>
      </c>
      <c r="FF68" s="15" t="str">
        <f>IF(Planner!$U68="","",CHAR(34)&amp;Planner!$U68&amp;CHAR(34))</f>
        <v/>
      </c>
      <c r="FG68" s="15" t="str">
        <f>IF(Planner!$V68="","",CHAR(34)&amp;Planner!$V68&amp;CHAR(34))</f>
        <v/>
      </c>
      <c r="FH68" s="15" t="str">
        <f>IF(Planner!$W68="","",CHAR(34)&amp;Planner!$W68&amp;CHAR(34))</f>
        <v/>
      </c>
      <c r="FI68" s="15" t="str">
        <f>IF(Planner!$X68="","",CHAR(34)&amp;Planner!$X68&amp;CHAR(34))</f>
        <v/>
      </c>
      <c r="FJ68" s="15" t="str">
        <f>IF(Planner!$Y68="","",CHAR(34)&amp;Planner!$Y68&amp;CHAR(34))</f>
        <v/>
      </c>
      <c r="FK68" s="15" t="str">
        <f>IF(Planner!$Z68="","",CHAR(34)&amp;Planner!$Z68&amp;CHAR(34))</f>
        <v/>
      </c>
      <c r="FL68" s="15" t="str">
        <f>IF(Planner!$AA68="","",CHAR(34)&amp;Planner!$AA68&amp;CHAR(34))</f>
        <v/>
      </c>
      <c r="FM68" s="15" t="str">
        <f>IF(Planner!$AB68="","",CHAR(34)&amp;Planner!$AB68&amp;CHAR(34))</f>
        <v/>
      </c>
      <c r="FN68" s="15" t="str">
        <f>IF(Planner!$AC68="","",CHAR(34)&amp;Planner!$AC68&amp;CHAR(34))</f>
        <v/>
      </c>
      <c r="FO68" s="15" t="str">
        <f>IF(Planner!$AD68="","",CHAR(34)&amp;Planner!$AD68&amp;CHAR(34))</f>
        <v/>
      </c>
      <c r="FP68" s="15" t="str">
        <f>IF(Planner!$AE68="","",CHAR(34)&amp;Planner!$AE68&amp;CHAR(34))</f>
        <v/>
      </c>
      <c r="FQ68" s="15" t="str">
        <f>IF(Planner!$AF68="","",CHAR(34)&amp;Planner!$AF68&amp;CHAR(34))</f>
        <v/>
      </c>
      <c r="FR68" s="15" t="str">
        <f>IF(Planner!$AG68="","",CHAR(34)&amp;Planner!$AG68&amp;CHAR(34))</f>
        <v/>
      </c>
      <c r="FS68" s="15" t="str">
        <f>IF(Planner!$AH68="","",CHAR(34)&amp;Planner!$AH68&amp;CHAR(34))</f>
        <v/>
      </c>
      <c r="FT68" s="15" t="str">
        <f>IF(Planner!$AI68="","",CHAR(34)&amp;Planner!$AI68&amp;CHAR(34))</f>
        <v/>
      </c>
    </row>
    <row r="69" spans="1:176" x14ac:dyDescent="0.25">
      <c r="A69" s="15">
        <f>Planner!$A69</f>
        <v>2</v>
      </c>
      <c r="B69" s="15"/>
      <c r="C69" s="15">
        <f>IF(Planner!$L69="",0,IFERROR(INDEX(Lookup!$H$5:$H$808,MATCH(Planner!$F69&amp;"|"&amp;Planner!$L69,Lookup!$A$5:$A$808,0)),0))</f>
        <v>0.20472440944881889</v>
      </c>
      <c r="D69" s="15">
        <f>IF(Planner!$M69="",0,IFERROR(INDEX(Lookup!$H$5:$H$808,MATCH(Planner!$F69&amp;"|"&amp;Planner!$M69,Lookup!$A$5:$A$808,0)),0))</f>
        <v>0.20472440944881889</v>
      </c>
      <c r="E69" s="15">
        <f>IF(Planner!$N69="",0,IFERROR(INDEX(Lookup!$H$5:$H$808,MATCH(Planner!$F69&amp;"|"&amp;Planner!$N69,Lookup!$A$5:$A$808,0)),0))</f>
        <v>5.1181102362204724E-2</v>
      </c>
      <c r="F69" s="15">
        <f>IF(Planner!$O69="",0,IFERROR(INDEX(Lookup!$H$5:$H$808,MATCH(Planner!$F69&amp;"|"&amp;Planner!$O69,Lookup!$A$5:$A$808,0)),0))</f>
        <v>5.1181102362204724E-2</v>
      </c>
      <c r="G69" s="15">
        <f>IF(Planner!$P69="",0,IFERROR(INDEX(Lookup!$H$5:$H$808,MATCH(Planner!$F69&amp;"|"&amp;Planner!$P69,Lookup!$A$5:$A$808,0)),0))</f>
        <v>0</v>
      </c>
      <c r="H69" s="15">
        <f>IF(Planner!$Q69="",0,IFERROR(INDEX(Lookup!$H$5:$H$808,MATCH(Planner!$F69&amp;"|"&amp;Planner!$Q69,Lookup!$A$5:$A$808,0)),0))</f>
        <v>0</v>
      </c>
      <c r="I69" s="15">
        <f>IF(Planner!$R69="",0,IFERROR(INDEX(Lookup!$H$5:$H$808,MATCH(Planner!$F69&amp;"|"&amp;Planner!$R69,Lookup!$A$5:$A$808,0)),0))</f>
        <v>0</v>
      </c>
      <c r="J69" s="15">
        <f>IF(Planner!$S69="",0,IFERROR(INDEX(Lookup!$H$5:$H$808,MATCH(Planner!$F69&amp;"|"&amp;Planner!$S69,Lookup!$A$5:$A$808,0)),0))</f>
        <v>0</v>
      </c>
      <c r="K69" s="15">
        <f>IF(Planner!$T69="",0,IFERROR(INDEX(Lookup!$H$5:$H$808,MATCH(Planner!$F69&amp;"|"&amp;Planner!$T69,Lookup!$A$5:$A$808,0)),0))</f>
        <v>0</v>
      </c>
      <c r="L69" s="15">
        <f>IF(Planner!$U69="",0,IFERROR(INDEX(Lookup!$H$5:$H$808,MATCH(Planner!$F69&amp;"|"&amp;Planner!$U69,Lookup!$A$5:$A$808,0)),0))</f>
        <v>0</v>
      </c>
      <c r="M69" s="15">
        <f>IF(Planner!$V69="",0,IFERROR(INDEX(Lookup!$H$5:$H$808,MATCH(Planner!$F69&amp;"|"&amp;Planner!$V69,Lookup!$A$5:$A$808,0)),0))</f>
        <v>0</v>
      </c>
      <c r="N69" s="15">
        <f>IF(Planner!$W69="",0,IFERROR(INDEX(Lookup!$H$5:$H$808,MATCH(Planner!$F69&amp;"|"&amp;Planner!$W69,Lookup!$A$5:$A$808,0)),0))</f>
        <v>0</v>
      </c>
      <c r="O69" s="15">
        <f>IF(Planner!$X69="",0,IFERROR(INDEX(Lookup!$H$5:$H$808,MATCH(Planner!$F69&amp;"|"&amp;Planner!$X69,Lookup!$A$5:$A$808,0)),0))</f>
        <v>0</v>
      </c>
      <c r="P69" s="15">
        <f>IF(Planner!$Y69="",0,IFERROR(INDEX(Lookup!$H$5:$H$808,MATCH(Planner!$F69&amp;"|"&amp;Planner!$Y69,Lookup!$A$5:$A$808,0)),0))</f>
        <v>0</v>
      </c>
      <c r="Q69" s="15">
        <f>IF(Planner!$Z69="",0,IFERROR(INDEX(Lookup!$H$5:$H$808,MATCH(Planner!$F69&amp;"|"&amp;Planner!$Z69,Lookup!$A$5:$A$808,0)),0))</f>
        <v>0</v>
      </c>
      <c r="R69" s="15">
        <f>IF(Planner!$AA69="",0,IFERROR(INDEX(Lookup!$H$5:$H$808,MATCH(Planner!$F69&amp;"|"&amp;Planner!$AA69,Lookup!$A$5:$A$808,0)),0))</f>
        <v>0</v>
      </c>
      <c r="S69" s="15">
        <f>IF(Planner!$AB69="",0,IFERROR(INDEX(Lookup!$H$5:$H$808,MATCH(Planner!$F69&amp;"|"&amp;Planner!$AB69,Lookup!$A$5:$A$808,0)),0))</f>
        <v>0</v>
      </c>
      <c r="T69" s="15">
        <f>IF(Planner!$AC69="",0,IFERROR(INDEX(Lookup!$H$5:$H$808,MATCH(Planner!$F69&amp;"|"&amp;Planner!$AC69,Lookup!$A$5:$A$808,0)),0))</f>
        <v>0</v>
      </c>
      <c r="U69" s="15">
        <f>IF(Planner!$AD69="",0,IFERROR(INDEX(Lookup!$H$5:$H$808,MATCH(Planner!$F69&amp;"|"&amp;Planner!$AD69,Lookup!$A$5:$A$808,0)),0))</f>
        <v>0</v>
      </c>
      <c r="V69" s="15">
        <f>IF(Planner!$AE69="",0,IFERROR(INDEX(Lookup!$H$5:$H$808,MATCH(Planner!$F69&amp;"|"&amp;Planner!$AE69,Lookup!$A$5:$A$808,0)),0))</f>
        <v>0</v>
      </c>
      <c r="W69" s="15">
        <f>IF(Planner!$AF69="",0,IFERROR(INDEX(Lookup!$H$5:$H$808,MATCH(Planner!$F69&amp;"|"&amp;Planner!$AF69,Lookup!$A$5:$A$808,0)),0))</f>
        <v>0</v>
      </c>
      <c r="X69" s="15">
        <f>IF(Planner!$AG69="",0,IFERROR(INDEX(Lookup!$H$5:$H$808,MATCH(Planner!$F69&amp;"|"&amp;Planner!$AG69,Lookup!$A$5:$A$808,0)),0))</f>
        <v>0</v>
      </c>
      <c r="Y69" s="15">
        <f>IF(Planner!$AH69="",0,IFERROR(INDEX(Lookup!$H$5:$H$808,MATCH(Planner!$F69&amp;"|"&amp;Planner!$AH69,Lookup!$A$5:$A$808,0)),0))</f>
        <v>0</v>
      </c>
      <c r="Z69" s="15">
        <f>IF(Planner!$AI69="",0,IFERROR(INDEX(Lookup!$H$5:$H$808,MATCH(Planner!$F69&amp;"|"&amp;Planner!$AI69,Lookup!$A$5:$A$808,0)),0))</f>
        <v>0</v>
      </c>
      <c r="AA69" s="15"/>
      <c r="AB69" s="15" t="str">
        <f>IF(Planner!$L69="","",IF(Planner!$I69="Yes","ALL",IF(Planner!$I69="No","IDX0",IFERROR(INDEX(Lookup!$D$5:$D$808,MATCH(Planner!$F69&amp;"|"&amp;Planner!$L69,Lookup!$A$5:$A$808,0)),"UNK0"))))</f>
        <v>K'ril Tsutsaroth</v>
      </c>
      <c r="AC69" s="15" t="str">
        <f>IF(Planner!$M69="","",IF(Planner!$I69="Yes","ALL",IF(Planner!$I69="No","IDX1",IFERROR(INDEX(Lookup!$D$5:$D$808,MATCH(Planner!$F69&amp;"|"&amp;Planner!$M69,Lookup!$A$5:$A$808,0)),"UNK1"))))</f>
        <v>K'ril Tsutsaroth</v>
      </c>
      <c r="AD69" s="15" t="str">
        <f>IF(Planner!$N69="","",IF(Planner!$I69="Yes","ALL",IF(Planner!$I69="No","IDX2",IFERROR(INDEX(Lookup!$D$5:$D$808,MATCH(Planner!$F69&amp;"|"&amp;Planner!$N69,Lookup!$A$5:$A$808,0)),"UNK2"))))</f>
        <v>K'ril Tsutsaroth</v>
      </c>
      <c r="AE69" s="15" t="str">
        <f>IF(Planner!$O69="","",IF(Planner!$I69="Yes","ALL",IF(Planner!$I69="No","IDX3",IFERROR(INDEX(Lookup!$D$5:$D$808,MATCH(Planner!$F69&amp;"|"&amp;Planner!$O69,Lookup!$A$5:$A$808,0)),"UNK3"))))</f>
        <v>K'ril Tsutsaroth</v>
      </c>
      <c r="AF69" s="15" t="str">
        <f>IF(Planner!$P69="","",IF(Planner!$I69="Yes","ALL",IF(Planner!$I69="No","IDX4",IFERROR(INDEX(Lookup!$D$5:$D$808,MATCH(Planner!$F69&amp;"|"&amp;Planner!$P69,Lookup!$A$5:$A$808,0)),"UNK4"))))</f>
        <v/>
      </c>
      <c r="AG69" s="15" t="str">
        <f>IF(Planner!$Q69="","",IF(Planner!$I69="Yes","ALL",IF(Planner!$I69="No","IDX5",IFERROR(INDEX(Lookup!$D$5:$D$808,MATCH(Planner!$F69&amp;"|"&amp;Planner!$Q69,Lookup!$A$5:$A$808,0)),"UNK5"))))</f>
        <v/>
      </c>
      <c r="AH69" s="15" t="str">
        <f>IF(Planner!$R69="","",IF(Planner!$I69="Yes","ALL",IF(Planner!$I69="No","IDX6",IFERROR(INDEX(Lookup!$D$5:$D$808,MATCH(Planner!$F69&amp;"|"&amp;Planner!$R69,Lookup!$A$5:$A$808,0)),"UNK6"))))</f>
        <v/>
      </c>
      <c r="AI69" s="15" t="str">
        <f>IF(Planner!$S69="","",IF(Planner!$I69="Yes","ALL",IF(Planner!$I69="No","IDX7",IFERROR(INDEX(Lookup!$D$5:$D$808,MATCH(Planner!$F69&amp;"|"&amp;Planner!$S69,Lookup!$A$5:$A$808,0)),"UNK7"))))</f>
        <v/>
      </c>
      <c r="AJ69" s="15" t="str">
        <f>IF(Planner!$T69="","",IF(Planner!$I69="Yes","ALL",IF(Planner!$I69="No","IDX8",IFERROR(INDEX(Lookup!$D$5:$D$808,MATCH(Planner!$F69&amp;"|"&amp;Planner!$T69,Lookup!$A$5:$A$808,0)),"UNK8"))))</f>
        <v/>
      </c>
      <c r="AK69" s="15" t="str">
        <f>IF(Planner!$U69="","",IF(Planner!$I69="Yes","ALL",IF(Planner!$I69="No","IDX9",IFERROR(INDEX(Lookup!$D$5:$D$808,MATCH(Planner!$F69&amp;"|"&amp;Planner!$U69,Lookup!$A$5:$A$808,0)),"UNK9"))))</f>
        <v/>
      </c>
      <c r="AL69" s="15" t="str">
        <f>IF(Planner!$V69="","",IF(Planner!$I69="Yes","ALL",IF(Planner!$I69="No","IDX10",IFERROR(INDEX(Lookup!$D$5:$D$808,MATCH(Planner!$F69&amp;"|"&amp;Planner!$V69,Lookup!$A$5:$A$808,0)),"UNK10"))))</f>
        <v/>
      </c>
      <c r="AM69" s="15" t="str">
        <f>IF(Planner!$W69="","",IF(Planner!$I69="Yes","ALL",IF(Planner!$I69="No","IDX11",IFERROR(INDEX(Lookup!$D$5:$D$808,MATCH(Planner!$F69&amp;"|"&amp;Planner!$W69,Lookup!$A$5:$A$808,0)),"UNK11"))))</f>
        <v/>
      </c>
      <c r="AN69" s="15" t="str">
        <f>IF(Planner!$X69="","",IF(Planner!$I69="Yes","ALL",IF(Planner!$I69="No","IDX12",IFERROR(INDEX(Lookup!$D$5:$D$808,MATCH(Planner!$F69&amp;"|"&amp;Planner!$X69,Lookup!$A$5:$A$808,0)),"UNK12"))))</f>
        <v/>
      </c>
      <c r="AO69" s="15" t="str">
        <f>IF(Planner!$Y69="","",IF(Planner!$I69="Yes","ALL",IF(Planner!$I69="No","IDX13",IFERROR(INDEX(Lookup!$D$5:$D$808,MATCH(Planner!$F69&amp;"|"&amp;Planner!$Y69,Lookup!$A$5:$A$808,0)),"UNK13"))))</f>
        <v/>
      </c>
      <c r="AP69" s="15" t="str">
        <f>IF(Planner!$Z69="","",IF(Planner!$I69="Yes","ALL",IF(Planner!$I69="No","IDX14",IFERROR(INDEX(Lookup!$D$5:$D$808,MATCH(Planner!$F69&amp;"|"&amp;Planner!$Z69,Lookup!$A$5:$A$808,0)),"UNK14"))))</f>
        <v/>
      </c>
      <c r="AQ69" s="15" t="str">
        <f>IF(Planner!$AA69="","",IF(Planner!$I69="Yes","ALL",IF(Planner!$I69="No","IDX15",IFERROR(INDEX(Lookup!$D$5:$D$808,MATCH(Planner!$F69&amp;"|"&amp;Planner!$AA69,Lookup!$A$5:$A$808,0)),"UNK15"))))</f>
        <v/>
      </c>
      <c r="AR69" s="15" t="str">
        <f>IF(Planner!$AB69="","",IF(Planner!$I69="Yes","ALL",IF(Planner!$I69="No","IDX16",IFERROR(INDEX(Lookup!$D$5:$D$808,MATCH(Planner!$F69&amp;"|"&amp;Planner!$AB69,Lookup!$A$5:$A$808,0)),"UNK16"))))</f>
        <v/>
      </c>
      <c r="AS69" s="15" t="str">
        <f>IF(Planner!$AC69="","",IF(Planner!$I69="Yes","ALL",IF(Planner!$I69="No","IDX17",IFERROR(INDEX(Lookup!$D$5:$D$808,MATCH(Planner!$F69&amp;"|"&amp;Planner!$AC69,Lookup!$A$5:$A$808,0)),"UNK17"))))</f>
        <v/>
      </c>
      <c r="AT69" s="15" t="str">
        <f>IF(Planner!$AD69="","",IF(Planner!$I69="Yes","ALL",IF(Planner!$I69="No","IDX18",IFERROR(INDEX(Lookup!$D$5:$D$808,MATCH(Planner!$F69&amp;"|"&amp;Planner!$AD69,Lookup!$A$5:$A$808,0)),"UNK18"))))</f>
        <v/>
      </c>
      <c r="AU69" s="15" t="str">
        <f>IF(Planner!$AE69="","",IF(Planner!$I69="Yes","ALL",IF(Planner!$I69="No","IDX19",IFERROR(INDEX(Lookup!$D$5:$D$808,MATCH(Planner!$F69&amp;"|"&amp;Planner!$AE69,Lookup!$A$5:$A$808,0)),"UNK19"))))</f>
        <v/>
      </c>
      <c r="AV69" s="15" t="str">
        <f>IF(Planner!$AF69="","",IF(Planner!$I69="Yes","ALL",IF(Planner!$I69="No","IDX20",IFERROR(INDEX(Lookup!$D$5:$D$808,MATCH(Planner!$F69&amp;"|"&amp;Planner!$AF69,Lookup!$A$5:$A$808,0)),"UNK20"))))</f>
        <v/>
      </c>
      <c r="AW69" s="15" t="str">
        <f>IF(Planner!$AG69="","",IF(Planner!$I69="Yes","ALL",IF(Planner!$I69="No","IDX21",IFERROR(INDEX(Lookup!$D$5:$D$808,MATCH(Planner!$F69&amp;"|"&amp;Planner!$AG69,Lookup!$A$5:$A$808,0)),"UNK21"))))</f>
        <v/>
      </c>
      <c r="AX69" s="15" t="str">
        <f>IF(Planner!$AH69="","",IF(Planner!$I69="Yes","ALL",IF(Planner!$I69="No","IDX22",IFERROR(INDEX(Lookup!$D$5:$D$808,MATCH(Planner!$F69&amp;"|"&amp;Planner!$AH69,Lookup!$A$5:$A$808,0)),"UNK22"))))</f>
        <v/>
      </c>
      <c r="AY69" s="15" t="str">
        <f>IF(Planner!$AI69="","",IF(Planner!$I69="Yes","ALL",IF(Planner!$I69="No","IDX23",IFERROR(INDEX(Lookup!$D$5:$D$808,MATCH(Planner!$F69&amp;"|"&amp;Planner!$AI69,Lookup!$A$5:$A$808,0)),"UNK23"))))</f>
        <v/>
      </c>
      <c r="AZ69" s="15"/>
      <c r="BA69" s="15">
        <f t="shared" ref="BA69:BA85" si="144">IF($AB69="",0,SUMPRODUCT(($AB69:$AY69=$AB69)*$C69:$Z69))</f>
        <v>0.51181102362204722</v>
      </c>
      <c r="BB69" s="15">
        <f t="shared" ref="BB69:BB85" si="145">IF($AC69="",0,SUMPRODUCT(($AB69:$AY69=$AC69)*$C69:$Z69))</f>
        <v>0.51181102362204722</v>
      </c>
      <c r="BC69" s="15">
        <f t="shared" ref="BC69:BC85" si="146">IF($AD69="",0,SUMPRODUCT(($AB69:$AY69=$AD69)*$C69:$Z69))</f>
        <v>0.51181102362204722</v>
      </c>
      <c r="BD69" s="15">
        <f t="shared" ref="BD69:BD85" si="147">IF($AE69="",0,SUMPRODUCT(($AB69:$AY69=$AE69)*$C69:$Z69))</f>
        <v>0.51181102362204722</v>
      </c>
      <c r="BE69" s="15">
        <f t="shared" ref="BE69:BE85" si="148">IF($AF69="",0,SUMPRODUCT(($AB69:$AY69=$AF69)*$C69:$Z69))</f>
        <v>0</v>
      </c>
      <c r="BF69" s="15">
        <f t="shared" ref="BF69:BF85" si="149">IF($AG69="",0,SUMPRODUCT(($AB69:$AY69=$AG69)*$C69:$Z69))</f>
        <v>0</v>
      </c>
      <c r="BG69" s="15">
        <f t="shared" ref="BG69:BG85" si="150">IF($AH69="",0,SUMPRODUCT(($AB69:$AY69=$AH69)*$C69:$Z69))</f>
        <v>0</v>
      </c>
      <c r="BH69" s="15">
        <f t="shared" ref="BH69:BH85" si="151">IF($AI69="",0,SUMPRODUCT(($AB69:$AY69=$AI69)*$C69:$Z69))</f>
        <v>0</v>
      </c>
      <c r="BI69" s="15">
        <f t="shared" ref="BI69:BI85" si="152">IF($AJ69="",0,SUMPRODUCT(($AB69:$AY69=$AJ69)*$C69:$Z69))</f>
        <v>0</v>
      </c>
      <c r="BJ69" s="15">
        <f t="shared" ref="BJ69:BJ85" si="153">IF($AK69="",0,SUMPRODUCT(($AB69:$AY69=$AK69)*$C69:$Z69))</f>
        <v>0</v>
      </c>
      <c r="BK69" s="15">
        <f t="shared" ref="BK69:BK85" si="154">IF($AL69="",0,SUMPRODUCT(($AB69:$AY69=$AL69)*$C69:$Z69))</f>
        <v>0</v>
      </c>
      <c r="BL69" s="15">
        <f t="shared" ref="BL69:BL85" si="155">IF($AM69="",0,SUMPRODUCT(($AB69:$AY69=$AM69)*$C69:$Z69))</f>
        <v>0</v>
      </c>
      <c r="BM69" s="15">
        <f t="shared" ref="BM69:BM85" si="156">IF($AN69="",0,SUMPRODUCT(($AB69:$AY69=$AN69)*$C69:$Z69))</f>
        <v>0</v>
      </c>
      <c r="BN69" s="15">
        <f t="shared" ref="BN69:BN85" si="157">IF($AO69="",0,SUMPRODUCT(($AB69:$AY69=$AO69)*$C69:$Z69))</f>
        <v>0</v>
      </c>
      <c r="BO69" s="15">
        <f t="shared" ref="BO69:BO85" si="158">IF($AP69="",0,SUMPRODUCT(($AB69:$AY69=$AP69)*$C69:$Z69))</f>
        <v>0</v>
      </c>
      <c r="BP69" s="15">
        <f t="shared" ref="BP69:BP85" si="159">IF($AQ69="",0,SUMPRODUCT(($AB69:$AY69=$AQ69)*$C69:$Z69))</f>
        <v>0</v>
      </c>
      <c r="BQ69" s="15">
        <f t="shared" ref="BQ69:BQ85" si="160">IF($AR69="",0,SUMPRODUCT(($AB69:$AY69=$AR69)*$C69:$Z69))</f>
        <v>0</v>
      </c>
      <c r="BR69" s="15">
        <f t="shared" ref="BR69:BR85" si="161">IF($AS69="",0,SUMPRODUCT(($AB69:$AY69=$AS69)*$C69:$Z69))</f>
        <v>0</v>
      </c>
      <c r="BS69" s="15">
        <f t="shared" ref="BS69:BS85" si="162">IF($AT69="",0,SUMPRODUCT(($AB69:$AY69=$AT69)*$C69:$Z69))</f>
        <v>0</v>
      </c>
      <c r="BT69" s="15">
        <f t="shared" ref="BT69:BT85" si="163">IF($AU69="",0,SUMPRODUCT(($AB69:$AY69=$AU69)*$C69:$Z69))</f>
        <v>0</v>
      </c>
      <c r="BU69" s="15">
        <f t="shared" ref="BU69:BU85" si="164">IF($AV69="",0,SUMPRODUCT(($AB69:$AY69=$AV69)*$C69:$Z69))</f>
        <v>0</v>
      </c>
      <c r="BV69" s="15">
        <f t="shared" ref="BV69:BV85" si="165">IF($AW69="",0,SUMPRODUCT(($AB69:$AY69=$AW69)*$C69:$Z69))</f>
        <v>0</v>
      </c>
      <c r="BW69" s="15">
        <f t="shared" ref="BW69:BW85" si="166">IF($AX69="",0,SUMPRODUCT(($AB69:$AY69=$AX69)*$C69:$Z69))</f>
        <v>0</v>
      </c>
      <c r="BX69" s="15">
        <f t="shared" ref="BX69:BX85" si="167">IF($AY69="",0,SUMPRODUCT(($AB69:$AY69=$AY69)*$C69:$Z69))</f>
        <v>0</v>
      </c>
      <c r="BY69" s="15"/>
      <c r="BZ69" s="15">
        <f>IF($C69=0,0,Planner!$H69/$C69)</f>
        <v>4.884615384615385</v>
      </c>
      <c r="CA69" s="15">
        <f>IF($D69=0,0,Planner!$H69/$D69)</f>
        <v>4.884615384615385</v>
      </c>
      <c r="CB69" s="15">
        <f>IF($E69=0,0,Planner!$H69/$E69)</f>
        <v>19.53846153846154</v>
      </c>
      <c r="CC69" s="15">
        <f>IF($F69=0,0,Planner!$H69/$F69)</f>
        <v>19.53846153846154</v>
      </c>
      <c r="CD69" s="15">
        <f>IF($G69=0,0,Planner!$H69/$G69)</f>
        <v>0</v>
      </c>
      <c r="CE69" s="15">
        <f>IF($H69=0,0,Planner!$H69/$H69)</f>
        <v>0</v>
      </c>
      <c r="CF69" s="15">
        <f>IF($I69=0,0,Planner!$H69/$I69)</f>
        <v>0</v>
      </c>
      <c r="CG69" s="15">
        <f>IF($J69=0,0,Planner!$H69/$J69)</f>
        <v>0</v>
      </c>
      <c r="CH69" s="15">
        <f>IF($K69=0,0,Planner!$H69/$K69)</f>
        <v>0</v>
      </c>
      <c r="CI69" s="15">
        <f>IF($L69=0,0,Planner!$H69/$L69)</f>
        <v>0</v>
      </c>
      <c r="CJ69" s="15">
        <f>IF($M69=0,0,Planner!$H69/$M69)</f>
        <v>0</v>
      </c>
      <c r="CK69" s="15">
        <f>IF($N69=0,0,Planner!$H69/$N69)</f>
        <v>0</v>
      </c>
      <c r="CL69" s="15">
        <f>IF($O69=0,0,Planner!$H69/$O69)</f>
        <v>0</v>
      </c>
      <c r="CM69" s="15">
        <f>IF($P69=0,0,Planner!$H69/$P69)</f>
        <v>0</v>
      </c>
      <c r="CN69" s="15">
        <f>IF($Q69=0,0,Planner!$H69/$Q69)</f>
        <v>0</v>
      </c>
      <c r="CO69" s="15">
        <f>IF($R69=0,0,Planner!$H69/$R69)</f>
        <v>0</v>
      </c>
      <c r="CP69" s="15">
        <f>IF($S69=0,0,Planner!$H69/$S69)</f>
        <v>0</v>
      </c>
      <c r="CQ69" s="15">
        <f>IF($T69=0,0,Planner!$H69/$T69)</f>
        <v>0</v>
      </c>
      <c r="CR69" s="15">
        <f>IF($U69=0,0,Planner!$H69/$U69)</f>
        <v>0</v>
      </c>
      <c r="CS69" s="15">
        <f>IF($V69=0,0,Planner!$H69/$V69)</f>
        <v>0</v>
      </c>
      <c r="CT69" s="15">
        <f>IF($W69=0,0,Planner!$H69/$W69)</f>
        <v>0</v>
      </c>
      <c r="CU69" s="15">
        <f>IF($X69=0,0,Planner!$H69/$X69)</f>
        <v>0</v>
      </c>
      <c r="CV69" s="15">
        <f>IF($Y69=0,0,Planner!$H69/$Y69)</f>
        <v>0</v>
      </c>
      <c r="CW69" s="15">
        <f>IF($Z69=0,0,Planner!$H69/$Z69)</f>
        <v>0</v>
      </c>
      <c r="CX69" s="15"/>
      <c r="CY69" s="15">
        <f t="shared" ref="CY69:CY85" si="168">IF($BZ69=0,0,1+SUMPRODUCT(($AB69:$AY69=$AB69)*($BZ69:$CW69&gt;$BZ69))+SUMPRODUCT(($AB69:$AY69=$AB69)*($BZ69:$CW69=$BZ69)*(COLUMN($BZ69:$CW69)&lt;COLUMN($BZ69))))</f>
        <v>3</v>
      </c>
      <c r="CZ69" s="15">
        <f t="shared" ref="CZ69:CZ85" si="169">IF($CA69=0,0,1+SUMPRODUCT(($AB69:$AY69=$AC69)*($BZ69:$CW69&gt;$CA69))+SUMPRODUCT(($AB69:$AY69=$AC69)*($BZ69:$CW69=$CA69)*(COLUMN($BZ69:$CW69)&lt;COLUMN($CA69))))</f>
        <v>4</v>
      </c>
      <c r="DA69" s="15">
        <f t="shared" ref="DA69:DA85" si="170">IF($CB69=0,0,1+SUMPRODUCT(($AB69:$AY69=$AD69)*($BZ69:$CW69&gt;$CB69))+SUMPRODUCT(($AB69:$AY69=$AD69)*($BZ69:$CW69=$CB69)*(COLUMN($BZ69:$CW69)&lt;COLUMN($CB69))))</f>
        <v>1</v>
      </c>
      <c r="DB69" s="15">
        <f t="shared" ref="DB69:DB85" si="171">IF($CC69=0,0,1+SUMPRODUCT(($AB69:$AY69=$AE69)*($BZ69:$CW69&gt;$CC69))+SUMPRODUCT(($AB69:$AY69=$AE69)*($BZ69:$CW69=$CC69)*(COLUMN($BZ69:$CW69)&lt;COLUMN($CC69))))</f>
        <v>2</v>
      </c>
      <c r="DC69" s="15">
        <f t="shared" ref="DC69:DC85" si="172">IF($CD69=0,0,1+SUMPRODUCT(($AB69:$AY69=$AF69)*($BZ69:$CW69&gt;$CD69))+SUMPRODUCT(($AB69:$AY69=$AF69)*($BZ69:$CW69=$CD69)*(COLUMN($BZ69:$CW69)&lt;COLUMN($CD69))))</f>
        <v>0</v>
      </c>
      <c r="DD69" s="15">
        <f t="shared" ref="DD69:DD85" si="173">IF($CE69=0,0,1+SUMPRODUCT(($AB69:$AY69=$AG69)*($BZ69:$CW69&gt;$CE69))+SUMPRODUCT(($AB69:$AY69=$AG69)*($BZ69:$CW69=$CE69)*(COLUMN($BZ69:$CW69)&lt;COLUMN($CE69))))</f>
        <v>0</v>
      </c>
      <c r="DE69" s="15">
        <f t="shared" ref="DE69:DE85" si="174">IF($CF69=0,0,1+SUMPRODUCT(($AB69:$AY69=$AH69)*($BZ69:$CW69&gt;$CF69))+SUMPRODUCT(($AB69:$AY69=$AH69)*($BZ69:$CW69=$CF69)*(COLUMN($BZ69:$CW69)&lt;COLUMN($CF69))))</f>
        <v>0</v>
      </c>
      <c r="DF69" s="15">
        <f t="shared" ref="DF69:DF85" si="175">IF($CG69=0,0,1+SUMPRODUCT(($AB69:$AY69=$AI69)*($BZ69:$CW69&gt;$CG69))+SUMPRODUCT(($AB69:$AY69=$AI69)*($BZ69:$CW69=$CG69)*(COLUMN($BZ69:$CW69)&lt;COLUMN($CG69))))</f>
        <v>0</v>
      </c>
      <c r="DG69" s="15">
        <f t="shared" ref="DG69:DG85" si="176">IF($CH69=0,0,1+SUMPRODUCT(($AB69:$AY69=$AJ69)*($BZ69:$CW69&gt;$CH69))+SUMPRODUCT(($AB69:$AY69=$AJ69)*($BZ69:$CW69=$CH69)*(COLUMN($BZ69:$CW69)&lt;COLUMN($CH69))))</f>
        <v>0</v>
      </c>
      <c r="DH69" s="15">
        <f t="shared" ref="DH69:DH85" si="177">IF($CI69=0,0,1+SUMPRODUCT(($AB69:$AY69=$AK69)*($BZ69:$CW69&gt;$CI69))+SUMPRODUCT(($AB69:$AY69=$AK69)*($BZ69:$CW69=$CI69)*(COLUMN($BZ69:$CW69)&lt;COLUMN($CI69))))</f>
        <v>0</v>
      </c>
      <c r="DI69" s="15">
        <f t="shared" ref="DI69:DI85" si="178">IF($CJ69=0,0,1+SUMPRODUCT(($AB69:$AY69=$AL69)*($BZ69:$CW69&gt;$CJ69))+SUMPRODUCT(($AB69:$AY69=$AL69)*($BZ69:$CW69=$CJ69)*(COLUMN($BZ69:$CW69)&lt;COLUMN($CJ69))))</f>
        <v>0</v>
      </c>
      <c r="DJ69" s="15">
        <f t="shared" ref="DJ69:DJ85" si="179">IF($CK69=0,0,1+SUMPRODUCT(($AB69:$AY69=$AM69)*($BZ69:$CW69&gt;$CK69))+SUMPRODUCT(($AB69:$AY69=$AM69)*($BZ69:$CW69=$CK69)*(COLUMN($BZ69:$CW69)&lt;COLUMN($CK69))))</f>
        <v>0</v>
      </c>
      <c r="DK69" s="15">
        <f t="shared" ref="DK69:DK85" si="180">IF($CL69=0,0,1+SUMPRODUCT(($AB69:$AY69=$AN69)*($BZ69:$CW69&gt;$CL69))+SUMPRODUCT(($AB69:$AY69=$AN69)*($BZ69:$CW69=$CL69)*(COLUMN($BZ69:$CW69)&lt;COLUMN($CL69))))</f>
        <v>0</v>
      </c>
      <c r="DL69" s="15">
        <f t="shared" ref="DL69:DL85" si="181">IF($CM69=0,0,1+SUMPRODUCT(($AB69:$AY69=$AO69)*($BZ69:$CW69&gt;$CM69))+SUMPRODUCT(($AB69:$AY69=$AO69)*($BZ69:$CW69=$CM69)*(COLUMN($BZ69:$CW69)&lt;COLUMN($CM69))))</f>
        <v>0</v>
      </c>
      <c r="DM69" s="15">
        <f t="shared" ref="DM69:DM85" si="182">IF($CN69=0,0,1+SUMPRODUCT(($AB69:$AY69=$AP69)*($BZ69:$CW69&gt;$CN69))+SUMPRODUCT(($AB69:$AY69=$AP69)*($BZ69:$CW69=$CN69)*(COLUMN($BZ69:$CW69)&lt;COLUMN($CN69))))</f>
        <v>0</v>
      </c>
      <c r="DN69" s="15">
        <f t="shared" ref="DN69:DN85" si="183">IF($CO69=0,0,1+SUMPRODUCT(($AB69:$AY69=$AQ69)*($BZ69:$CW69&gt;$CO69))+SUMPRODUCT(($AB69:$AY69=$AQ69)*($BZ69:$CW69=$CO69)*(COLUMN($BZ69:$CW69)&lt;COLUMN($CO69))))</f>
        <v>0</v>
      </c>
      <c r="DO69" s="15">
        <f t="shared" ref="DO69:DO85" si="184">IF($CP69=0,0,1+SUMPRODUCT(($AB69:$AY69=$AR69)*($BZ69:$CW69&gt;$CP69))+SUMPRODUCT(($AB69:$AY69=$AR69)*($BZ69:$CW69=$CP69)*(COLUMN($BZ69:$CW69)&lt;COLUMN($CP69))))</f>
        <v>0</v>
      </c>
      <c r="DP69" s="15">
        <f t="shared" ref="DP69:DP85" si="185">IF($CQ69=0,0,1+SUMPRODUCT(($AB69:$AY69=$AS69)*($BZ69:$CW69&gt;$CQ69))+SUMPRODUCT(($AB69:$AY69=$AS69)*($BZ69:$CW69=$CQ69)*(COLUMN($BZ69:$CW69)&lt;COLUMN($CQ69))))</f>
        <v>0</v>
      </c>
      <c r="DQ69" s="15">
        <f t="shared" ref="DQ69:DQ85" si="186">IF($CR69=0,0,1+SUMPRODUCT(($AB69:$AY69=$AT69)*($BZ69:$CW69&gt;$CR69))+SUMPRODUCT(($AB69:$AY69=$AT69)*($BZ69:$CW69=$CR69)*(COLUMN($BZ69:$CW69)&lt;COLUMN($CR69))))</f>
        <v>0</v>
      </c>
      <c r="DR69" s="15">
        <f t="shared" ref="DR69:DR85" si="187">IF($CS69=0,0,1+SUMPRODUCT(($AB69:$AY69=$AU69)*($BZ69:$CW69&gt;$CS69))+SUMPRODUCT(($AB69:$AY69=$AU69)*($BZ69:$CW69=$CS69)*(COLUMN($BZ69:$CW69)&lt;COLUMN($CS69))))</f>
        <v>0</v>
      </c>
      <c r="DS69" s="15">
        <f t="shared" ref="DS69:DS85" si="188">IF($CT69=0,0,1+SUMPRODUCT(($AB69:$AY69=$AV69)*($BZ69:$CW69&gt;$CT69))+SUMPRODUCT(($AB69:$AY69=$AV69)*($BZ69:$CW69=$CT69)*(COLUMN($BZ69:$CW69)&lt;COLUMN($CT69))))</f>
        <v>0</v>
      </c>
      <c r="DT69" s="15">
        <f t="shared" ref="DT69:DT85" si="189">IF($CU69=0,0,1+SUMPRODUCT(($AB69:$AY69=$AW69)*($BZ69:$CW69&gt;$CU69))+SUMPRODUCT(($AB69:$AY69=$AW69)*($BZ69:$CW69=$CU69)*(COLUMN($BZ69:$CW69)&lt;COLUMN($CU69))))</f>
        <v>0</v>
      </c>
      <c r="DU69" s="15">
        <f t="shared" ref="DU69:DU85" si="190">IF($CV69=0,0,1+SUMPRODUCT(($AB69:$AY69=$AX69)*($BZ69:$CW69&gt;$CV69))+SUMPRODUCT(($AB69:$AY69=$AX69)*($BZ69:$CW69=$CV69)*(COLUMN($BZ69:$CW69)&lt;COLUMN($CV69))))</f>
        <v>0</v>
      </c>
      <c r="DV69" s="15">
        <f t="shared" ref="DV69:DV85" si="191">IF($CW69=0,0,1+SUMPRODUCT(($AB69:$AY69=$AY69)*($BZ69:$CW69&gt;$CW69))+SUMPRODUCT(($AB69:$AY69=$AY69)*($BZ69:$CW69=$CW69)*(COLUMN($BZ69:$CW69)&lt;COLUMN($CW69))))</f>
        <v>0</v>
      </c>
      <c r="DW69" s="15"/>
      <c r="DX69" s="15">
        <f t="shared" ref="DX69:DX85" si="192">IF($CY69=0,0,$BZ69/$CY69)</f>
        <v>1.6282051282051284</v>
      </c>
      <c r="DY69" s="15">
        <f t="shared" ref="DY69:DY85" si="193">IF($CZ69=0,0,$CA69/$CZ69)</f>
        <v>1.2211538461538463</v>
      </c>
      <c r="DZ69" s="15">
        <f t="shared" ref="DZ69:DZ85" si="194">IF($DA69=0,0,$CB69/$DA69)</f>
        <v>19.53846153846154</v>
      </c>
      <c r="EA69" s="15">
        <f t="shared" ref="EA69:EA85" si="195">IF($DB69=0,0,$CC69/$DB69)</f>
        <v>9.7692307692307701</v>
      </c>
      <c r="EB69" s="15">
        <f t="shared" ref="EB69:EB85" si="196">IF($DC69=0,0,$CD69/$DC69)</f>
        <v>0</v>
      </c>
      <c r="EC69" s="15">
        <f t="shared" ref="EC69:EC85" si="197">IF($DD69=0,0,$CE69/$DD69)</f>
        <v>0</v>
      </c>
      <c r="ED69" s="15">
        <f t="shared" ref="ED69:ED85" si="198">IF($DE69=0,0,$CF69/$DE69)</f>
        <v>0</v>
      </c>
      <c r="EE69" s="15">
        <f t="shared" ref="EE69:EE85" si="199">IF($DF69=0,0,$CG69/$DF69)</f>
        <v>0</v>
      </c>
      <c r="EF69" s="15">
        <f t="shared" ref="EF69:EF85" si="200">IF($DG69=0,0,$CH69/$DG69)</f>
        <v>0</v>
      </c>
      <c r="EG69" s="15">
        <f t="shared" ref="EG69:EG85" si="201">IF($DH69=0,0,$CI69/$DH69)</f>
        <v>0</v>
      </c>
      <c r="EH69" s="15">
        <f t="shared" ref="EH69:EH85" si="202">IF($DI69=0,0,$CJ69/$DI69)</f>
        <v>0</v>
      </c>
      <c r="EI69" s="15">
        <f t="shared" ref="EI69:EI85" si="203">IF($DJ69=0,0,$CK69/$DJ69)</f>
        <v>0</v>
      </c>
      <c r="EJ69" s="15">
        <f t="shared" ref="EJ69:EJ85" si="204">IF($DK69=0,0,$CL69/$DK69)</f>
        <v>0</v>
      </c>
      <c r="EK69" s="15">
        <f t="shared" ref="EK69:EK85" si="205">IF($DL69=0,0,$CM69/$DL69)</f>
        <v>0</v>
      </c>
      <c r="EL69" s="15">
        <f t="shared" ref="EL69:EL85" si="206">IF($DM69=0,0,$CN69/$DM69)</f>
        <v>0</v>
      </c>
      <c r="EM69" s="15">
        <f t="shared" ref="EM69:EM85" si="207">IF($DN69=0,0,$CO69/$DN69)</f>
        <v>0</v>
      </c>
      <c r="EN69" s="15">
        <f t="shared" ref="EN69:EN85" si="208">IF($DO69=0,0,$CP69/$DO69)</f>
        <v>0</v>
      </c>
      <c r="EO69" s="15">
        <f t="shared" ref="EO69:EO85" si="209">IF($DP69=0,0,$CQ69/$DP69)</f>
        <v>0</v>
      </c>
      <c r="EP69" s="15">
        <f t="shared" ref="EP69:EP85" si="210">IF($DQ69=0,0,$CR69/$DQ69)</f>
        <v>0</v>
      </c>
      <c r="EQ69" s="15">
        <f t="shared" ref="EQ69:EQ85" si="211">IF($DR69=0,0,$CS69/$DR69)</f>
        <v>0</v>
      </c>
      <c r="ER69" s="15">
        <f t="shared" ref="ER69:ER85" si="212">IF($DS69=0,0,$CT69/$DS69)</f>
        <v>0</v>
      </c>
      <c r="ES69" s="15">
        <f t="shared" ref="ES69:ES85" si="213">IF($DT69=0,0,$CU69/$DT69)</f>
        <v>0</v>
      </c>
      <c r="ET69" s="15">
        <f t="shared" ref="ET69:ET85" si="214">IF($DU69=0,0,$CV69/$DU69)</f>
        <v>0</v>
      </c>
      <c r="EU69" s="15">
        <f t="shared" ref="EU69:EU85" si="215">IF($DV69=0,0,$CW69/$DV69)</f>
        <v>0</v>
      </c>
      <c r="EV69" s="15"/>
      <c r="EW69" s="15" t="str">
        <f>IF(Planner!$L69="","",CHAR(34)&amp;Planner!$L69&amp;CHAR(34))</f>
        <v>"Steam battlestaff"</v>
      </c>
      <c r="EX69" s="15" t="str">
        <f>IF(Planner!$M69="","",CHAR(34)&amp;Planner!$M69&amp;CHAR(34))</f>
        <v>"Zamorakian spear"</v>
      </c>
      <c r="EY69" s="15" t="str">
        <f>IF(Planner!$N69="","",CHAR(34)&amp;Planner!$N69&amp;CHAR(34))</f>
        <v>"Staff of the dead"</v>
      </c>
      <c r="EZ69" s="15" t="str">
        <f>IF(Planner!$O69="","",CHAR(34)&amp;Planner!$O69&amp;CHAR(34))</f>
        <v>"Zamorak hilt"</v>
      </c>
      <c r="FA69" s="15" t="str">
        <f>IF(Planner!$P69="","",CHAR(34)&amp;Planner!$P69&amp;CHAR(34))</f>
        <v/>
      </c>
      <c r="FB69" s="15" t="str">
        <f>IF(Planner!$Q69="","",CHAR(34)&amp;Planner!$Q69&amp;CHAR(34))</f>
        <v/>
      </c>
      <c r="FC69" s="15" t="str">
        <f>IF(Planner!$R69="","",CHAR(34)&amp;Planner!$R69&amp;CHAR(34))</f>
        <v/>
      </c>
      <c r="FD69" s="15" t="str">
        <f>IF(Planner!$S69="","",CHAR(34)&amp;Planner!$S69&amp;CHAR(34))</f>
        <v/>
      </c>
      <c r="FE69" s="15" t="str">
        <f>IF(Planner!$T69="","",CHAR(34)&amp;Planner!$T69&amp;CHAR(34))</f>
        <v/>
      </c>
      <c r="FF69" s="15" t="str">
        <f>IF(Planner!$U69="","",CHAR(34)&amp;Planner!$U69&amp;CHAR(34))</f>
        <v/>
      </c>
      <c r="FG69" s="15" t="str">
        <f>IF(Planner!$V69="","",CHAR(34)&amp;Planner!$V69&amp;CHAR(34))</f>
        <v/>
      </c>
      <c r="FH69" s="15" t="str">
        <f>IF(Planner!$W69="","",CHAR(34)&amp;Planner!$W69&amp;CHAR(34))</f>
        <v/>
      </c>
      <c r="FI69" s="15" t="str">
        <f>IF(Planner!$X69="","",CHAR(34)&amp;Planner!$X69&amp;CHAR(34))</f>
        <v/>
      </c>
      <c r="FJ69" s="15" t="str">
        <f>IF(Planner!$Y69="","",CHAR(34)&amp;Planner!$Y69&amp;CHAR(34))</f>
        <v/>
      </c>
      <c r="FK69" s="15" t="str">
        <f>IF(Planner!$Z69="","",CHAR(34)&amp;Planner!$Z69&amp;CHAR(34))</f>
        <v/>
      </c>
      <c r="FL69" s="15" t="str">
        <f>IF(Planner!$AA69="","",CHAR(34)&amp;Planner!$AA69&amp;CHAR(34))</f>
        <v/>
      </c>
      <c r="FM69" s="15" t="str">
        <f>IF(Planner!$AB69="","",CHAR(34)&amp;Planner!$AB69&amp;CHAR(34))</f>
        <v/>
      </c>
      <c r="FN69" s="15" t="str">
        <f>IF(Planner!$AC69="","",CHAR(34)&amp;Planner!$AC69&amp;CHAR(34))</f>
        <v/>
      </c>
      <c r="FO69" s="15" t="str">
        <f>IF(Planner!$AD69="","",CHAR(34)&amp;Planner!$AD69&amp;CHAR(34))</f>
        <v/>
      </c>
      <c r="FP69" s="15" t="str">
        <f>IF(Planner!$AE69="","",CHAR(34)&amp;Planner!$AE69&amp;CHAR(34))</f>
        <v/>
      </c>
      <c r="FQ69" s="15" t="str">
        <f>IF(Planner!$AF69="","",CHAR(34)&amp;Planner!$AF69&amp;CHAR(34))</f>
        <v/>
      </c>
      <c r="FR69" s="15" t="str">
        <f>IF(Planner!$AG69="","",CHAR(34)&amp;Planner!$AG69&amp;CHAR(34))</f>
        <v/>
      </c>
      <c r="FS69" s="15" t="str">
        <f>IF(Planner!$AH69="","",CHAR(34)&amp;Planner!$AH69&amp;CHAR(34))</f>
        <v/>
      </c>
      <c r="FT69" s="15" t="str">
        <f>IF(Planner!$AI69="","",CHAR(34)&amp;Planner!$AI69&amp;CHAR(34))</f>
        <v/>
      </c>
    </row>
    <row r="70" spans="1:176" x14ac:dyDescent="0.25">
      <c r="A70" s="15">
        <f>Planner!$A70</f>
        <v>3</v>
      </c>
      <c r="B70" s="15"/>
      <c r="C70" s="15">
        <f>IF(Planner!$L70="",0,IFERROR(INDEX(Lookup!$H$5:$H$808,MATCH(Planner!$F70&amp;"|"&amp;Planner!$L70,Lookup!$A$5:$A$808,0)),0))</f>
        <v>0.14000000000000001</v>
      </c>
      <c r="D70" s="15">
        <f>IF(Planner!$M70="",0,IFERROR(INDEX(Lookup!$H$5:$H$808,MATCH(Planner!$F70&amp;"|"&amp;Planner!$M70,Lookup!$A$5:$A$808,0)),0))</f>
        <v>0.14000000000000001</v>
      </c>
      <c r="E70" s="15">
        <f>IF(Planner!$N70="",0,IFERROR(INDEX(Lookup!$H$5:$H$808,MATCH(Planner!$F70&amp;"|"&amp;Planner!$N70,Lookup!$A$5:$A$808,0)),0))</f>
        <v>0.14000000000000001</v>
      </c>
      <c r="F70" s="15">
        <f>IF(Planner!$O70="",0,IFERROR(INDEX(Lookup!$H$5:$H$808,MATCH(Planner!$F70&amp;"|"&amp;Planner!$O70,Lookup!$A$5:$A$808,0)),0))</f>
        <v>0</v>
      </c>
      <c r="G70" s="15">
        <f>IF(Planner!$P70="",0,IFERROR(INDEX(Lookup!$H$5:$H$808,MATCH(Planner!$F70&amp;"|"&amp;Planner!$P70,Lookup!$A$5:$A$808,0)),0))</f>
        <v>0</v>
      </c>
      <c r="H70" s="15">
        <f>IF(Planner!$Q70="",0,IFERROR(INDEX(Lookup!$H$5:$H$808,MATCH(Planner!$F70&amp;"|"&amp;Planner!$Q70,Lookup!$A$5:$A$808,0)),0))</f>
        <v>0</v>
      </c>
      <c r="I70" s="15">
        <f>IF(Planner!$R70="",0,IFERROR(INDEX(Lookup!$H$5:$H$808,MATCH(Planner!$F70&amp;"|"&amp;Planner!$R70,Lookup!$A$5:$A$808,0)),0))</f>
        <v>0</v>
      </c>
      <c r="J70" s="15">
        <f>IF(Planner!$S70="",0,IFERROR(INDEX(Lookup!$H$5:$H$808,MATCH(Planner!$F70&amp;"|"&amp;Planner!$S70,Lookup!$A$5:$A$808,0)),0))</f>
        <v>0</v>
      </c>
      <c r="K70" s="15">
        <f>IF(Planner!$T70="",0,IFERROR(INDEX(Lookup!$H$5:$H$808,MATCH(Planner!$F70&amp;"|"&amp;Planner!$T70,Lookup!$A$5:$A$808,0)),0))</f>
        <v>0</v>
      </c>
      <c r="L70" s="15">
        <f>IF(Planner!$U70="",0,IFERROR(INDEX(Lookup!$H$5:$H$808,MATCH(Planner!$F70&amp;"|"&amp;Planner!$U70,Lookup!$A$5:$A$808,0)),0))</f>
        <v>0</v>
      </c>
      <c r="M70" s="15">
        <f>IF(Planner!$V70="",0,IFERROR(INDEX(Lookup!$H$5:$H$808,MATCH(Planner!$F70&amp;"|"&amp;Planner!$V70,Lookup!$A$5:$A$808,0)),0))</f>
        <v>0</v>
      </c>
      <c r="N70" s="15">
        <f>IF(Planner!$W70="",0,IFERROR(INDEX(Lookup!$H$5:$H$808,MATCH(Planner!$F70&amp;"|"&amp;Planner!$W70,Lookup!$A$5:$A$808,0)),0))</f>
        <v>0</v>
      </c>
      <c r="O70" s="15">
        <f>IF(Planner!$X70="",0,IFERROR(INDEX(Lookup!$H$5:$H$808,MATCH(Planner!$F70&amp;"|"&amp;Planner!$X70,Lookup!$A$5:$A$808,0)),0))</f>
        <v>0</v>
      </c>
      <c r="P70" s="15">
        <f>IF(Planner!$Y70="",0,IFERROR(INDEX(Lookup!$H$5:$H$808,MATCH(Planner!$F70&amp;"|"&amp;Planner!$Y70,Lookup!$A$5:$A$808,0)),0))</f>
        <v>0</v>
      </c>
      <c r="Q70" s="15">
        <f>IF(Planner!$Z70="",0,IFERROR(INDEX(Lookup!$H$5:$H$808,MATCH(Planner!$F70&amp;"|"&amp;Planner!$Z70,Lookup!$A$5:$A$808,0)),0))</f>
        <v>0</v>
      </c>
      <c r="R70" s="15">
        <f>IF(Planner!$AA70="",0,IFERROR(INDEX(Lookup!$H$5:$H$808,MATCH(Planner!$F70&amp;"|"&amp;Planner!$AA70,Lookup!$A$5:$A$808,0)),0))</f>
        <v>0</v>
      </c>
      <c r="S70" s="15">
        <f>IF(Planner!$AB70="",0,IFERROR(INDEX(Lookup!$H$5:$H$808,MATCH(Planner!$F70&amp;"|"&amp;Planner!$AB70,Lookup!$A$5:$A$808,0)),0))</f>
        <v>0</v>
      </c>
      <c r="T70" s="15">
        <f>IF(Planner!$AC70="",0,IFERROR(INDEX(Lookup!$H$5:$H$808,MATCH(Planner!$F70&amp;"|"&amp;Planner!$AC70,Lookup!$A$5:$A$808,0)),0))</f>
        <v>0</v>
      </c>
      <c r="U70" s="15">
        <f>IF(Planner!$AD70="",0,IFERROR(INDEX(Lookup!$H$5:$H$808,MATCH(Planner!$F70&amp;"|"&amp;Planner!$AD70,Lookup!$A$5:$A$808,0)),0))</f>
        <v>0</v>
      </c>
      <c r="V70" s="15">
        <f>IF(Planner!$AE70="",0,IFERROR(INDEX(Lookup!$H$5:$H$808,MATCH(Planner!$F70&amp;"|"&amp;Planner!$AE70,Lookup!$A$5:$A$808,0)),0))</f>
        <v>0</v>
      </c>
      <c r="W70" s="15">
        <f>IF(Planner!$AF70="",0,IFERROR(INDEX(Lookup!$H$5:$H$808,MATCH(Planner!$F70&amp;"|"&amp;Planner!$AF70,Lookup!$A$5:$A$808,0)),0))</f>
        <v>0</v>
      </c>
      <c r="X70" s="15">
        <f>IF(Planner!$AG70="",0,IFERROR(INDEX(Lookup!$H$5:$H$808,MATCH(Planner!$F70&amp;"|"&amp;Planner!$AG70,Lookup!$A$5:$A$808,0)),0))</f>
        <v>0</v>
      </c>
      <c r="Y70" s="15">
        <f>IF(Planner!$AH70="",0,IFERROR(INDEX(Lookup!$H$5:$H$808,MATCH(Planner!$F70&amp;"|"&amp;Planner!$AH70,Lookup!$A$5:$A$808,0)),0))</f>
        <v>0</v>
      </c>
      <c r="Z70" s="15">
        <f>IF(Planner!$AI70="",0,IFERROR(INDEX(Lookup!$H$5:$H$808,MATCH(Planner!$F70&amp;"|"&amp;Planner!$AI70,Lookup!$A$5:$A$808,0)),0))</f>
        <v>0</v>
      </c>
      <c r="AA70" s="15"/>
      <c r="AB70" s="15" t="str">
        <f>IF(Planner!$L70="","",IF(Planner!$I70="Yes","ALL",IF(Planner!$I70="No","IDX0",IFERROR(INDEX(Lookup!$D$5:$D$808,MATCH(Planner!$F70&amp;"|"&amp;Planner!$L70,Lookup!$A$5:$A$808,0)),"UNK0"))))</f>
        <v>Araxxor</v>
      </c>
      <c r="AC70" s="15" t="str">
        <f>IF(Planner!$M70="","",IF(Planner!$I70="Yes","ALL",IF(Planner!$I70="No","IDX1",IFERROR(INDEX(Lookup!$D$5:$D$808,MATCH(Planner!$F70&amp;"|"&amp;Planner!$M70,Lookup!$A$5:$A$808,0)),"UNK1"))))</f>
        <v>Araxxor</v>
      </c>
      <c r="AD70" s="15" t="str">
        <f>IF(Planner!$N70="","",IF(Planner!$I70="Yes","ALL",IF(Planner!$I70="No","IDX2",IFERROR(INDEX(Lookup!$D$5:$D$808,MATCH(Planner!$F70&amp;"|"&amp;Planner!$N70,Lookup!$A$5:$A$808,0)),"UNK2"))))</f>
        <v>Araxxor</v>
      </c>
      <c r="AE70" s="15" t="str">
        <f>IF(Planner!$O70="","",IF(Planner!$I70="Yes","ALL",IF(Planner!$I70="No","IDX3",IFERROR(INDEX(Lookup!$D$5:$D$808,MATCH(Planner!$F70&amp;"|"&amp;Planner!$O70,Lookup!$A$5:$A$808,0)),"UNK3"))))</f>
        <v/>
      </c>
      <c r="AF70" s="15" t="str">
        <f>IF(Planner!$P70="","",IF(Planner!$I70="Yes","ALL",IF(Planner!$I70="No","IDX4",IFERROR(INDEX(Lookup!$D$5:$D$808,MATCH(Planner!$F70&amp;"|"&amp;Planner!$P70,Lookup!$A$5:$A$808,0)),"UNK4"))))</f>
        <v/>
      </c>
      <c r="AG70" s="15" t="str">
        <f>IF(Planner!$Q70="","",IF(Planner!$I70="Yes","ALL",IF(Planner!$I70="No","IDX5",IFERROR(INDEX(Lookup!$D$5:$D$808,MATCH(Planner!$F70&amp;"|"&amp;Planner!$Q70,Lookup!$A$5:$A$808,0)),"UNK5"))))</f>
        <v/>
      </c>
      <c r="AH70" s="15" t="str">
        <f>IF(Planner!$R70="","",IF(Planner!$I70="Yes","ALL",IF(Planner!$I70="No","IDX6",IFERROR(INDEX(Lookup!$D$5:$D$808,MATCH(Planner!$F70&amp;"|"&amp;Planner!$R70,Lookup!$A$5:$A$808,0)),"UNK6"))))</f>
        <v/>
      </c>
      <c r="AI70" s="15" t="str">
        <f>IF(Planner!$S70="","",IF(Planner!$I70="Yes","ALL",IF(Planner!$I70="No","IDX7",IFERROR(INDEX(Lookup!$D$5:$D$808,MATCH(Planner!$F70&amp;"|"&amp;Planner!$S70,Lookup!$A$5:$A$808,0)),"UNK7"))))</f>
        <v/>
      </c>
      <c r="AJ70" s="15" t="str">
        <f>IF(Planner!$T70="","",IF(Planner!$I70="Yes","ALL",IF(Planner!$I70="No","IDX8",IFERROR(INDEX(Lookup!$D$5:$D$808,MATCH(Planner!$F70&amp;"|"&amp;Planner!$T70,Lookup!$A$5:$A$808,0)),"UNK8"))))</f>
        <v/>
      </c>
      <c r="AK70" s="15" t="str">
        <f>IF(Planner!$U70="","",IF(Planner!$I70="Yes","ALL",IF(Planner!$I70="No","IDX9",IFERROR(INDEX(Lookup!$D$5:$D$808,MATCH(Planner!$F70&amp;"|"&amp;Planner!$U70,Lookup!$A$5:$A$808,0)),"UNK9"))))</f>
        <v/>
      </c>
      <c r="AL70" s="15" t="str">
        <f>IF(Planner!$V70="","",IF(Planner!$I70="Yes","ALL",IF(Planner!$I70="No","IDX10",IFERROR(INDEX(Lookup!$D$5:$D$808,MATCH(Planner!$F70&amp;"|"&amp;Planner!$V70,Lookup!$A$5:$A$808,0)),"UNK10"))))</f>
        <v/>
      </c>
      <c r="AM70" s="15" t="str">
        <f>IF(Planner!$W70="","",IF(Planner!$I70="Yes","ALL",IF(Planner!$I70="No","IDX11",IFERROR(INDEX(Lookup!$D$5:$D$808,MATCH(Planner!$F70&amp;"|"&amp;Planner!$W70,Lookup!$A$5:$A$808,0)),"UNK11"))))</f>
        <v/>
      </c>
      <c r="AN70" s="15" t="str">
        <f>IF(Planner!$X70="","",IF(Planner!$I70="Yes","ALL",IF(Planner!$I70="No","IDX12",IFERROR(INDEX(Lookup!$D$5:$D$808,MATCH(Planner!$F70&amp;"|"&amp;Planner!$X70,Lookup!$A$5:$A$808,0)),"UNK12"))))</f>
        <v/>
      </c>
      <c r="AO70" s="15" t="str">
        <f>IF(Planner!$Y70="","",IF(Planner!$I70="Yes","ALL",IF(Planner!$I70="No","IDX13",IFERROR(INDEX(Lookup!$D$5:$D$808,MATCH(Planner!$F70&amp;"|"&amp;Planner!$Y70,Lookup!$A$5:$A$808,0)),"UNK13"))))</f>
        <v/>
      </c>
      <c r="AP70" s="15" t="str">
        <f>IF(Planner!$Z70="","",IF(Planner!$I70="Yes","ALL",IF(Planner!$I70="No","IDX14",IFERROR(INDEX(Lookup!$D$5:$D$808,MATCH(Planner!$F70&amp;"|"&amp;Planner!$Z70,Lookup!$A$5:$A$808,0)),"UNK14"))))</f>
        <v/>
      </c>
      <c r="AQ70" s="15" t="str">
        <f>IF(Planner!$AA70="","",IF(Planner!$I70="Yes","ALL",IF(Planner!$I70="No","IDX15",IFERROR(INDEX(Lookup!$D$5:$D$808,MATCH(Planner!$F70&amp;"|"&amp;Planner!$AA70,Lookup!$A$5:$A$808,0)),"UNK15"))))</f>
        <v/>
      </c>
      <c r="AR70" s="15" t="str">
        <f>IF(Planner!$AB70="","",IF(Planner!$I70="Yes","ALL",IF(Planner!$I70="No","IDX16",IFERROR(INDEX(Lookup!$D$5:$D$808,MATCH(Planner!$F70&amp;"|"&amp;Planner!$AB70,Lookup!$A$5:$A$808,0)),"UNK16"))))</f>
        <v/>
      </c>
      <c r="AS70" s="15" t="str">
        <f>IF(Planner!$AC70="","",IF(Planner!$I70="Yes","ALL",IF(Planner!$I70="No","IDX17",IFERROR(INDEX(Lookup!$D$5:$D$808,MATCH(Planner!$F70&amp;"|"&amp;Planner!$AC70,Lookup!$A$5:$A$808,0)),"UNK17"))))</f>
        <v/>
      </c>
      <c r="AT70" s="15" t="str">
        <f>IF(Planner!$AD70="","",IF(Planner!$I70="Yes","ALL",IF(Planner!$I70="No","IDX18",IFERROR(INDEX(Lookup!$D$5:$D$808,MATCH(Planner!$F70&amp;"|"&amp;Planner!$AD70,Lookup!$A$5:$A$808,0)),"UNK18"))))</f>
        <v/>
      </c>
      <c r="AU70" s="15" t="str">
        <f>IF(Planner!$AE70="","",IF(Planner!$I70="Yes","ALL",IF(Planner!$I70="No","IDX19",IFERROR(INDEX(Lookup!$D$5:$D$808,MATCH(Planner!$F70&amp;"|"&amp;Planner!$AE70,Lookup!$A$5:$A$808,0)),"UNK19"))))</f>
        <v/>
      </c>
      <c r="AV70" s="15" t="str">
        <f>IF(Planner!$AF70="","",IF(Planner!$I70="Yes","ALL",IF(Planner!$I70="No","IDX20",IFERROR(INDEX(Lookup!$D$5:$D$808,MATCH(Planner!$F70&amp;"|"&amp;Planner!$AF70,Lookup!$A$5:$A$808,0)),"UNK20"))))</f>
        <v/>
      </c>
      <c r="AW70" s="15" t="str">
        <f>IF(Planner!$AG70="","",IF(Planner!$I70="Yes","ALL",IF(Planner!$I70="No","IDX21",IFERROR(INDEX(Lookup!$D$5:$D$808,MATCH(Planner!$F70&amp;"|"&amp;Planner!$AG70,Lookup!$A$5:$A$808,0)),"UNK21"))))</f>
        <v/>
      </c>
      <c r="AX70" s="15" t="str">
        <f>IF(Planner!$AH70="","",IF(Planner!$I70="Yes","ALL",IF(Planner!$I70="No","IDX22",IFERROR(INDEX(Lookup!$D$5:$D$808,MATCH(Planner!$F70&amp;"|"&amp;Planner!$AH70,Lookup!$A$5:$A$808,0)),"UNK22"))))</f>
        <v/>
      </c>
      <c r="AY70" s="15" t="str">
        <f>IF(Planner!$AI70="","",IF(Planner!$I70="Yes","ALL",IF(Planner!$I70="No","IDX23",IFERROR(INDEX(Lookup!$D$5:$D$808,MATCH(Planner!$F70&amp;"|"&amp;Planner!$AI70,Lookup!$A$5:$A$808,0)),"UNK23"))))</f>
        <v/>
      </c>
      <c r="AZ70" s="15"/>
      <c r="BA70" s="15">
        <f t="shared" si="144"/>
        <v>0.42000000000000004</v>
      </c>
      <c r="BB70" s="15">
        <f t="shared" si="145"/>
        <v>0.42000000000000004</v>
      </c>
      <c r="BC70" s="15">
        <f t="shared" si="146"/>
        <v>0.42000000000000004</v>
      </c>
      <c r="BD70" s="15">
        <f t="shared" si="147"/>
        <v>0</v>
      </c>
      <c r="BE70" s="15">
        <f t="shared" si="148"/>
        <v>0</v>
      </c>
      <c r="BF70" s="15">
        <f t="shared" si="149"/>
        <v>0</v>
      </c>
      <c r="BG70" s="15">
        <f t="shared" si="150"/>
        <v>0</v>
      </c>
      <c r="BH70" s="15">
        <f t="shared" si="151"/>
        <v>0</v>
      </c>
      <c r="BI70" s="15">
        <f t="shared" si="152"/>
        <v>0</v>
      </c>
      <c r="BJ70" s="15">
        <f t="shared" si="153"/>
        <v>0</v>
      </c>
      <c r="BK70" s="15">
        <f t="shared" si="154"/>
        <v>0</v>
      </c>
      <c r="BL70" s="15">
        <f t="shared" si="155"/>
        <v>0</v>
      </c>
      <c r="BM70" s="15">
        <f t="shared" si="156"/>
        <v>0</v>
      </c>
      <c r="BN70" s="15">
        <f t="shared" si="157"/>
        <v>0</v>
      </c>
      <c r="BO70" s="15">
        <f t="shared" si="158"/>
        <v>0</v>
      </c>
      <c r="BP70" s="15">
        <f t="shared" si="159"/>
        <v>0</v>
      </c>
      <c r="BQ70" s="15">
        <f t="shared" si="160"/>
        <v>0</v>
      </c>
      <c r="BR70" s="15">
        <f t="shared" si="161"/>
        <v>0</v>
      </c>
      <c r="BS70" s="15">
        <f t="shared" si="162"/>
        <v>0</v>
      </c>
      <c r="BT70" s="15">
        <f t="shared" si="163"/>
        <v>0</v>
      </c>
      <c r="BU70" s="15">
        <f t="shared" si="164"/>
        <v>0</v>
      </c>
      <c r="BV70" s="15">
        <f t="shared" si="165"/>
        <v>0</v>
      </c>
      <c r="BW70" s="15">
        <f t="shared" si="166"/>
        <v>0</v>
      </c>
      <c r="BX70" s="15">
        <f t="shared" si="167"/>
        <v>0</v>
      </c>
      <c r="BY70" s="15"/>
      <c r="BZ70" s="15">
        <f>IF($C70=0,0,Planner!$H70/$C70)</f>
        <v>7.1428571428571423</v>
      </c>
      <c r="CA70" s="15">
        <f>IF($D70=0,0,Planner!$H70/$D70)</f>
        <v>7.1428571428571423</v>
      </c>
      <c r="CB70" s="15">
        <f>IF($E70=0,0,Planner!$H70/$E70)</f>
        <v>7.1428571428571423</v>
      </c>
      <c r="CC70" s="15">
        <f>IF($F70=0,0,Planner!$H70/$F70)</f>
        <v>0</v>
      </c>
      <c r="CD70" s="15">
        <f>IF($G70=0,0,Planner!$H70/$G70)</f>
        <v>0</v>
      </c>
      <c r="CE70" s="15">
        <f>IF($H70=0,0,Planner!$H70/$H70)</f>
        <v>0</v>
      </c>
      <c r="CF70" s="15">
        <f>IF($I70=0,0,Planner!$H70/$I70)</f>
        <v>0</v>
      </c>
      <c r="CG70" s="15">
        <f>IF($J70=0,0,Planner!$H70/$J70)</f>
        <v>0</v>
      </c>
      <c r="CH70" s="15">
        <f>IF($K70=0,0,Planner!$H70/$K70)</f>
        <v>0</v>
      </c>
      <c r="CI70" s="15">
        <f>IF($L70=0,0,Planner!$H70/$L70)</f>
        <v>0</v>
      </c>
      <c r="CJ70" s="15">
        <f>IF($M70=0,0,Planner!$H70/$M70)</f>
        <v>0</v>
      </c>
      <c r="CK70" s="15">
        <f>IF($N70=0,0,Planner!$H70/$N70)</f>
        <v>0</v>
      </c>
      <c r="CL70" s="15">
        <f>IF($O70=0,0,Planner!$H70/$O70)</f>
        <v>0</v>
      </c>
      <c r="CM70" s="15">
        <f>IF($P70=0,0,Planner!$H70/$P70)</f>
        <v>0</v>
      </c>
      <c r="CN70" s="15">
        <f>IF($Q70=0,0,Planner!$H70/$Q70)</f>
        <v>0</v>
      </c>
      <c r="CO70" s="15">
        <f>IF($R70=0,0,Planner!$H70/$R70)</f>
        <v>0</v>
      </c>
      <c r="CP70" s="15">
        <f>IF($S70=0,0,Planner!$H70/$S70)</f>
        <v>0</v>
      </c>
      <c r="CQ70" s="15">
        <f>IF($T70=0,0,Planner!$H70/$T70)</f>
        <v>0</v>
      </c>
      <c r="CR70" s="15">
        <f>IF($U70=0,0,Planner!$H70/$U70)</f>
        <v>0</v>
      </c>
      <c r="CS70" s="15">
        <f>IF($V70=0,0,Planner!$H70/$V70)</f>
        <v>0</v>
      </c>
      <c r="CT70" s="15">
        <f>IF($W70=0,0,Planner!$H70/$W70)</f>
        <v>0</v>
      </c>
      <c r="CU70" s="15">
        <f>IF($X70=0,0,Planner!$H70/$X70)</f>
        <v>0</v>
      </c>
      <c r="CV70" s="15">
        <f>IF($Y70=0,0,Planner!$H70/$Y70)</f>
        <v>0</v>
      </c>
      <c r="CW70" s="15">
        <f>IF($Z70=0,0,Planner!$H70/$Z70)</f>
        <v>0</v>
      </c>
      <c r="CX70" s="15"/>
      <c r="CY70" s="15">
        <f t="shared" si="168"/>
        <v>1</v>
      </c>
      <c r="CZ70" s="15">
        <f t="shared" si="169"/>
        <v>2</v>
      </c>
      <c r="DA70" s="15">
        <f t="shared" si="170"/>
        <v>3</v>
      </c>
      <c r="DB70" s="15">
        <f t="shared" si="171"/>
        <v>0</v>
      </c>
      <c r="DC70" s="15">
        <f t="shared" si="172"/>
        <v>0</v>
      </c>
      <c r="DD70" s="15">
        <f t="shared" si="173"/>
        <v>0</v>
      </c>
      <c r="DE70" s="15">
        <f t="shared" si="174"/>
        <v>0</v>
      </c>
      <c r="DF70" s="15">
        <f t="shared" si="175"/>
        <v>0</v>
      </c>
      <c r="DG70" s="15">
        <f t="shared" si="176"/>
        <v>0</v>
      </c>
      <c r="DH70" s="15">
        <f t="shared" si="177"/>
        <v>0</v>
      </c>
      <c r="DI70" s="15">
        <f t="shared" si="178"/>
        <v>0</v>
      </c>
      <c r="DJ70" s="15">
        <f t="shared" si="179"/>
        <v>0</v>
      </c>
      <c r="DK70" s="15">
        <f t="shared" si="180"/>
        <v>0</v>
      </c>
      <c r="DL70" s="15">
        <f t="shared" si="181"/>
        <v>0</v>
      </c>
      <c r="DM70" s="15">
        <f t="shared" si="182"/>
        <v>0</v>
      </c>
      <c r="DN70" s="15">
        <f t="shared" si="183"/>
        <v>0</v>
      </c>
      <c r="DO70" s="15">
        <f t="shared" si="184"/>
        <v>0</v>
      </c>
      <c r="DP70" s="15">
        <f t="shared" si="185"/>
        <v>0</v>
      </c>
      <c r="DQ70" s="15">
        <f t="shared" si="186"/>
        <v>0</v>
      </c>
      <c r="DR70" s="15">
        <f t="shared" si="187"/>
        <v>0</v>
      </c>
      <c r="DS70" s="15">
        <f t="shared" si="188"/>
        <v>0</v>
      </c>
      <c r="DT70" s="15">
        <f t="shared" si="189"/>
        <v>0</v>
      </c>
      <c r="DU70" s="15">
        <f t="shared" si="190"/>
        <v>0</v>
      </c>
      <c r="DV70" s="15">
        <f t="shared" si="191"/>
        <v>0</v>
      </c>
      <c r="DW70" s="15"/>
      <c r="DX70" s="15">
        <f t="shared" si="192"/>
        <v>7.1428571428571423</v>
      </c>
      <c r="DY70" s="15">
        <f t="shared" si="193"/>
        <v>3.5714285714285712</v>
      </c>
      <c r="DZ70" s="15">
        <f t="shared" si="194"/>
        <v>2.3809523809523809</v>
      </c>
      <c r="EA70" s="15">
        <f t="shared" si="195"/>
        <v>0</v>
      </c>
      <c r="EB70" s="15">
        <f t="shared" si="196"/>
        <v>0</v>
      </c>
      <c r="EC70" s="15">
        <f t="shared" si="197"/>
        <v>0</v>
      </c>
      <c r="ED70" s="15">
        <f t="shared" si="198"/>
        <v>0</v>
      </c>
      <c r="EE70" s="15">
        <f t="shared" si="199"/>
        <v>0</v>
      </c>
      <c r="EF70" s="15">
        <f t="shared" si="200"/>
        <v>0</v>
      </c>
      <c r="EG70" s="15">
        <f t="shared" si="201"/>
        <v>0</v>
      </c>
      <c r="EH70" s="15">
        <f t="shared" si="202"/>
        <v>0</v>
      </c>
      <c r="EI70" s="15">
        <f t="shared" si="203"/>
        <v>0</v>
      </c>
      <c r="EJ70" s="15">
        <f t="shared" si="204"/>
        <v>0</v>
      </c>
      <c r="EK70" s="15">
        <f t="shared" si="205"/>
        <v>0</v>
      </c>
      <c r="EL70" s="15">
        <f t="shared" si="206"/>
        <v>0</v>
      </c>
      <c r="EM70" s="15">
        <f t="shared" si="207"/>
        <v>0</v>
      </c>
      <c r="EN70" s="15">
        <f t="shared" si="208"/>
        <v>0</v>
      </c>
      <c r="EO70" s="15">
        <f t="shared" si="209"/>
        <v>0</v>
      </c>
      <c r="EP70" s="15">
        <f t="shared" si="210"/>
        <v>0</v>
      </c>
      <c r="EQ70" s="15">
        <f t="shared" si="211"/>
        <v>0</v>
      </c>
      <c r="ER70" s="15">
        <f t="shared" si="212"/>
        <v>0</v>
      </c>
      <c r="ES70" s="15">
        <f t="shared" si="213"/>
        <v>0</v>
      </c>
      <c r="ET70" s="15">
        <f t="shared" si="214"/>
        <v>0</v>
      </c>
      <c r="EU70" s="15">
        <f t="shared" si="215"/>
        <v>0</v>
      </c>
      <c r="EV70" s="15"/>
      <c r="EW70" s="15" t="str">
        <f>IF(Planner!$L70="","",CHAR(34)&amp;Planner!$L70&amp;CHAR(34))</f>
        <v>"Noxious point"</v>
      </c>
      <c r="EX70" s="15" t="str">
        <f>IF(Planner!$M70="","",CHAR(34)&amp;Planner!$M70&amp;CHAR(34))</f>
        <v>"Noxious blade"</v>
      </c>
      <c r="EY70" s="15" t="str">
        <f>IF(Planner!$N70="","",CHAR(34)&amp;Planner!$N70&amp;CHAR(34))</f>
        <v>"Noxious pommel"</v>
      </c>
      <c r="EZ70" s="15" t="str">
        <f>IF(Planner!$O70="","",CHAR(34)&amp;Planner!$O70&amp;CHAR(34))</f>
        <v/>
      </c>
      <c r="FA70" s="15" t="str">
        <f>IF(Planner!$P70="","",CHAR(34)&amp;Planner!$P70&amp;CHAR(34))</f>
        <v/>
      </c>
      <c r="FB70" s="15" t="str">
        <f>IF(Planner!$Q70="","",CHAR(34)&amp;Planner!$Q70&amp;CHAR(34))</f>
        <v/>
      </c>
      <c r="FC70" s="15" t="str">
        <f>IF(Planner!$R70="","",CHAR(34)&amp;Planner!$R70&amp;CHAR(34))</f>
        <v/>
      </c>
      <c r="FD70" s="15" t="str">
        <f>IF(Planner!$S70="","",CHAR(34)&amp;Planner!$S70&amp;CHAR(34))</f>
        <v/>
      </c>
      <c r="FE70" s="15" t="str">
        <f>IF(Planner!$T70="","",CHAR(34)&amp;Planner!$T70&amp;CHAR(34))</f>
        <v/>
      </c>
      <c r="FF70" s="15" t="str">
        <f>IF(Planner!$U70="","",CHAR(34)&amp;Planner!$U70&amp;CHAR(34))</f>
        <v/>
      </c>
      <c r="FG70" s="15" t="str">
        <f>IF(Planner!$V70="","",CHAR(34)&amp;Planner!$V70&amp;CHAR(34))</f>
        <v/>
      </c>
      <c r="FH70" s="15" t="str">
        <f>IF(Planner!$W70="","",CHAR(34)&amp;Planner!$W70&amp;CHAR(34))</f>
        <v/>
      </c>
      <c r="FI70" s="15" t="str">
        <f>IF(Planner!$X70="","",CHAR(34)&amp;Planner!$X70&amp;CHAR(34))</f>
        <v/>
      </c>
      <c r="FJ70" s="15" t="str">
        <f>IF(Planner!$Y70="","",CHAR(34)&amp;Planner!$Y70&amp;CHAR(34))</f>
        <v/>
      </c>
      <c r="FK70" s="15" t="str">
        <f>IF(Planner!$Z70="","",CHAR(34)&amp;Planner!$Z70&amp;CHAR(34))</f>
        <v/>
      </c>
      <c r="FL70" s="15" t="str">
        <f>IF(Planner!$AA70="","",CHAR(34)&amp;Planner!$AA70&amp;CHAR(34))</f>
        <v/>
      </c>
      <c r="FM70" s="15" t="str">
        <f>IF(Planner!$AB70="","",CHAR(34)&amp;Planner!$AB70&amp;CHAR(34))</f>
        <v/>
      </c>
      <c r="FN70" s="15" t="str">
        <f>IF(Planner!$AC70="","",CHAR(34)&amp;Planner!$AC70&amp;CHAR(34))</f>
        <v/>
      </c>
      <c r="FO70" s="15" t="str">
        <f>IF(Planner!$AD70="","",CHAR(34)&amp;Planner!$AD70&amp;CHAR(34))</f>
        <v/>
      </c>
      <c r="FP70" s="15" t="str">
        <f>IF(Planner!$AE70="","",CHAR(34)&amp;Planner!$AE70&amp;CHAR(34))</f>
        <v/>
      </c>
      <c r="FQ70" s="15" t="str">
        <f>IF(Planner!$AF70="","",CHAR(34)&amp;Planner!$AF70&amp;CHAR(34))</f>
        <v/>
      </c>
      <c r="FR70" s="15" t="str">
        <f>IF(Planner!$AG70="","",CHAR(34)&amp;Planner!$AG70&amp;CHAR(34))</f>
        <v/>
      </c>
      <c r="FS70" s="15" t="str">
        <f>IF(Planner!$AH70="","",CHAR(34)&amp;Planner!$AH70&amp;CHAR(34))</f>
        <v/>
      </c>
      <c r="FT70" s="15" t="str">
        <f>IF(Planner!$AI70="","",CHAR(34)&amp;Planner!$AI70&amp;CHAR(34))</f>
        <v/>
      </c>
    </row>
    <row r="71" spans="1:176" x14ac:dyDescent="0.25">
      <c r="A71" s="15">
        <f>Planner!$A71</f>
        <v>4</v>
      </c>
      <c r="B71" s="15"/>
      <c r="C71" s="15">
        <f>IF(Planner!$L71="",0,IFERROR(INDEX(Lookup!$H$5:$H$808,MATCH(Planner!$F71&amp;"|"&amp;Planner!$L71,Lookup!$A$5:$A$808,0)),0))</f>
        <v>2.5000000000000001E-2</v>
      </c>
      <c r="D71" s="15">
        <f>IF(Planner!$M71="",0,IFERROR(INDEX(Lookup!$H$5:$H$808,MATCH(Planner!$F71&amp;"|"&amp;Planner!$M71,Lookup!$A$5:$A$808,0)),0))</f>
        <v>2.5000000000000001E-2</v>
      </c>
      <c r="E71" s="15">
        <f>IF(Planner!$N71="",0,IFERROR(INDEX(Lookup!$H$5:$H$808,MATCH(Planner!$F71&amp;"|"&amp;Planner!$N71,Lookup!$A$5:$A$808,0)),0))</f>
        <v>2.5000000000000001E-2</v>
      </c>
      <c r="F71" s="15">
        <f>IF(Planner!$O71="",0,IFERROR(INDEX(Lookup!$H$5:$H$808,MATCH(Planner!$F71&amp;"|"&amp;Planner!$O71,Lookup!$A$5:$A$808,0)),0))</f>
        <v>0</v>
      </c>
      <c r="G71" s="15">
        <f>IF(Planner!$P71="",0,IFERROR(INDEX(Lookup!$H$5:$H$808,MATCH(Planner!$F71&amp;"|"&amp;Planner!$P71,Lookup!$A$5:$A$808,0)),0))</f>
        <v>0</v>
      </c>
      <c r="H71" s="15">
        <f>IF(Planner!$Q71="",0,IFERROR(INDEX(Lookup!$H$5:$H$808,MATCH(Planner!$F71&amp;"|"&amp;Planner!$Q71,Lookup!$A$5:$A$808,0)),0))</f>
        <v>0</v>
      </c>
      <c r="I71" s="15">
        <f>IF(Planner!$R71="",0,IFERROR(INDEX(Lookup!$H$5:$H$808,MATCH(Planner!$F71&amp;"|"&amp;Planner!$R71,Lookup!$A$5:$A$808,0)),0))</f>
        <v>0</v>
      </c>
      <c r="J71" s="15">
        <f>IF(Planner!$S71="",0,IFERROR(INDEX(Lookup!$H$5:$H$808,MATCH(Planner!$F71&amp;"|"&amp;Planner!$S71,Lookup!$A$5:$A$808,0)),0))</f>
        <v>0</v>
      </c>
      <c r="K71" s="15">
        <f>IF(Planner!$T71="",0,IFERROR(INDEX(Lookup!$H$5:$H$808,MATCH(Planner!$F71&amp;"|"&amp;Planner!$T71,Lookup!$A$5:$A$808,0)),0))</f>
        <v>0</v>
      </c>
      <c r="L71" s="15">
        <f>IF(Planner!$U71="",0,IFERROR(INDEX(Lookup!$H$5:$H$808,MATCH(Planner!$F71&amp;"|"&amp;Planner!$U71,Lookup!$A$5:$A$808,0)),0))</f>
        <v>0</v>
      </c>
      <c r="M71" s="15">
        <f>IF(Planner!$V71="",0,IFERROR(INDEX(Lookup!$H$5:$H$808,MATCH(Planner!$F71&amp;"|"&amp;Planner!$V71,Lookup!$A$5:$A$808,0)),0))</f>
        <v>0</v>
      </c>
      <c r="N71" s="15">
        <f>IF(Planner!$W71="",0,IFERROR(INDEX(Lookup!$H$5:$H$808,MATCH(Planner!$F71&amp;"|"&amp;Planner!$W71,Lookup!$A$5:$A$808,0)),0))</f>
        <v>0</v>
      </c>
      <c r="O71" s="15">
        <f>IF(Planner!$X71="",0,IFERROR(INDEX(Lookup!$H$5:$H$808,MATCH(Planner!$F71&amp;"|"&amp;Planner!$X71,Lookup!$A$5:$A$808,0)),0))</f>
        <v>0</v>
      </c>
      <c r="P71" s="15">
        <f>IF(Planner!$Y71="",0,IFERROR(INDEX(Lookup!$H$5:$H$808,MATCH(Planner!$F71&amp;"|"&amp;Planner!$Y71,Lookup!$A$5:$A$808,0)),0))</f>
        <v>0</v>
      </c>
      <c r="Q71" s="15">
        <f>IF(Planner!$Z71="",0,IFERROR(INDEX(Lookup!$H$5:$H$808,MATCH(Planner!$F71&amp;"|"&amp;Planner!$Z71,Lookup!$A$5:$A$808,0)),0))</f>
        <v>0</v>
      </c>
      <c r="R71" s="15">
        <f>IF(Planner!$AA71="",0,IFERROR(INDEX(Lookup!$H$5:$H$808,MATCH(Planner!$F71&amp;"|"&amp;Planner!$AA71,Lookup!$A$5:$A$808,0)),0))</f>
        <v>0</v>
      </c>
      <c r="S71" s="15">
        <f>IF(Planner!$AB71="",0,IFERROR(INDEX(Lookup!$H$5:$H$808,MATCH(Planner!$F71&amp;"|"&amp;Planner!$AB71,Lookup!$A$5:$A$808,0)),0))</f>
        <v>0</v>
      </c>
      <c r="T71" s="15">
        <f>IF(Planner!$AC71="",0,IFERROR(INDEX(Lookup!$H$5:$H$808,MATCH(Planner!$F71&amp;"|"&amp;Planner!$AC71,Lookup!$A$5:$A$808,0)),0))</f>
        <v>0</v>
      </c>
      <c r="U71" s="15">
        <f>IF(Planner!$AD71="",0,IFERROR(INDEX(Lookup!$H$5:$H$808,MATCH(Planner!$F71&amp;"|"&amp;Planner!$AD71,Lookup!$A$5:$A$808,0)),0))</f>
        <v>0</v>
      </c>
      <c r="V71" s="15">
        <f>IF(Planner!$AE71="",0,IFERROR(INDEX(Lookup!$H$5:$H$808,MATCH(Planner!$F71&amp;"|"&amp;Planner!$AE71,Lookup!$A$5:$A$808,0)),0))</f>
        <v>0</v>
      </c>
      <c r="W71" s="15">
        <f>IF(Planner!$AF71="",0,IFERROR(INDEX(Lookup!$H$5:$H$808,MATCH(Planner!$F71&amp;"|"&amp;Planner!$AF71,Lookup!$A$5:$A$808,0)),0))</f>
        <v>0</v>
      </c>
      <c r="X71" s="15">
        <f>IF(Planner!$AG71="",0,IFERROR(INDEX(Lookup!$H$5:$H$808,MATCH(Planner!$F71&amp;"|"&amp;Planner!$AG71,Lookup!$A$5:$A$808,0)),0))</f>
        <v>0</v>
      </c>
      <c r="Y71" s="15">
        <f>IF(Planner!$AH71="",0,IFERROR(INDEX(Lookup!$H$5:$H$808,MATCH(Planner!$F71&amp;"|"&amp;Planner!$AH71,Lookup!$A$5:$A$808,0)),0))</f>
        <v>0</v>
      </c>
      <c r="Z71" s="15">
        <f>IF(Planner!$AI71="",0,IFERROR(INDEX(Lookup!$H$5:$H$808,MATCH(Planner!$F71&amp;"|"&amp;Planner!$AI71,Lookup!$A$5:$A$808,0)),0))</f>
        <v>0</v>
      </c>
      <c r="AA71" s="15"/>
      <c r="AB71" s="15" t="str">
        <f>IF(Planner!$L71="","",IF(Planner!$I71="Yes","ALL",IF(Planner!$I71="No","IDX0",IFERROR(INDEX(Lookup!$D$5:$D$808,MATCH(Planner!$F71&amp;"|"&amp;Planner!$L71,Lookup!$A$5:$A$808,0)),"UNK0"))))</f>
        <v>Yama</v>
      </c>
      <c r="AC71" s="15" t="str">
        <f>IF(Planner!$M71="","",IF(Planner!$I71="Yes","ALL",IF(Planner!$I71="No","IDX1",IFERROR(INDEX(Lookup!$D$5:$D$808,MATCH(Planner!$F71&amp;"|"&amp;Planner!$M71,Lookup!$A$5:$A$808,0)),"UNK1"))))</f>
        <v>Yama</v>
      </c>
      <c r="AD71" s="15" t="str">
        <f>IF(Planner!$N71="","",IF(Planner!$I71="Yes","ALL",IF(Planner!$I71="No","IDX2",IFERROR(INDEX(Lookup!$D$5:$D$808,MATCH(Planner!$F71&amp;"|"&amp;Planner!$N71,Lookup!$A$5:$A$808,0)),"UNK2"))))</f>
        <v>Yama</v>
      </c>
      <c r="AE71" s="15" t="str">
        <f>IF(Planner!$O71="","",IF(Planner!$I71="Yes","ALL",IF(Planner!$I71="No","IDX3",IFERROR(INDEX(Lookup!$D$5:$D$808,MATCH(Planner!$F71&amp;"|"&amp;Planner!$O71,Lookup!$A$5:$A$808,0)),"UNK3"))))</f>
        <v/>
      </c>
      <c r="AF71" s="15" t="str">
        <f>IF(Planner!$P71="","",IF(Planner!$I71="Yes","ALL",IF(Planner!$I71="No","IDX4",IFERROR(INDEX(Lookup!$D$5:$D$808,MATCH(Planner!$F71&amp;"|"&amp;Planner!$P71,Lookup!$A$5:$A$808,0)),"UNK4"))))</f>
        <v/>
      </c>
      <c r="AG71" s="15" t="str">
        <f>IF(Planner!$Q71="","",IF(Planner!$I71="Yes","ALL",IF(Planner!$I71="No","IDX5",IFERROR(INDEX(Lookup!$D$5:$D$808,MATCH(Planner!$F71&amp;"|"&amp;Planner!$Q71,Lookup!$A$5:$A$808,0)),"UNK5"))))</f>
        <v/>
      </c>
      <c r="AH71" s="15" t="str">
        <f>IF(Planner!$R71="","",IF(Planner!$I71="Yes","ALL",IF(Planner!$I71="No","IDX6",IFERROR(INDEX(Lookup!$D$5:$D$808,MATCH(Planner!$F71&amp;"|"&amp;Planner!$R71,Lookup!$A$5:$A$808,0)),"UNK6"))))</f>
        <v/>
      </c>
      <c r="AI71" s="15" t="str">
        <f>IF(Planner!$S71="","",IF(Planner!$I71="Yes","ALL",IF(Planner!$I71="No","IDX7",IFERROR(INDEX(Lookup!$D$5:$D$808,MATCH(Planner!$F71&amp;"|"&amp;Planner!$S71,Lookup!$A$5:$A$808,0)),"UNK7"))))</f>
        <v/>
      </c>
      <c r="AJ71" s="15" t="str">
        <f>IF(Planner!$T71="","",IF(Planner!$I71="Yes","ALL",IF(Planner!$I71="No","IDX8",IFERROR(INDEX(Lookup!$D$5:$D$808,MATCH(Planner!$F71&amp;"|"&amp;Planner!$T71,Lookup!$A$5:$A$808,0)),"UNK8"))))</f>
        <v/>
      </c>
      <c r="AK71" s="15" t="str">
        <f>IF(Planner!$U71="","",IF(Planner!$I71="Yes","ALL",IF(Planner!$I71="No","IDX9",IFERROR(INDEX(Lookup!$D$5:$D$808,MATCH(Planner!$F71&amp;"|"&amp;Planner!$U71,Lookup!$A$5:$A$808,0)),"UNK9"))))</f>
        <v/>
      </c>
      <c r="AL71" s="15" t="str">
        <f>IF(Planner!$V71="","",IF(Planner!$I71="Yes","ALL",IF(Planner!$I71="No","IDX10",IFERROR(INDEX(Lookup!$D$5:$D$808,MATCH(Planner!$F71&amp;"|"&amp;Planner!$V71,Lookup!$A$5:$A$808,0)),"UNK10"))))</f>
        <v/>
      </c>
      <c r="AM71" s="15" t="str">
        <f>IF(Planner!$W71="","",IF(Planner!$I71="Yes","ALL",IF(Planner!$I71="No","IDX11",IFERROR(INDEX(Lookup!$D$5:$D$808,MATCH(Planner!$F71&amp;"|"&amp;Planner!$W71,Lookup!$A$5:$A$808,0)),"UNK11"))))</f>
        <v/>
      </c>
      <c r="AN71" s="15" t="str">
        <f>IF(Planner!$X71="","",IF(Planner!$I71="Yes","ALL",IF(Planner!$I71="No","IDX12",IFERROR(INDEX(Lookup!$D$5:$D$808,MATCH(Planner!$F71&amp;"|"&amp;Planner!$X71,Lookup!$A$5:$A$808,0)),"UNK12"))))</f>
        <v/>
      </c>
      <c r="AO71" s="15" t="str">
        <f>IF(Planner!$Y71="","",IF(Planner!$I71="Yes","ALL",IF(Planner!$I71="No","IDX13",IFERROR(INDEX(Lookup!$D$5:$D$808,MATCH(Planner!$F71&amp;"|"&amp;Planner!$Y71,Lookup!$A$5:$A$808,0)),"UNK13"))))</f>
        <v/>
      </c>
      <c r="AP71" s="15" t="str">
        <f>IF(Planner!$Z71="","",IF(Planner!$I71="Yes","ALL",IF(Planner!$I71="No","IDX14",IFERROR(INDEX(Lookup!$D$5:$D$808,MATCH(Planner!$F71&amp;"|"&amp;Planner!$Z71,Lookup!$A$5:$A$808,0)),"UNK14"))))</f>
        <v/>
      </c>
      <c r="AQ71" s="15" t="str">
        <f>IF(Planner!$AA71="","",IF(Planner!$I71="Yes","ALL",IF(Planner!$I71="No","IDX15",IFERROR(INDEX(Lookup!$D$5:$D$808,MATCH(Planner!$F71&amp;"|"&amp;Planner!$AA71,Lookup!$A$5:$A$808,0)),"UNK15"))))</f>
        <v/>
      </c>
      <c r="AR71" s="15" t="str">
        <f>IF(Planner!$AB71="","",IF(Planner!$I71="Yes","ALL",IF(Planner!$I71="No","IDX16",IFERROR(INDEX(Lookup!$D$5:$D$808,MATCH(Planner!$F71&amp;"|"&amp;Planner!$AB71,Lookup!$A$5:$A$808,0)),"UNK16"))))</f>
        <v/>
      </c>
      <c r="AS71" s="15" t="str">
        <f>IF(Planner!$AC71="","",IF(Planner!$I71="Yes","ALL",IF(Planner!$I71="No","IDX17",IFERROR(INDEX(Lookup!$D$5:$D$808,MATCH(Planner!$F71&amp;"|"&amp;Planner!$AC71,Lookup!$A$5:$A$808,0)),"UNK17"))))</f>
        <v/>
      </c>
      <c r="AT71" s="15" t="str">
        <f>IF(Planner!$AD71="","",IF(Planner!$I71="Yes","ALL",IF(Planner!$I71="No","IDX18",IFERROR(INDEX(Lookup!$D$5:$D$808,MATCH(Planner!$F71&amp;"|"&amp;Planner!$AD71,Lookup!$A$5:$A$808,0)),"UNK18"))))</f>
        <v/>
      </c>
      <c r="AU71" s="15" t="str">
        <f>IF(Planner!$AE71="","",IF(Planner!$I71="Yes","ALL",IF(Planner!$I71="No","IDX19",IFERROR(INDEX(Lookup!$D$5:$D$808,MATCH(Planner!$F71&amp;"|"&amp;Planner!$AE71,Lookup!$A$5:$A$808,0)),"UNK19"))))</f>
        <v/>
      </c>
      <c r="AV71" s="15" t="str">
        <f>IF(Planner!$AF71="","",IF(Planner!$I71="Yes","ALL",IF(Planner!$I71="No","IDX20",IFERROR(INDEX(Lookup!$D$5:$D$808,MATCH(Planner!$F71&amp;"|"&amp;Planner!$AF71,Lookup!$A$5:$A$808,0)),"UNK20"))))</f>
        <v/>
      </c>
      <c r="AW71" s="15" t="str">
        <f>IF(Planner!$AG71="","",IF(Planner!$I71="Yes","ALL",IF(Planner!$I71="No","IDX21",IFERROR(INDEX(Lookup!$D$5:$D$808,MATCH(Planner!$F71&amp;"|"&amp;Planner!$AG71,Lookup!$A$5:$A$808,0)),"UNK21"))))</f>
        <v/>
      </c>
      <c r="AX71" s="15" t="str">
        <f>IF(Planner!$AH71="","",IF(Planner!$I71="Yes","ALL",IF(Planner!$I71="No","IDX22",IFERROR(INDEX(Lookup!$D$5:$D$808,MATCH(Planner!$F71&amp;"|"&amp;Planner!$AH71,Lookup!$A$5:$A$808,0)),"UNK22"))))</f>
        <v/>
      </c>
      <c r="AY71" s="15" t="str">
        <f>IF(Planner!$AI71="","",IF(Planner!$I71="Yes","ALL",IF(Planner!$I71="No","IDX23",IFERROR(INDEX(Lookup!$D$5:$D$808,MATCH(Planner!$F71&amp;"|"&amp;Planner!$AI71,Lookup!$A$5:$A$808,0)),"UNK23"))))</f>
        <v/>
      </c>
      <c r="AZ71" s="15"/>
      <c r="BA71" s="15">
        <f t="shared" si="144"/>
        <v>7.5000000000000011E-2</v>
      </c>
      <c r="BB71" s="15">
        <f t="shared" si="145"/>
        <v>7.5000000000000011E-2</v>
      </c>
      <c r="BC71" s="15">
        <f t="shared" si="146"/>
        <v>7.5000000000000011E-2</v>
      </c>
      <c r="BD71" s="15">
        <f t="shared" si="147"/>
        <v>0</v>
      </c>
      <c r="BE71" s="15">
        <f t="shared" si="148"/>
        <v>0</v>
      </c>
      <c r="BF71" s="15">
        <f t="shared" si="149"/>
        <v>0</v>
      </c>
      <c r="BG71" s="15">
        <f t="shared" si="150"/>
        <v>0</v>
      </c>
      <c r="BH71" s="15">
        <f t="shared" si="151"/>
        <v>0</v>
      </c>
      <c r="BI71" s="15">
        <f t="shared" si="152"/>
        <v>0</v>
      </c>
      <c r="BJ71" s="15">
        <f t="shared" si="153"/>
        <v>0</v>
      </c>
      <c r="BK71" s="15">
        <f t="shared" si="154"/>
        <v>0</v>
      </c>
      <c r="BL71" s="15">
        <f t="shared" si="155"/>
        <v>0</v>
      </c>
      <c r="BM71" s="15">
        <f t="shared" si="156"/>
        <v>0</v>
      </c>
      <c r="BN71" s="15">
        <f t="shared" si="157"/>
        <v>0</v>
      </c>
      <c r="BO71" s="15">
        <f t="shared" si="158"/>
        <v>0</v>
      </c>
      <c r="BP71" s="15">
        <f t="shared" si="159"/>
        <v>0</v>
      </c>
      <c r="BQ71" s="15">
        <f t="shared" si="160"/>
        <v>0</v>
      </c>
      <c r="BR71" s="15">
        <f t="shared" si="161"/>
        <v>0</v>
      </c>
      <c r="BS71" s="15">
        <f t="shared" si="162"/>
        <v>0</v>
      </c>
      <c r="BT71" s="15">
        <f t="shared" si="163"/>
        <v>0</v>
      </c>
      <c r="BU71" s="15">
        <f t="shared" si="164"/>
        <v>0</v>
      </c>
      <c r="BV71" s="15">
        <f t="shared" si="165"/>
        <v>0</v>
      </c>
      <c r="BW71" s="15">
        <f t="shared" si="166"/>
        <v>0</v>
      </c>
      <c r="BX71" s="15">
        <f t="shared" si="167"/>
        <v>0</v>
      </c>
      <c r="BY71" s="15"/>
      <c r="BZ71" s="15">
        <f>IF($C71=0,0,Planner!$H71/$C71)</f>
        <v>40</v>
      </c>
      <c r="CA71" s="15">
        <f>IF($D71=0,0,Planner!$H71/$D71)</f>
        <v>40</v>
      </c>
      <c r="CB71" s="15">
        <f>IF($E71=0,0,Planner!$H71/$E71)</f>
        <v>40</v>
      </c>
      <c r="CC71" s="15">
        <f>IF($F71=0,0,Planner!$H71/$F71)</f>
        <v>0</v>
      </c>
      <c r="CD71" s="15">
        <f>IF($G71=0,0,Planner!$H71/$G71)</f>
        <v>0</v>
      </c>
      <c r="CE71" s="15">
        <f>IF($H71=0,0,Planner!$H71/$H71)</f>
        <v>0</v>
      </c>
      <c r="CF71" s="15">
        <f>IF($I71=0,0,Planner!$H71/$I71)</f>
        <v>0</v>
      </c>
      <c r="CG71" s="15">
        <f>IF($J71=0,0,Planner!$H71/$J71)</f>
        <v>0</v>
      </c>
      <c r="CH71" s="15">
        <f>IF($K71=0,0,Planner!$H71/$K71)</f>
        <v>0</v>
      </c>
      <c r="CI71" s="15">
        <f>IF($L71=0,0,Planner!$H71/$L71)</f>
        <v>0</v>
      </c>
      <c r="CJ71" s="15">
        <f>IF($M71=0,0,Planner!$H71/$M71)</f>
        <v>0</v>
      </c>
      <c r="CK71" s="15">
        <f>IF($N71=0,0,Planner!$H71/$N71)</f>
        <v>0</v>
      </c>
      <c r="CL71" s="15">
        <f>IF($O71=0,0,Planner!$H71/$O71)</f>
        <v>0</v>
      </c>
      <c r="CM71" s="15">
        <f>IF($P71=0,0,Planner!$H71/$P71)</f>
        <v>0</v>
      </c>
      <c r="CN71" s="15">
        <f>IF($Q71=0,0,Planner!$H71/$Q71)</f>
        <v>0</v>
      </c>
      <c r="CO71" s="15">
        <f>IF($R71=0,0,Planner!$H71/$R71)</f>
        <v>0</v>
      </c>
      <c r="CP71" s="15">
        <f>IF($S71=0,0,Planner!$H71/$S71)</f>
        <v>0</v>
      </c>
      <c r="CQ71" s="15">
        <f>IF($T71=0,0,Planner!$H71/$T71)</f>
        <v>0</v>
      </c>
      <c r="CR71" s="15">
        <f>IF($U71=0,0,Planner!$H71/$U71)</f>
        <v>0</v>
      </c>
      <c r="CS71" s="15">
        <f>IF($V71=0,0,Planner!$H71/$V71)</f>
        <v>0</v>
      </c>
      <c r="CT71" s="15">
        <f>IF($W71=0,0,Planner!$H71/$W71)</f>
        <v>0</v>
      </c>
      <c r="CU71" s="15">
        <f>IF($X71=0,0,Planner!$H71/$X71)</f>
        <v>0</v>
      </c>
      <c r="CV71" s="15">
        <f>IF($Y71=0,0,Planner!$H71/$Y71)</f>
        <v>0</v>
      </c>
      <c r="CW71" s="15">
        <f>IF($Z71=0,0,Planner!$H71/$Z71)</f>
        <v>0</v>
      </c>
      <c r="CX71" s="15"/>
      <c r="CY71" s="15">
        <f t="shared" si="168"/>
        <v>1</v>
      </c>
      <c r="CZ71" s="15">
        <f t="shared" si="169"/>
        <v>2</v>
      </c>
      <c r="DA71" s="15">
        <f t="shared" si="170"/>
        <v>3</v>
      </c>
      <c r="DB71" s="15">
        <f t="shared" si="171"/>
        <v>0</v>
      </c>
      <c r="DC71" s="15">
        <f t="shared" si="172"/>
        <v>0</v>
      </c>
      <c r="DD71" s="15">
        <f t="shared" si="173"/>
        <v>0</v>
      </c>
      <c r="DE71" s="15">
        <f t="shared" si="174"/>
        <v>0</v>
      </c>
      <c r="DF71" s="15">
        <f t="shared" si="175"/>
        <v>0</v>
      </c>
      <c r="DG71" s="15">
        <f t="shared" si="176"/>
        <v>0</v>
      </c>
      <c r="DH71" s="15">
        <f t="shared" si="177"/>
        <v>0</v>
      </c>
      <c r="DI71" s="15">
        <f t="shared" si="178"/>
        <v>0</v>
      </c>
      <c r="DJ71" s="15">
        <f t="shared" si="179"/>
        <v>0</v>
      </c>
      <c r="DK71" s="15">
        <f t="shared" si="180"/>
        <v>0</v>
      </c>
      <c r="DL71" s="15">
        <f t="shared" si="181"/>
        <v>0</v>
      </c>
      <c r="DM71" s="15">
        <f t="shared" si="182"/>
        <v>0</v>
      </c>
      <c r="DN71" s="15">
        <f t="shared" si="183"/>
        <v>0</v>
      </c>
      <c r="DO71" s="15">
        <f t="shared" si="184"/>
        <v>0</v>
      </c>
      <c r="DP71" s="15">
        <f t="shared" si="185"/>
        <v>0</v>
      </c>
      <c r="DQ71" s="15">
        <f t="shared" si="186"/>
        <v>0</v>
      </c>
      <c r="DR71" s="15">
        <f t="shared" si="187"/>
        <v>0</v>
      </c>
      <c r="DS71" s="15">
        <f t="shared" si="188"/>
        <v>0</v>
      </c>
      <c r="DT71" s="15">
        <f t="shared" si="189"/>
        <v>0</v>
      </c>
      <c r="DU71" s="15">
        <f t="shared" si="190"/>
        <v>0</v>
      </c>
      <c r="DV71" s="15">
        <f t="shared" si="191"/>
        <v>0</v>
      </c>
      <c r="DW71" s="15"/>
      <c r="DX71" s="15">
        <f t="shared" si="192"/>
        <v>40</v>
      </c>
      <c r="DY71" s="15">
        <f t="shared" si="193"/>
        <v>20</v>
      </c>
      <c r="DZ71" s="15">
        <f t="shared" si="194"/>
        <v>13.333333333333334</v>
      </c>
      <c r="EA71" s="15">
        <f t="shared" si="195"/>
        <v>0</v>
      </c>
      <c r="EB71" s="15">
        <f t="shared" si="196"/>
        <v>0</v>
      </c>
      <c r="EC71" s="15">
        <f t="shared" si="197"/>
        <v>0</v>
      </c>
      <c r="ED71" s="15">
        <f t="shared" si="198"/>
        <v>0</v>
      </c>
      <c r="EE71" s="15">
        <f t="shared" si="199"/>
        <v>0</v>
      </c>
      <c r="EF71" s="15">
        <f t="shared" si="200"/>
        <v>0</v>
      </c>
      <c r="EG71" s="15">
        <f t="shared" si="201"/>
        <v>0</v>
      </c>
      <c r="EH71" s="15">
        <f t="shared" si="202"/>
        <v>0</v>
      </c>
      <c r="EI71" s="15">
        <f t="shared" si="203"/>
        <v>0</v>
      </c>
      <c r="EJ71" s="15">
        <f t="shared" si="204"/>
        <v>0</v>
      </c>
      <c r="EK71" s="15">
        <f t="shared" si="205"/>
        <v>0</v>
      </c>
      <c r="EL71" s="15">
        <f t="shared" si="206"/>
        <v>0</v>
      </c>
      <c r="EM71" s="15">
        <f t="shared" si="207"/>
        <v>0</v>
      </c>
      <c r="EN71" s="15">
        <f t="shared" si="208"/>
        <v>0</v>
      </c>
      <c r="EO71" s="15">
        <f t="shared" si="209"/>
        <v>0</v>
      </c>
      <c r="EP71" s="15">
        <f t="shared" si="210"/>
        <v>0</v>
      </c>
      <c r="EQ71" s="15">
        <f t="shared" si="211"/>
        <v>0</v>
      </c>
      <c r="ER71" s="15">
        <f t="shared" si="212"/>
        <v>0</v>
      </c>
      <c r="ES71" s="15">
        <f t="shared" si="213"/>
        <v>0</v>
      </c>
      <c r="ET71" s="15">
        <f t="shared" si="214"/>
        <v>0</v>
      </c>
      <c r="EU71" s="15">
        <f t="shared" si="215"/>
        <v>0</v>
      </c>
      <c r="EV71" s="15"/>
      <c r="EW71" s="15" t="str">
        <f>IF(Planner!$L71="","",CHAR(34)&amp;Planner!$L71&amp;CHAR(34))</f>
        <v>"Oathplate helm"</v>
      </c>
      <c r="EX71" s="15" t="str">
        <f>IF(Planner!$M71="","",CHAR(34)&amp;Planner!$M71&amp;CHAR(34))</f>
        <v>"Oathplate chest"</v>
      </c>
      <c r="EY71" s="15" t="str">
        <f>IF(Planner!$N71="","",CHAR(34)&amp;Planner!$N71&amp;CHAR(34))</f>
        <v>"Oathplate legs"</v>
      </c>
      <c r="EZ71" s="15" t="str">
        <f>IF(Planner!$O71="","",CHAR(34)&amp;Planner!$O71&amp;CHAR(34))</f>
        <v/>
      </c>
      <c r="FA71" s="15" t="str">
        <f>IF(Planner!$P71="","",CHAR(34)&amp;Planner!$P71&amp;CHAR(34))</f>
        <v/>
      </c>
      <c r="FB71" s="15" t="str">
        <f>IF(Planner!$Q71="","",CHAR(34)&amp;Planner!$Q71&amp;CHAR(34))</f>
        <v/>
      </c>
      <c r="FC71" s="15" t="str">
        <f>IF(Planner!$R71="","",CHAR(34)&amp;Planner!$R71&amp;CHAR(34))</f>
        <v/>
      </c>
      <c r="FD71" s="15" t="str">
        <f>IF(Planner!$S71="","",CHAR(34)&amp;Planner!$S71&amp;CHAR(34))</f>
        <v/>
      </c>
      <c r="FE71" s="15" t="str">
        <f>IF(Planner!$T71="","",CHAR(34)&amp;Planner!$T71&amp;CHAR(34))</f>
        <v/>
      </c>
      <c r="FF71" s="15" t="str">
        <f>IF(Planner!$U71="","",CHAR(34)&amp;Planner!$U71&amp;CHAR(34))</f>
        <v/>
      </c>
      <c r="FG71" s="15" t="str">
        <f>IF(Planner!$V71="","",CHAR(34)&amp;Planner!$V71&amp;CHAR(34))</f>
        <v/>
      </c>
      <c r="FH71" s="15" t="str">
        <f>IF(Planner!$W71="","",CHAR(34)&amp;Planner!$W71&amp;CHAR(34))</f>
        <v/>
      </c>
      <c r="FI71" s="15" t="str">
        <f>IF(Planner!$X71="","",CHAR(34)&amp;Planner!$X71&amp;CHAR(34))</f>
        <v/>
      </c>
      <c r="FJ71" s="15" t="str">
        <f>IF(Planner!$Y71="","",CHAR(34)&amp;Planner!$Y71&amp;CHAR(34))</f>
        <v/>
      </c>
      <c r="FK71" s="15" t="str">
        <f>IF(Planner!$Z71="","",CHAR(34)&amp;Planner!$Z71&amp;CHAR(34))</f>
        <v/>
      </c>
      <c r="FL71" s="15" t="str">
        <f>IF(Planner!$AA71="","",CHAR(34)&amp;Planner!$AA71&amp;CHAR(34))</f>
        <v/>
      </c>
      <c r="FM71" s="15" t="str">
        <f>IF(Planner!$AB71="","",CHAR(34)&amp;Planner!$AB71&amp;CHAR(34))</f>
        <v/>
      </c>
      <c r="FN71" s="15" t="str">
        <f>IF(Planner!$AC71="","",CHAR(34)&amp;Planner!$AC71&amp;CHAR(34))</f>
        <v/>
      </c>
      <c r="FO71" s="15" t="str">
        <f>IF(Planner!$AD71="","",CHAR(34)&amp;Planner!$AD71&amp;CHAR(34))</f>
        <v/>
      </c>
      <c r="FP71" s="15" t="str">
        <f>IF(Planner!$AE71="","",CHAR(34)&amp;Planner!$AE71&amp;CHAR(34))</f>
        <v/>
      </c>
      <c r="FQ71" s="15" t="str">
        <f>IF(Planner!$AF71="","",CHAR(34)&amp;Planner!$AF71&amp;CHAR(34))</f>
        <v/>
      </c>
      <c r="FR71" s="15" t="str">
        <f>IF(Planner!$AG71="","",CHAR(34)&amp;Planner!$AG71&amp;CHAR(34))</f>
        <v/>
      </c>
      <c r="FS71" s="15" t="str">
        <f>IF(Planner!$AH71="","",CHAR(34)&amp;Planner!$AH71&amp;CHAR(34))</f>
        <v/>
      </c>
      <c r="FT71" s="15" t="str">
        <f>IF(Planner!$AI71="","",CHAR(34)&amp;Planner!$AI71&amp;CHAR(34))</f>
        <v/>
      </c>
    </row>
    <row r="72" spans="1:176" x14ac:dyDescent="0.25">
      <c r="A72" s="15">
        <f>Planner!$A72</f>
        <v>13</v>
      </c>
      <c r="B72" s="15"/>
      <c r="C72" s="15">
        <f>IF(Planner!$L72="",0,IFERROR(INDEX(Lookup!$H$5:$H$808,MATCH(Planner!$F72&amp;"|"&amp;Planner!$L72,Lookup!$A$5:$A$808,0)),0))</f>
        <v>3000</v>
      </c>
      <c r="D72" s="15">
        <f>IF(Planner!$M72="",0,IFERROR(INDEX(Lookup!$H$5:$H$808,MATCH(Planner!$F72&amp;"|"&amp;Planner!$M72,Lookup!$A$5:$A$808,0)),0))</f>
        <v>0</v>
      </c>
      <c r="E72" s="15">
        <f>IF(Planner!$N72="",0,IFERROR(INDEX(Lookup!$H$5:$H$808,MATCH(Planner!$F72&amp;"|"&amp;Planner!$N72,Lookup!$A$5:$A$808,0)),0))</f>
        <v>0</v>
      </c>
      <c r="F72" s="15">
        <f>IF(Planner!$O72="",0,IFERROR(INDEX(Lookup!$H$5:$H$808,MATCH(Planner!$F72&amp;"|"&amp;Planner!$O72,Lookup!$A$5:$A$808,0)),0))</f>
        <v>0</v>
      </c>
      <c r="G72" s="15">
        <f>IF(Planner!$P72="",0,IFERROR(INDEX(Lookup!$H$5:$H$808,MATCH(Planner!$F72&amp;"|"&amp;Planner!$P72,Lookup!$A$5:$A$808,0)),0))</f>
        <v>0</v>
      </c>
      <c r="H72" s="15">
        <f>IF(Planner!$Q72="",0,IFERROR(INDEX(Lookup!$H$5:$H$808,MATCH(Planner!$F72&amp;"|"&amp;Planner!$Q72,Lookup!$A$5:$A$808,0)),0))</f>
        <v>0</v>
      </c>
      <c r="I72" s="15">
        <f>IF(Planner!$R72="",0,IFERROR(INDEX(Lookup!$H$5:$H$808,MATCH(Planner!$F72&amp;"|"&amp;Planner!$R72,Lookup!$A$5:$A$808,0)),0))</f>
        <v>0</v>
      </c>
      <c r="J72" s="15">
        <f>IF(Planner!$S72="",0,IFERROR(INDEX(Lookup!$H$5:$H$808,MATCH(Planner!$F72&amp;"|"&amp;Planner!$S72,Lookup!$A$5:$A$808,0)),0))</f>
        <v>0</v>
      </c>
      <c r="K72" s="15">
        <f>IF(Planner!$T72="",0,IFERROR(INDEX(Lookup!$H$5:$H$808,MATCH(Planner!$F72&amp;"|"&amp;Planner!$T72,Lookup!$A$5:$A$808,0)),0))</f>
        <v>0</v>
      </c>
      <c r="L72" s="15">
        <f>IF(Planner!$U72="",0,IFERROR(INDEX(Lookup!$H$5:$H$808,MATCH(Planner!$F72&amp;"|"&amp;Planner!$U72,Lookup!$A$5:$A$808,0)),0))</f>
        <v>0</v>
      </c>
      <c r="M72" s="15">
        <f>IF(Planner!$V72="",0,IFERROR(INDEX(Lookup!$H$5:$H$808,MATCH(Planner!$F72&amp;"|"&amp;Planner!$V72,Lookup!$A$5:$A$808,0)),0))</f>
        <v>0</v>
      </c>
      <c r="N72" s="15">
        <f>IF(Planner!$W72="",0,IFERROR(INDEX(Lookup!$H$5:$H$808,MATCH(Planner!$F72&amp;"|"&amp;Planner!$W72,Lookup!$A$5:$A$808,0)),0))</f>
        <v>0</v>
      </c>
      <c r="O72" s="15">
        <f>IF(Planner!$X72="",0,IFERROR(INDEX(Lookup!$H$5:$H$808,MATCH(Planner!$F72&amp;"|"&amp;Planner!$X72,Lookup!$A$5:$A$808,0)),0))</f>
        <v>0</v>
      </c>
      <c r="P72" s="15">
        <f>IF(Planner!$Y72="",0,IFERROR(INDEX(Lookup!$H$5:$H$808,MATCH(Planner!$F72&amp;"|"&amp;Planner!$Y72,Lookup!$A$5:$A$808,0)),0))</f>
        <v>0</v>
      </c>
      <c r="Q72" s="15">
        <f>IF(Planner!$Z72="",0,IFERROR(INDEX(Lookup!$H$5:$H$808,MATCH(Planner!$F72&amp;"|"&amp;Planner!$Z72,Lookup!$A$5:$A$808,0)),0))</f>
        <v>0</v>
      </c>
      <c r="R72" s="15">
        <f>IF(Planner!$AA72="",0,IFERROR(INDEX(Lookup!$H$5:$H$808,MATCH(Planner!$F72&amp;"|"&amp;Planner!$AA72,Lookup!$A$5:$A$808,0)),0))</f>
        <v>0</v>
      </c>
      <c r="S72" s="15">
        <f>IF(Planner!$AB72="",0,IFERROR(INDEX(Lookup!$H$5:$H$808,MATCH(Planner!$F72&amp;"|"&amp;Planner!$AB72,Lookup!$A$5:$A$808,0)),0))</f>
        <v>0</v>
      </c>
      <c r="T72" s="15">
        <f>IF(Planner!$AC72="",0,IFERROR(INDEX(Lookup!$H$5:$H$808,MATCH(Planner!$F72&amp;"|"&amp;Planner!$AC72,Lookup!$A$5:$A$808,0)),0))</f>
        <v>0</v>
      </c>
      <c r="U72" s="15">
        <f>IF(Planner!$AD72="",0,IFERROR(INDEX(Lookup!$H$5:$H$808,MATCH(Planner!$F72&amp;"|"&amp;Planner!$AD72,Lookup!$A$5:$A$808,0)),0))</f>
        <v>0</v>
      </c>
      <c r="V72" s="15">
        <f>IF(Planner!$AE72="",0,IFERROR(INDEX(Lookup!$H$5:$H$808,MATCH(Planner!$F72&amp;"|"&amp;Planner!$AE72,Lookup!$A$5:$A$808,0)),0))</f>
        <v>0</v>
      </c>
      <c r="W72" s="15">
        <f>IF(Planner!$AF72="",0,IFERROR(INDEX(Lookup!$H$5:$H$808,MATCH(Planner!$F72&amp;"|"&amp;Planner!$AF72,Lookup!$A$5:$A$808,0)),0))</f>
        <v>0</v>
      </c>
      <c r="X72" s="15">
        <f>IF(Planner!$AG72="",0,IFERROR(INDEX(Lookup!$H$5:$H$808,MATCH(Planner!$F72&amp;"|"&amp;Planner!$AG72,Lookup!$A$5:$A$808,0)),0))</f>
        <v>0</v>
      </c>
      <c r="Y72" s="15">
        <f>IF(Planner!$AH72="",0,IFERROR(INDEX(Lookup!$H$5:$H$808,MATCH(Planner!$F72&amp;"|"&amp;Planner!$AH72,Lookup!$A$5:$A$808,0)),0))</f>
        <v>0</v>
      </c>
      <c r="Z72" s="15">
        <f>IF(Planner!$AI72="",0,IFERROR(INDEX(Lookup!$H$5:$H$808,MATCH(Planner!$F72&amp;"|"&amp;Planner!$AI72,Lookup!$A$5:$A$808,0)),0))</f>
        <v>0</v>
      </c>
      <c r="AA72" s="15"/>
      <c r="AB72" s="15" t="str">
        <f>IF(Planner!$L72="","",IF(Planner!$I72="Yes","ALL",IF(Planner!$I72="No","IDX0",IFERROR(INDEX(Lookup!$D$5:$D$808,MATCH(Planner!$F72&amp;"|"&amp;Planner!$L72,Lookup!$A$5:$A$808,0)),"UNK0"))))</f>
        <v>Doom of Mokhaiotl</v>
      </c>
      <c r="AC72" s="15" t="str">
        <f>IF(Planner!$M72="","",IF(Planner!$I72="Yes","ALL",IF(Planner!$I72="No","IDX1",IFERROR(INDEX(Lookup!$D$5:$D$808,MATCH(Planner!$F72&amp;"|"&amp;Planner!$M72,Lookup!$A$5:$A$808,0)),"UNK1"))))</f>
        <v/>
      </c>
      <c r="AD72" s="15" t="str">
        <f>IF(Planner!$N72="","",IF(Planner!$I72="Yes","ALL",IF(Planner!$I72="No","IDX2",IFERROR(INDEX(Lookup!$D$5:$D$808,MATCH(Planner!$F72&amp;"|"&amp;Planner!$N72,Lookup!$A$5:$A$808,0)),"UNK2"))))</f>
        <v/>
      </c>
      <c r="AE72" s="15" t="str">
        <f>IF(Planner!$O72="","",IF(Planner!$I72="Yes","ALL",IF(Planner!$I72="No","IDX3",IFERROR(INDEX(Lookup!$D$5:$D$808,MATCH(Planner!$F72&amp;"|"&amp;Planner!$O72,Lookup!$A$5:$A$808,0)),"UNK3"))))</f>
        <v/>
      </c>
      <c r="AF72" s="15" t="str">
        <f>IF(Planner!$P72="","",IF(Planner!$I72="Yes","ALL",IF(Planner!$I72="No","IDX4",IFERROR(INDEX(Lookup!$D$5:$D$808,MATCH(Planner!$F72&amp;"|"&amp;Planner!$P72,Lookup!$A$5:$A$808,0)),"UNK4"))))</f>
        <v/>
      </c>
      <c r="AG72" s="15" t="str">
        <f>IF(Planner!$Q72="","",IF(Planner!$I72="Yes","ALL",IF(Planner!$I72="No","IDX5",IFERROR(INDEX(Lookup!$D$5:$D$808,MATCH(Planner!$F72&amp;"|"&amp;Planner!$Q72,Lookup!$A$5:$A$808,0)),"UNK5"))))</f>
        <v/>
      </c>
      <c r="AH72" s="15" t="str">
        <f>IF(Planner!$R72="","",IF(Planner!$I72="Yes","ALL",IF(Planner!$I72="No","IDX6",IFERROR(INDEX(Lookup!$D$5:$D$808,MATCH(Planner!$F72&amp;"|"&amp;Planner!$R72,Lookup!$A$5:$A$808,0)),"UNK6"))))</f>
        <v/>
      </c>
      <c r="AI72" s="15" t="str">
        <f>IF(Planner!$S72="","",IF(Planner!$I72="Yes","ALL",IF(Planner!$I72="No","IDX7",IFERROR(INDEX(Lookup!$D$5:$D$808,MATCH(Planner!$F72&amp;"|"&amp;Planner!$S72,Lookup!$A$5:$A$808,0)),"UNK7"))))</f>
        <v/>
      </c>
      <c r="AJ72" s="15" t="str">
        <f>IF(Planner!$T72="","",IF(Planner!$I72="Yes","ALL",IF(Planner!$I72="No","IDX8",IFERROR(INDEX(Lookup!$D$5:$D$808,MATCH(Planner!$F72&amp;"|"&amp;Planner!$T72,Lookup!$A$5:$A$808,0)),"UNK8"))))</f>
        <v/>
      </c>
      <c r="AK72" s="15" t="str">
        <f>IF(Planner!$U72="","",IF(Planner!$I72="Yes","ALL",IF(Planner!$I72="No","IDX9",IFERROR(INDEX(Lookup!$D$5:$D$808,MATCH(Planner!$F72&amp;"|"&amp;Planner!$U72,Lookup!$A$5:$A$808,0)),"UNK9"))))</f>
        <v/>
      </c>
      <c r="AL72" s="15" t="str">
        <f>IF(Planner!$V72="","",IF(Planner!$I72="Yes","ALL",IF(Planner!$I72="No","IDX10",IFERROR(INDEX(Lookup!$D$5:$D$808,MATCH(Planner!$F72&amp;"|"&amp;Planner!$V72,Lookup!$A$5:$A$808,0)),"UNK10"))))</f>
        <v/>
      </c>
      <c r="AM72" s="15" t="str">
        <f>IF(Planner!$W72="","",IF(Planner!$I72="Yes","ALL",IF(Planner!$I72="No","IDX11",IFERROR(INDEX(Lookup!$D$5:$D$808,MATCH(Planner!$F72&amp;"|"&amp;Planner!$W72,Lookup!$A$5:$A$808,0)),"UNK11"))))</f>
        <v/>
      </c>
      <c r="AN72" s="15" t="str">
        <f>IF(Planner!$X72="","",IF(Planner!$I72="Yes","ALL",IF(Planner!$I72="No","IDX12",IFERROR(INDEX(Lookup!$D$5:$D$808,MATCH(Planner!$F72&amp;"|"&amp;Planner!$X72,Lookup!$A$5:$A$808,0)),"UNK12"))))</f>
        <v/>
      </c>
      <c r="AO72" s="15" t="str">
        <f>IF(Planner!$Y72="","",IF(Planner!$I72="Yes","ALL",IF(Planner!$I72="No","IDX13",IFERROR(INDEX(Lookup!$D$5:$D$808,MATCH(Planner!$F72&amp;"|"&amp;Planner!$Y72,Lookup!$A$5:$A$808,0)),"UNK13"))))</f>
        <v/>
      </c>
      <c r="AP72" s="15" t="str">
        <f>IF(Planner!$Z72="","",IF(Planner!$I72="Yes","ALL",IF(Planner!$I72="No","IDX14",IFERROR(INDEX(Lookup!$D$5:$D$808,MATCH(Planner!$F72&amp;"|"&amp;Planner!$Z72,Lookup!$A$5:$A$808,0)),"UNK14"))))</f>
        <v/>
      </c>
      <c r="AQ72" s="15" t="str">
        <f>IF(Planner!$AA72="","",IF(Planner!$I72="Yes","ALL",IF(Planner!$I72="No","IDX15",IFERROR(INDEX(Lookup!$D$5:$D$808,MATCH(Planner!$F72&amp;"|"&amp;Planner!$AA72,Lookup!$A$5:$A$808,0)),"UNK15"))))</f>
        <v/>
      </c>
      <c r="AR72" s="15" t="str">
        <f>IF(Planner!$AB72="","",IF(Planner!$I72="Yes","ALL",IF(Planner!$I72="No","IDX16",IFERROR(INDEX(Lookup!$D$5:$D$808,MATCH(Planner!$F72&amp;"|"&amp;Planner!$AB72,Lookup!$A$5:$A$808,0)),"UNK16"))))</f>
        <v/>
      </c>
      <c r="AS72" s="15" t="str">
        <f>IF(Planner!$AC72="","",IF(Planner!$I72="Yes","ALL",IF(Planner!$I72="No","IDX17",IFERROR(INDEX(Lookup!$D$5:$D$808,MATCH(Planner!$F72&amp;"|"&amp;Planner!$AC72,Lookup!$A$5:$A$808,0)),"UNK17"))))</f>
        <v/>
      </c>
      <c r="AT72" s="15" t="str">
        <f>IF(Planner!$AD72="","",IF(Planner!$I72="Yes","ALL",IF(Planner!$I72="No","IDX18",IFERROR(INDEX(Lookup!$D$5:$D$808,MATCH(Planner!$F72&amp;"|"&amp;Planner!$AD72,Lookup!$A$5:$A$808,0)),"UNK18"))))</f>
        <v/>
      </c>
      <c r="AU72" s="15" t="str">
        <f>IF(Planner!$AE72="","",IF(Planner!$I72="Yes","ALL",IF(Planner!$I72="No","IDX19",IFERROR(INDEX(Lookup!$D$5:$D$808,MATCH(Planner!$F72&amp;"|"&amp;Planner!$AE72,Lookup!$A$5:$A$808,0)),"UNK19"))))</f>
        <v/>
      </c>
      <c r="AV72" s="15" t="str">
        <f>IF(Planner!$AF72="","",IF(Planner!$I72="Yes","ALL",IF(Planner!$I72="No","IDX20",IFERROR(INDEX(Lookup!$D$5:$D$808,MATCH(Planner!$F72&amp;"|"&amp;Planner!$AF72,Lookup!$A$5:$A$808,0)),"UNK20"))))</f>
        <v/>
      </c>
      <c r="AW72" s="15" t="str">
        <f>IF(Planner!$AG72="","",IF(Planner!$I72="Yes","ALL",IF(Planner!$I72="No","IDX21",IFERROR(INDEX(Lookup!$D$5:$D$808,MATCH(Planner!$F72&amp;"|"&amp;Planner!$AG72,Lookup!$A$5:$A$808,0)),"UNK21"))))</f>
        <v/>
      </c>
      <c r="AX72" s="15" t="str">
        <f>IF(Planner!$AH72="","",IF(Planner!$I72="Yes","ALL",IF(Planner!$I72="No","IDX22",IFERROR(INDEX(Lookup!$D$5:$D$808,MATCH(Planner!$F72&amp;"|"&amp;Planner!$AH72,Lookup!$A$5:$A$808,0)),"UNK22"))))</f>
        <v/>
      </c>
      <c r="AY72" s="15" t="str">
        <f>IF(Planner!$AI72="","",IF(Planner!$I72="Yes","ALL",IF(Planner!$I72="No","IDX23",IFERROR(INDEX(Lookup!$D$5:$D$808,MATCH(Planner!$F72&amp;"|"&amp;Planner!$AI72,Lookup!$A$5:$A$808,0)),"UNK23"))))</f>
        <v/>
      </c>
      <c r="AZ72" s="15"/>
      <c r="BA72" s="15">
        <f t="shared" si="144"/>
        <v>3000</v>
      </c>
      <c r="BB72" s="15">
        <f t="shared" si="145"/>
        <v>0</v>
      </c>
      <c r="BC72" s="15">
        <f t="shared" si="146"/>
        <v>0</v>
      </c>
      <c r="BD72" s="15">
        <f t="shared" si="147"/>
        <v>0</v>
      </c>
      <c r="BE72" s="15">
        <f t="shared" si="148"/>
        <v>0</v>
      </c>
      <c r="BF72" s="15">
        <f t="shared" si="149"/>
        <v>0</v>
      </c>
      <c r="BG72" s="15">
        <f t="shared" si="150"/>
        <v>0</v>
      </c>
      <c r="BH72" s="15">
        <f t="shared" si="151"/>
        <v>0</v>
      </c>
      <c r="BI72" s="15">
        <f t="shared" si="152"/>
        <v>0</v>
      </c>
      <c r="BJ72" s="15">
        <f t="shared" si="153"/>
        <v>0</v>
      </c>
      <c r="BK72" s="15">
        <f t="shared" si="154"/>
        <v>0</v>
      </c>
      <c r="BL72" s="15">
        <f t="shared" si="155"/>
        <v>0</v>
      </c>
      <c r="BM72" s="15">
        <f t="shared" si="156"/>
        <v>0</v>
      </c>
      <c r="BN72" s="15">
        <f t="shared" si="157"/>
        <v>0</v>
      </c>
      <c r="BO72" s="15">
        <f t="shared" si="158"/>
        <v>0</v>
      </c>
      <c r="BP72" s="15">
        <f t="shared" si="159"/>
        <v>0</v>
      </c>
      <c r="BQ72" s="15">
        <f t="shared" si="160"/>
        <v>0</v>
      </c>
      <c r="BR72" s="15">
        <f t="shared" si="161"/>
        <v>0</v>
      </c>
      <c r="BS72" s="15">
        <f t="shared" si="162"/>
        <v>0</v>
      </c>
      <c r="BT72" s="15">
        <f t="shared" si="163"/>
        <v>0</v>
      </c>
      <c r="BU72" s="15">
        <f t="shared" si="164"/>
        <v>0</v>
      </c>
      <c r="BV72" s="15">
        <f t="shared" si="165"/>
        <v>0</v>
      </c>
      <c r="BW72" s="15">
        <f t="shared" si="166"/>
        <v>0</v>
      </c>
      <c r="BX72" s="15">
        <f t="shared" si="167"/>
        <v>0</v>
      </c>
      <c r="BY72" s="15"/>
      <c r="BZ72" s="15">
        <f>IF($C72=0,0,Planner!$H72/$C72)</f>
        <v>7.333333333333333</v>
      </c>
      <c r="CA72" s="15">
        <f>IF($D72=0,0,Planner!$H72/$D72)</f>
        <v>0</v>
      </c>
      <c r="CB72" s="15">
        <f>IF($E72=0,0,Planner!$H72/$E72)</f>
        <v>0</v>
      </c>
      <c r="CC72" s="15">
        <f>IF($F72=0,0,Planner!$H72/$F72)</f>
        <v>0</v>
      </c>
      <c r="CD72" s="15">
        <f>IF($G72=0,0,Planner!$H72/$G72)</f>
        <v>0</v>
      </c>
      <c r="CE72" s="15">
        <f>IF($H72=0,0,Planner!$H72/$H72)</f>
        <v>0</v>
      </c>
      <c r="CF72" s="15">
        <f>IF($I72=0,0,Planner!$H72/$I72)</f>
        <v>0</v>
      </c>
      <c r="CG72" s="15">
        <f>IF($J72=0,0,Planner!$H72/$J72)</f>
        <v>0</v>
      </c>
      <c r="CH72" s="15">
        <f>IF($K72=0,0,Planner!$H72/$K72)</f>
        <v>0</v>
      </c>
      <c r="CI72" s="15">
        <f>IF($L72=0,0,Planner!$H72/$L72)</f>
        <v>0</v>
      </c>
      <c r="CJ72" s="15">
        <f>IF($M72=0,0,Planner!$H72/$M72)</f>
        <v>0</v>
      </c>
      <c r="CK72" s="15">
        <f>IF($N72=0,0,Planner!$H72/$N72)</f>
        <v>0</v>
      </c>
      <c r="CL72" s="15">
        <f>IF($O72=0,0,Planner!$H72/$O72)</f>
        <v>0</v>
      </c>
      <c r="CM72" s="15">
        <f>IF($P72=0,0,Planner!$H72/$P72)</f>
        <v>0</v>
      </c>
      <c r="CN72" s="15">
        <f>IF($Q72=0,0,Planner!$H72/$Q72)</f>
        <v>0</v>
      </c>
      <c r="CO72" s="15">
        <f>IF($R72=0,0,Planner!$H72/$R72)</f>
        <v>0</v>
      </c>
      <c r="CP72" s="15">
        <f>IF($S72=0,0,Planner!$H72/$S72)</f>
        <v>0</v>
      </c>
      <c r="CQ72" s="15">
        <f>IF($T72=0,0,Planner!$H72/$T72)</f>
        <v>0</v>
      </c>
      <c r="CR72" s="15">
        <f>IF($U72=0,0,Planner!$H72/$U72)</f>
        <v>0</v>
      </c>
      <c r="CS72" s="15">
        <f>IF($V72=0,0,Planner!$H72/$V72)</f>
        <v>0</v>
      </c>
      <c r="CT72" s="15">
        <f>IF($W72=0,0,Planner!$H72/$W72)</f>
        <v>0</v>
      </c>
      <c r="CU72" s="15">
        <f>IF($X72=0,0,Planner!$H72/$X72)</f>
        <v>0</v>
      </c>
      <c r="CV72" s="15">
        <f>IF($Y72=0,0,Planner!$H72/$Y72)</f>
        <v>0</v>
      </c>
      <c r="CW72" s="15">
        <f>IF($Z72=0,0,Planner!$H72/$Z72)</f>
        <v>0</v>
      </c>
      <c r="CX72" s="15"/>
      <c r="CY72" s="15">
        <f t="shared" si="168"/>
        <v>1</v>
      </c>
      <c r="CZ72" s="15">
        <f t="shared" si="169"/>
        <v>0</v>
      </c>
      <c r="DA72" s="15">
        <f t="shared" si="170"/>
        <v>0</v>
      </c>
      <c r="DB72" s="15">
        <f t="shared" si="171"/>
        <v>0</v>
      </c>
      <c r="DC72" s="15">
        <f t="shared" si="172"/>
        <v>0</v>
      </c>
      <c r="DD72" s="15">
        <f t="shared" si="173"/>
        <v>0</v>
      </c>
      <c r="DE72" s="15">
        <f t="shared" si="174"/>
        <v>0</v>
      </c>
      <c r="DF72" s="15">
        <f t="shared" si="175"/>
        <v>0</v>
      </c>
      <c r="DG72" s="15">
        <f t="shared" si="176"/>
        <v>0</v>
      </c>
      <c r="DH72" s="15">
        <f t="shared" si="177"/>
        <v>0</v>
      </c>
      <c r="DI72" s="15">
        <f t="shared" si="178"/>
        <v>0</v>
      </c>
      <c r="DJ72" s="15">
        <f t="shared" si="179"/>
        <v>0</v>
      </c>
      <c r="DK72" s="15">
        <f t="shared" si="180"/>
        <v>0</v>
      </c>
      <c r="DL72" s="15">
        <f t="shared" si="181"/>
        <v>0</v>
      </c>
      <c r="DM72" s="15">
        <f t="shared" si="182"/>
        <v>0</v>
      </c>
      <c r="DN72" s="15">
        <f t="shared" si="183"/>
        <v>0</v>
      </c>
      <c r="DO72" s="15">
        <f t="shared" si="184"/>
        <v>0</v>
      </c>
      <c r="DP72" s="15">
        <f t="shared" si="185"/>
        <v>0</v>
      </c>
      <c r="DQ72" s="15">
        <f t="shared" si="186"/>
        <v>0</v>
      </c>
      <c r="DR72" s="15">
        <f t="shared" si="187"/>
        <v>0</v>
      </c>
      <c r="DS72" s="15">
        <f t="shared" si="188"/>
        <v>0</v>
      </c>
      <c r="DT72" s="15">
        <f t="shared" si="189"/>
        <v>0</v>
      </c>
      <c r="DU72" s="15">
        <f t="shared" si="190"/>
        <v>0</v>
      </c>
      <c r="DV72" s="15">
        <f t="shared" si="191"/>
        <v>0</v>
      </c>
      <c r="DW72" s="15"/>
      <c r="DX72" s="15">
        <f t="shared" si="192"/>
        <v>7.333333333333333</v>
      </c>
      <c r="DY72" s="15">
        <f t="shared" si="193"/>
        <v>0</v>
      </c>
      <c r="DZ72" s="15">
        <f t="shared" si="194"/>
        <v>0</v>
      </c>
      <c r="EA72" s="15">
        <f t="shared" si="195"/>
        <v>0</v>
      </c>
      <c r="EB72" s="15">
        <f t="shared" si="196"/>
        <v>0</v>
      </c>
      <c r="EC72" s="15">
        <f t="shared" si="197"/>
        <v>0</v>
      </c>
      <c r="ED72" s="15">
        <f t="shared" si="198"/>
        <v>0</v>
      </c>
      <c r="EE72" s="15">
        <f t="shared" si="199"/>
        <v>0</v>
      </c>
      <c r="EF72" s="15">
        <f t="shared" si="200"/>
        <v>0</v>
      </c>
      <c r="EG72" s="15">
        <f t="shared" si="201"/>
        <v>0</v>
      </c>
      <c r="EH72" s="15">
        <f t="shared" si="202"/>
        <v>0</v>
      </c>
      <c r="EI72" s="15">
        <f t="shared" si="203"/>
        <v>0</v>
      </c>
      <c r="EJ72" s="15">
        <f t="shared" si="204"/>
        <v>0</v>
      </c>
      <c r="EK72" s="15">
        <f t="shared" si="205"/>
        <v>0</v>
      </c>
      <c r="EL72" s="15">
        <f t="shared" si="206"/>
        <v>0</v>
      </c>
      <c r="EM72" s="15">
        <f t="shared" si="207"/>
        <v>0</v>
      </c>
      <c r="EN72" s="15">
        <f t="shared" si="208"/>
        <v>0</v>
      </c>
      <c r="EO72" s="15">
        <f t="shared" si="209"/>
        <v>0</v>
      </c>
      <c r="EP72" s="15">
        <f t="shared" si="210"/>
        <v>0</v>
      </c>
      <c r="EQ72" s="15">
        <f t="shared" si="211"/>
        <v>0</v>
      </c>
      <c r="ER72" s="15">
        <f t="shared" si="212"/>
        <v>0</v>
      </c>
      <c r="ES72" s="15">
        <f t="shared" si="213"/>
        <v>0</v>
      </c>
      <c r="ET72" s="15">
        <f t="shared" si="214"/>
        <v>0</v>
      </c>
      <c r="EU72" s="15">
        <f t="shared" si="215"/>
        <v>0</v>
      </c>
      <c r="EV72" s="15"/>
      <c r="EW72" s="15" t="str">
        <f>IF(Planner!$L72="","",CHAR(34)&amp;Planner!$L72&amp;CHAR(34))</f>
        <v>"Demon tear"</v>
      </c>
      <c r="EX72" s="15" t="str">
        <f>IF(Planner!$M72="","",CHAR(34)&amp;Planner!$M72&amp;CHAR(34))</f>
        <v/>
      </c>
      <c r="EY72" s="15" t="str">
        <f>IF(Planner!$N72="","",CHAR(34)&amp;Planner!$N72&amp;CHAR(34))</f>
        <v/>
      </c>
      <c r="EZ72" s="15" t="str">
        <f>IF(Planner!$O72="","",CHAR(34)&amp;Planner!$O72&amp;CHAR(34))</f>
        <v/>
      </c>
      <c r="FA72" s="15" t="str">
        <f>IF(Planner!$P72="","",CHAR(34)&amp;Planner!$P72&amp;CHAR(34))</f>
        <v/>
      </c>
      <c r="FB72" s="15" t="str">
        <f>IF(Planner!$Q72="","",CHAR(34)&amp;Planner!$Q72&amp;CHAR(34))</f>
        <v/>
      </c>
      <c r="FC72" s="15" t="str">
        <f>IF(Planner!$R72="","",CHAR(34)&amp;Planner!$R72&amp;CHAR(34))</f>
        <v/>
      </c>
      <c r="FD72" s="15" t="str">
        <f>IF(Planner!$S72="","",CHAR(34)&amp;Planner!$S72&amp;CHAR(34))</f>
        <v/>
      </c>
      <c r="FE72" s="15" t="str">
        <f>IF(Planner!$T72="","",CHAR(34)&amp;Planner!$T72&amp;CHAR(34))</f>
        <v/>
      </c>
      <c r="FF72" s="15" t="str">
        <f>IF(Planner!$U72="","",CHAR(34)&amp;Planner!$U72&amp;CHAR(34))</f>
        <v/>
      </c>
      <c r="FG72" s="15" t="str">
        <f>IF(Planner!$V72="","",CHAR(34)&amp;Planner!$V72&amp;CHAR(34))</f>
        <v/>
      </c>
      <c r="FH72" s="15" t="str">
        <f>IF(Planner!$W72="","",CHAR(34)&amp;Planner!$W72&amp;CHAR(34))</f>
        <v/>
      </c>
      <c r="FI72" s="15" t="str">
        <f>IF(Planner!$X72="","",CHAR(34)&amp;Planner!$X72&amp;CHAR(34))</f>
        <v/>
      </c>
      <c r="FJ72" s="15" t="str">
        <f>IF(Planner!$Y72="","",CHAR(34)&amp;Planner!$Y72&amp;CHAR(34))</f>
        <v/>
      </c>
      <c r="FK72" s="15" t="str">
        <f>IF(Planner!$Z72="","",CHAR(34)&amp;Planner!$Z72&amp;CHAR(34))</f>
        <v/>
      </c>
      <c r="FL72" s="15" t="str">
        <f>IF(Planner!$AA72="","",CHAR(34)&amp;Planner!$AA72&amp;CHAR(34))</f>
        <v/>
      </c>
      <c r="FM72" s="15" t="str">
        <f>IF(Planner!$AB72="","",CHAR(34)&amp;Planner!$AB72&amp;CHAR(34))</f>
        <v/>
      </c>
      <c r="FN72" s="15" t="str">
        <f>IF(Planner!$AC72="","",CHAR(34)&amp;Planner!$AC72&amp;CHAR(34))</f>
        <v/>
      </c>
      <c r="FO72" s="15" t="str">
        <f>IF(Planner!$AD72="","",CHAR(34)&amp;Planner!$AD72&amp;CHAR(34))</f>
        <v/>
      </c>
      <c r="FP72" s="15" t="str">
        <f>IF(Planner!$AE72="","",CHAR(34)&amp;Planner!$AE72&amp;CHAR(34))</f>
        <v/>
      </c>
      <c r="FQ72" s="15" t="str">
        <f>IF(Planner!$AF72="","",CHAR(34)&amp;Planner!$AF72&amp;CHAR(34))</f>
        <v/>
      </c>
      <c r="FR72" s="15" t="str">
        <f>IF(Planner!$AG72="","",CHAR(34)&amp;Planner!$AG72&amp;CHAR(34))</f>
        <v/>
      </c>
      <c r="FS72" s="15" t="str">
        <f>IF(Planner!$AH72="","",CHAR(34)&amp;Planner!$AH72&amp;CHAR(34))</f>
        <v/>
      </c>
      <c r="FT72" s="15" t="str">
        <f>IF(Planner!$AI72="","",CHAR(34)&amp;Planner!$AI72&amp;CHAR(34))</f>
        <v/>
      </c>
    </row>
    <row r="73" spans="1:176" x14ac:dyDescent="0.25">
      <c r="A73" s="15">
        <f>Planner!$A73</f>
        <v>12</v>
      </c>
      <c r="B73" s="15"/>
      <c r="C73" s="15">
        <f>IF(Planner!$L73="",0,IFERROR(INDEX(Lookup!$H$5:$H$808,MATCH(Planner!$F73&amp;"|"&amp;Planner!$L73,Lookup!$A$5:$A$808,0)),0))</f>
        <v>4</v>
      </c>
      <c r="D73" s="15">
        <f>IF(Planner!$M73="",0,IFERROR(INDEX(Lookup!$H$5:$H$808,MATCH(Planner!$F73&amp;"|"&amp;Planner!$M73,Lookup!$A$5:$A$808,0)),0))</f>
        <v>0</v>
      </c>
      <c r="E73" s="15">
        <f>IF(Planner!$N73="",0,IFERROR(INDEX(Lookup!$H$5:$H$808,MATCH(Planner!$F73&amp;"|"&amp;Planner!$N73,Lookup!$A$5:$A$808,0)),0))</f>
        <v>0</v>
      </c>
      <c r="F73" s="15">
        <f>IF(Planner!$O73="",0,IFERROR(INDEX(Lookup!$H$5:$H$808,MATCH(Planner!$F73&amp;"|"&amp;Planner!$O73,Lookup!$A$5:$A$808,0)),0))</f>
        <v>0</v>
      </c>
      <c r="G73" s="15">
        <f>IF(Planner!$P73="",0,IFERROR(INDEX(Lookup!$H$5:$H$808,MATCH(Planner!$F73&amp;"|"&amp;Planner!$P73,Lookup!$A$5:$A$808,0)),0))</f>
        <v>0</v>
      </c>
      <c r="H73" s="15">
        <f>IF(Planner!$Q73="",0,IFERROR(INDEX(Lookup!$H$5:$H$808,MATCH(Planner!$F73&amp;"|"&amp;Planner!$Q73,Lookup!$A$5:$A$808,0)),0))</f>
        <v>0</v>
      </c>
      <c r="I73" s="15">
        <f>IF(Planner!$R73="",0,IFERROR(INDEX(Lookup!$H$5:$H$808,MATCH(Planner!$F73&amp;"|"&amp;Planner!$R73,Lookup!$A$5:$A$808,0)),0))</f>
        <v>0</v>
      </c>
      <c r="J73" s="15">
        <f>IF(Planner!$S73="",0,IFERROR(INDEX(Lookup!$H$5:$H$808,MATCH(Planner!$F73&amp;"|"&amp;Planner!$S73,Lookup!$A$5:$A$808,0)),0))</f>
        <v>0</v>
      </c>
      <c r="K73" s="15">
        <f>IF(Planner!$T73="",0,IFERROR(INDEX(Lookup!$H$5:$H$808,MATCH(Planner!$F73&amp;"|"&amp;Planner!$T73,Lookup!$A$5:$A$808,0)),0))</f>
        <v>0</v>
      </c>
      <c r="L73" s="15">
        <f>IF(Planner!$U73="",0,IFERROR(INDEX(Lookup!$H$5:$H$808,MATCH(Planner!$F73&amp;"|"&amp;Planner!$U73,Lookup!$A$5:$A$808,0)),0))</f>
        <v>0</v>
      </c>
      <c r="M73" s="15">
        <f>IF(Planner!$V73="",0,IFERROR(INDEX(Lookup!$H$5:$H$808,MATCH(Planner!$F73&amp;"|"&amp;Planner!$V73,Lookup!$A$5:$A$808,0)),0))</f>
        <v>0</v>
      </c>
      <c r="N73" s="15">
        <f>IF(Planner!$W73="",0,IFERROR(INDEX(Lookup!$H$5:$H$808,MATCH(Planner!$F73&amp;"|"&amp;Planner!$W73,Lookup!$A$5:$A$808,0)),0))</f>
        <v>0</v>
      </c>
      <c r="O73" s="15">
        <f>IF(Planner!$X73="",0,IFERROR(INDEX(Lookup!$H$5:$H$808,MATCH(Planner!$F73&amp;"|"&amp;Planner!$X73,Lookup!$A$5:$A$808,0)),0))</f>
        <v>0</v>
      </c>
      <c r="P73" s="15">
        <f>IF(Planner!$Y73="",0,IFERROR(INDEX(Lookup!$H$5:$H$808,MATCH(Planner!$F73&amp;"|"&amp;Planner!$Y73,Lookup!$A$5:$A$808,0)),0))</f>
        <v>0</v>
      </c>
      <c r="Q73" s="15">
        <f>IF(Planner!$Z73="",0,IFERROR(INDEX(Lookup!$H$5:$H$808,MATCH(Planner!$F73&amp;"|"&amp;Planner!$Z73,Lookup!$A$5:$A$808,0)),0))</f>
        <v>0</v>
      </c>
      <c r="R73" s="15">
        <f>IF(Planner!$AA73="",0,IFERROR(INDEX(Lookup!$H$5:$H$808,MATCH(Planner!$F73&amp;"|"&amp;Planner!$AA73,Lookup!$A$5:$A$808,0)),0))</f>
        <v>0</v>
      </c>
      <c r="S73" s="15">
        <f>IF(Planner!$AB73="",0,IFERROR(INDEX(Lookup!$H$5:$H$808,MATCH(Planner!$F73&amp;"|"&amp;Planner!$AB73,Lookup!$A$5:$A$808,0)),0))</f>
        <v>0</v>
      </c>
      <c r="T73" s="15">
        <f>IF(Planner!$AC73="",0,IFERROR(INDEX(Lookup!$H$5:$H$808,MATCH(Planner!$F73&amp;"|"&amp;Planner!$AC73,Lookup!$A$5:$A$808,0)),0))</f>
        <v>0</v>
      </c>
      <c r="U73" s="15">
        <f>IF(Planner!$AD73="",0,IFERROR(INDEX(Lookup!$H$5:$H$808,MATCH(Planner!$F73&amp;"|"&amp;Planner!$AD73,Lookup!$A$5:$A$808,0)),0))</f>
        <v>0</v>
      </c>
      <c r="V73" s="15">
        <f>IF(Planner!$AE73="",0,IFERROR(INDEX(Lookup!$H$5:$H$808,MATCH(Planner!$F73&amp;"|"&amp;Planner!$AE73,Lookup!$A$5:$A$808,0)),0))</f>
        <v>0</v>
      </c>
      <c r="W73" s="15">
        <f>IF(Planner!$AF73="",0,IFERROR(INDEX(Lookup!$H$5:$H$808,MATCH(Planner!$F73&amp;"|"&amp;Planner!$AF73,Lookup!$A$5:$A$808,0)),0))</f>
        <v>0</v>
      </c>
      <c r="X73" s="15">
        <f>IF(Planner!$AG73="",0,IFERROR(INDEX(Lookup!$H$5:$H$808,MATCH(Planner!$F73&amp;"|"&amp;Planner!$AG73,Lookup!$A$5:$A$808,0)),0))</f>
        <v>0</v>
      </c>
      <c r="Y73" s="15">
        <f>IF(Planner!$AH73="",0,IFERROR(INDEX(Lookup!$H$5:$H$808,MATCH(Planner!$F73&amp;"|"&amp;Planner!$AH73,Lookup!$A$5:$A$808,0)),0))</f>
        <v>0</v>
      </c>
      <c r="Z73" s="15">
        <f>IF(Planner!$AI73="",0,IFERROR(INDEX(Lookup!$H$5:$H$808,MATCH(Planner!$F73&amp;"|"&amp;Planner!$AI73,Lookup!$A$5:$A$808,0)),0))</f>
        <v>0</v>
      </c>
      <c r="AA73" s="15"/>
      <c r="AB73" s="15" t="str">
        <f>IF(Planner!$L73="","",IF(Planner!$I73="Yes","ALL",IF(Planner!$I73="No","IDX0",IFERROR(INDEX(Lookup!$D$5:$D$808,MATCH(Planner!$F73&amp;"|"&amp;Planner!$L73,Lookup!$A$5:$A$808,0)),"UNK0"))))</f>
        <v>clue_completion~elite</v>
      </c>
      <c r="AC73" s="15" t="str">
        <f>IF(Planner!$M73="","",IF(Planner!$I73="Yes","ALL",IF(Planner!$I73="No","IDX1",IFERROR(INDEX(Lookup!$D$5:$D$808,MATCH(Planner!$F73&amp;"|"&amp;Planner!$M73,Lookup!$A$5:$A$808,0)),"UNK1"))))</f>
        <v/>
      </c>
      <c r="AD73" s="15" t="str">
        <f>IF(Planner!$N73="","",IF(Planner!$I73="Yes","ALL",IF(Planner!$I73="No","IDX2",IFERROR(INDEX(Lookup!$D$5:$D$808,MATCH(Planner!$F73&amp;"|"&amp;Planner!$N73,Lookup!$A$5:$A$808,0)),"UNK2"))))</f>
        <v/>
      </c>
      <c r="AE73" s="15" t="str">
        <f>IF(Planner!$O73="","",IF(Planner!$I73="Yes","ALL",IF(Planner!$I73="No","IDX3",IFERROR(INDEX(Lookup!$D$5:$D$808,MATCH(Planner!$F73&amp;"|"&amp;Planner!$O73,Lookup!$A$5:$A$808,0)),"UNK3"))))</f>
        <v/>
      </c>
      <c r="AF73" s="15" t="str">
        <f>IF(Planner!$P73="","",IF(Planner!$I73="Yes","ALL",IF(Planner!$I73="No","IDX4",IFERROR(INDEX(Lookup!$D$5:$D$808,MATCH(Planner!$F73&amp;"|"&amp;Planner!$P73,Lookup!$A$5:$A$808,0)),"UNK4"))))</f>
        <v/>
      </c>
      <c r="AG73" s="15" t="str">
        <f>IF(Planner!$Q73="","",IF(Planner!$I73="Yes","ALL",IF(Planner!$I73="No","IDX5",IFERROR(INDEX(Lookup!$D$5:$D$808,MATCH(Planner!$F73&amp;"|"&amp;Planner!$Q73,Lookup!$A$5:$A$808,0)),"UNK5"))))</f>
        <v/>
      </c>
      <c r="AH73" s="15" t="str">
        <f>IF(Planner!$R73="","",IF(Planner!$I73="Yes","ALL",IF(Planner!$I73="No","IDX6",IFERROR(INDEX(Lookup!$D$5:$D$808,MATCH(Planner!$F73&amp;"|"&amp;Planner!$R73,Lookup!$A$5:$A$808,0)),"UNK6"))))</f>
        <v/>
      </c>
      <c r="AI73" s="15" t="str">
        <f>IF(Planner!$S73="","",IF(Planner!$I73="Yes","ALL",IF(Planner!$I73="No","IDX7",IFERROR(INDEX(Lookup!$D$5:$D$808,MATCH(Planner!$F73&amp;"|"&amp;Planner!$S73,Lookup!$A$5:$A$808,0)),"UNK7"))))</f>
        <v/>
      </c>
      <c r="AJ73" s="15" t="str">
        <f>IF(Planner!$T73="","",IF(Planner!$I73="Yes","ALL",IF(Planner!$I73="No","IDX8",IFERROR(INDEX(Lookup!$D$5:$D$808,MATCH(Planner!$F73&amp;"|"&amp;Planner!$T73,Lookup!$A$5:$A$808,0)),"UNK8"))))</f>
        <v/>
      </c>
      <c r="AK73" s="15" t="str">
        <f>IF(Planner!$U73="","",IF(Planner!$I73="Yes","ALL",IF(Planner!$I73="No","IDX9",IFERROR(INDEX(Lookup!$D$5:$D$808,MATCH(Planner!$F73&amp;"|"&amp;Planner!$U73,Lookup!$A$5:$A$808,0)),"UNK9"))))</f>
        <v/>
      </c>
      <c r="AL73" s="15" t="str">
        <f>IF(Planner!$V73="","",IF(Planner!$I73="Yes","ALL",IF(Planner!$I73="No","IDX10",IFERROR(INDEX(Lookup!$D$5:$D$808,MATCH(Planner!$F73&amp;"|"&amp;Planner!$V73,Lookup!$A$5:$A$808,0)),"UNK10"))))</f>
        <v/>
      </c>
      <c r="AM73" s="15" t="str">
        <f>IF(Planner!$W73="","",IF(Planner!$I73="Yes","ALL",IF(Planner!$I73="No","IDX11",IFERROR(INDEX(Lookup!$D$5:$D$808,MATCH(Planner!$F73&amp;"|"&amp;Planner!$W73,Lookup!$A$5:$A$808,0)),"UNK11"))))</f>
        <v/>
      </c>
      <c r="AN73" s="15" t="str">
        <f>IF(Planner!$X73="","",IF(Planner!$I73="Yes","ALL",IF(Planner!$I73="No","IDX12",IFERROR(INDEX(Lookup!$D$5:$D$808,MATCH(Planner!$F73&amp;"|"&amp;Planner!$X73,Lookup!$A$5:$A$808,0)),"UNK12"))))</f>
        <v/>
      </c>
      <c r="AO73" s="15" t="str">
        <f>IF(Planner!$Y73="","",IF(Planner!$I73="Yes","ALL",IF(Planner!$I73="No","IDX13",IFERROR(INDEX(Lookup!$D$5:$D$808,MATCH(Planner!$F73&amp;"|"&amp;Planner!$Y73,Lookup!$A$5:$A$808,0)),"UNK13"))))</f>
        <v/>
      </c>
      <c r="AP73" s="15" t="str">
        <f>IF(Planner!$Z73="","",IF(Planner!$I73="Yes","ALL",IF(Planner!$I73="No","IDX14",IFERROR(INDEX(Lookup!$D$5:$D$808,MATCH(Planner!$F73&amp;"|"&amp;Planner!$Z73,Lookup!$A$5:$A$808,0)),"UNK14"))))</f>
        <v/>
      </c>
      <c r="AQ73" s="15" t="str">
        <f>IF(Planner!$AA73="","",IF(Planner!$I73="Yes","ALL",IF(Planner!$I73="No","IDX15",IFERROR(INDEX(Lookup!$D$5:$D$808,MATCH(Planner!$F73&amp;"|"&amp;Planner!$AA73,Lookup!$A$5:$A$808,0)),"UNK15"))))</f>
        <v/>
      </c>
      <c r="AR73" s="15" t="str">
        <f>IF(Planner!$AB73="","",IF(Planner!$I73="Yes","ALL",IF(Planner!$I73="No","IDX16",IFERROR(INDEX(Lookup!$D$5:$D$808,MATCH(Planner!$F73&amp;"|"&amp;Planner!$AB73,Lookup!$A$5:$A$808,0)),"UNK16"))))</f>
        <v/>
      </c>
      <c r="AS73" s="15" t="str">
        <f>IF(Planner!$AC73="","",IF(Planner!$I73="Yes","ALL",IF(Planner!$I73="No","IDX17",IFERROR(INDEX(Lookup!$D$5:$D$808,MATCH(Planner!$F73&amp;"|"&amp;Planner!$AC73,Lookup!$A$5:$A$808,0)),"UNK17"))))</f>
        <v/>
      </c>
      <c r="AT73" s="15" t="str">
        <f>IF(Planner!$AD73="","",IF(Planner!$I73="Yes","ALL",IF(Planner!$I73="No","IDX18",IFERROR(INDEX(Lookup!$D$5:$D$808,MATCH(Planner!$F73&amp;"|"&amp;Planner!$AD73,Lookup!$A$5:$A$808,0)),"UNK18"))))</f>
        <v/>
      </c>
      <c r="AU73" s="15" t="str">
        <f>IF(Planner!$AE73="","",IF(Planner!$I73="Yes","ALL",IF(Planner!$I73="No","IDX19",IFERROR(INDEX(Lookup!$D$5:$D$808,MATCH(Planner!$F73&amp;"|"&amp;Planner!$AE73,Lookup!$A$5:$A$808,0)),"UNK19"))))</f>
        <v/>
      </c>
      <c r="AV73" s="15" t="str">
        <f>IF(Planner!$AF73="","",IF(Planner!$I73="Yes","ALL",IF(Planner!$I73="No","IDX20",IFERROR(INDEX(Lookup!$D$5:$D$808,MATCH(Planner!$F73&amp;"|"&amp;Planner!$AF73,Lookup!$A$5:$A$808,0)),"UNK20"))))</f>
        <v/>
      </c>
      <c r="AW73" s="15" t="str">
        <f>IF(Planner!$AG73="","",IF(Planner!$I73="Yes","ALL",IF(Planner!$I73="No","IDX21",IFERROR(INDEX(Lookup!$D$5:$D$808,MATCH(Planner!$F73&amp;"|"&amp;Planner!$AG73,Lookup!$A$5:$A$808,0)),"UNK21"))))</f>
        <v/>
      </c>
      <c r="AX73" s="15" t="str">
        <f>IF(Planner!$AH73="","",IF(Planner!$I73="Yes","ALL",IF(Planner!$I73="No","IDX22",IFERROR(INDEX(Lookup!$D$5:$D$808,MATCH(Planner!$F73&amp;"|"&amp;Planner!$AH73,Lookup!$A$5:$A$808,0)),"UNK22"))))</f>
        <v/>
      </c>
      <c r="AY73" s="15" t="str">
        <f>IF(Planner!$AI73="","",IF(Planner!$I73="Yes","ALL",IF(Planner!$I73="No","IDX23",IFERROR(INDEX(Lookup!$D$5:$D$808,MATCH(Planner!$F73&amp;"|"&amp;Planner!$AI73,Lookup!$A$5:$A$808,0)),"UNK23"))))</f>
        <v/>
      </c>
      <c r="AZ73" s="15"/>
      <c r="BA73" s="15">
        <f t="shared" si="144"/>
        <v>4</v>
      </c>
      <c r="BB73" s="15">
        <f t="shared" si="145"/>
        <v>0</v>
      </c>
      <c r="BC73" s="15">
        <f t="shared" si="146"/>
        <v>0</v>
      </c>
      <c r="BD73" s="15">
        <f t="shared" si="147"/>
        <v>0</v>
      </c>
      <c r="BE73" s="15">
        <f t="shared" si="148"/>
        <v>0</v>
      </c>
      <c r="BF73" s="15">
        <f t="shared" si="149"/>
        <v>0</v>
      </c>
      <c r="BG73" s="15">
        <f t="shared" si="150"/>
        <v>0</v>
      </c>
      <c r="BH73" s="15">
        <f t="shared" si="151"/>
        <v>0</v>
      </c>
      <c r="BI73" s="15">
        <f t="shared" si="152"/>
        <v>0</v>
      </c>
      <c r="BJ73" s="15">
        <f t="shared" si="153"/>
        <v>0</v>
      </c>
      <c r="BK73" s="15">
        <f t="shared" si="154"/>
        <v>0</v>
      </c>
      <c r="BL73" s="15">
        <f t="shared" si="155"/>
        <v>0</v>
      </c>
      <c r="BM73" s="15">
        <f t="shared" si="156"/>
        <v>0</v>
      </c>
      <c r="BN73" s="15">
        <f t="shared" si="157"/>
        <v>0</v>
      </c>
      <c r="BO73" s="15">
        <f t="shared" si="158"/>
        <v>0</v>
      </c>
      <c r="BP73" s="15">
        <f t="shared" si="159"/>
        <v>0</v>
      </c>
      <c r="BQ73" s="15">
        <f t="shared" si="160"/>
        <v>0</v>
      </c>
      <c r="BR73" s="15">
        <f t="shared" si="161"/>
        <v>0</v>
      </c>
      <c r="BS73" s="15">
        <f t="shared" si="162"/>
        <v>0</v>
      </c>
      <c r="BT73" s="15">
        <f t="shared" si="163"/>
        <v>0</v>
      </c>
      <c r="BU73" s="15">
        <f t="shared" si="164"/>
        <v>0</v>
      </c>
      <c r="BV73" s="15">
        <f t="shared" si="165"/>
        <v>0</v>
      </c>
      <c r="BW73" s="15">
        <f t="shared" si="166"/>
        <v>0</v>
      </c>
      <c r="BX73" s="15">
        <f t="shared" si="167"/>
        <v>0</v>
      </c>
      <c r="BY73" s="15"/>
      <c r="BZ73" s="15">
        <f>IF($C73=0,0,Planner!$H73/$C73)</f>
        <v>2.5</v>
      </c>
      <c r="CA73" s="15">
        <f>IF($D73=0,0,Planner!$H73/$D73)</f>
        <v>0</v>
      </c>
      <c r="CB73" s="15">
        <f>IF($E73=0,0,Planner!$H73/$E73)</f>
        <v>0</v>
      </c>
      <c r="CC73" s="15">
        <f>IF($F73=0,0,Planner!$H73/$F73)</f>
        <v>0</v>
      </c>
      <c r="CD73" s="15">
        <f>IF($G73=0,0,Planner!$H73/$G73)</f>
        <v>0</v>
      </c>
      <c r="CE73" s="15">
        <f>IF($H73=0,0,Planner!$H73/$H73)</f>
        <v>0</v>
      </c>
      <c r="CF73" s="15">
        <f>IF($I73=0,0,Planner!$H73/$I73)</f>
        <v>0</v>
      </c>
      <c r="CG73" s="15">
        <f>IF($J73=0,0,Planner!$H73/$J73)</f>
        <v>0</v>
      </c>
      <c r="CH73" s="15">
        <f>IF($K73=0,0,Planner!$H73/$K73)</f>
        <v>0</v>
      </c>
      <c r="CI73" s="15">
        <f>IF($L73=0,0,Planner!$H73/$L73)</f>
        <v>0</v>
      </c>
      <c r="CJ73" s="15">
        <f>IF($M73=0,0,Planner!$H73/$M73)</f>
        <v>0</v>
      </c>
      <c r="CK73" s="15">
        <f>IF($N73=0,0,Planner!$H73/$N73)</f>
        <v>0</v>
      </c>
      <c r="CL73" s="15">
        <f>IF($O73=0,0,Planner!$H73/$O73)</f>
        <v>0</v>
      </c>
      <c r="CM73" s="15">
        <f>IF($P73=0,0,Planner!$H73/$P73)</f>
        <v>0</v>
      </c>
      <c r="CN73" s="15">
        <f>IF($Q73=0,0,Planner!$H73/$Q73)</f>
        <v>0</v>
      </c>
      <c r="CO73" s="15">
        <f>IF($R73=0,0,Planner!$H73/$R73)</f>
        <v>0</v>
      </c>
      <c r="CP73" s="15">
        <f>IF($S73=0,0,Planner!$H73/$S73)</f>
        <v>0</v>
      </c>
      <c r="CQ73" s="15">
        <f>IF($T73=0,0,Planner!$H73/$T73)</f>
        <v>0</v>
      </c>
      <c r="CR73" s="15">
        <f>IF($U73=0,0,Planner!$H73/$U73)</f>
        <v>0</v>
      </c>
      <c r="CS73" s="15">
        <f>IF($V73=0,0,Planner!$H73/$V73)</f>
        <v>0</v>
      </c>
      <c r="CT73" s="15">
        <f>IF($W73=0,0,Planner!$H73/$W73)</f>
        <v>0</v>
      </c>
      <c r="CU73" s="15">
        <f>IF($X73=0,0,Planner!$H73/$X73)</f>
        <v>0</v>
      </c>
      <c r="CV73" s="15">
        <f>IF($Y73=0,0,Planner!$H73/$Y73)</f>
        <v>0</v>
      </c>
      <c r="CW73" s="15">
        <f>IF($Z73=0,0,Planner!$H73/$Z73)</f>
        <v>0</v>
      </c>
      <c r="CX73" s="15"/>
      <c r="CY73" s="15">
        <f t="shared" si="168"/>
        <v>1</v>
      </c>
      <c r="CZ73" s="15">
        <f t="shared" si="169"/>
        <v>0</v>
      </c>
      <c r="DA73" s="15">
        <f t="shared" si="170"/>
        <v>0</v>
      </c>
      <c r="DB73" s="15">
        <f t="shared" si="171"/>
        <v>0</v>
      </c>
      <c r="DC73" s="15">
        <f t="shared" si="172"/>
        <v>0</v>
      </c>
      <c r="DD73" s="15">
        <f t="shared" si="173"/>
        <v>0</v>
      </c>
      <c r="DE73" s="15">
        <f t="shared" si="174"/>
        <v>0</v>
      </c>
      <c r="DF73" s="15">
        <f t="shared" si="175"/>
        <v>0</v>
      </c>
      <c r="DG73" s="15">
        <f t="shared" si="176"/>
        <v>0</v>
      </c>
      <c r="DH73" s="15">
        <f t="shared" si="177"/>
        <v>0</v>
      </c>
      <c r="DI73" s="15">
        <f t="shared" si="178"/>
        <v>0</v>
      </c>
      <c r="DJ73" s="15">
        <f t="shared" si="179"/>
        <v>0</v>
      </c>
      <c r="DK73" s="15">
        <f t="shared" si="180"/>
        <v>0</v>
      </c>
      <c r="DL73" s="15">
        <f t="shared" si="181"/>
        <v>0</v>
      </c>
      <c r="DM73" s="15">
        <f t="shared" si="182"/>
        <v>0</v>
      </c>
      <c r="DN73" s="15">
        <f t="shared" si="183"/>
        <v>0</v>
      </c>
      <c r="DO73" s="15">
        <f t="shared" si="184"/>
        <v>0</v>
      </c>
      <c r="DP73" s="15">
        <f t="shared" si="185"/>
        <v>0</v>
      </c>
      <c r="DQ73" s="15">
        <f t="shared" si="186"/>
        <v>0</v>
      </c>
      <c r="DR73" s="15">
        <f t="shared" si="187"/>
        <v>0</v>
      </c>
      <c r="DS73" s="15">
        <f t="shared" si="188"/>
        <v>0</v>
      </c>
      <c r="DT73" s="15">
        <f t="shared" si="189"/>
        <v>0</v>
      </c>
      <c r="DU73" s="15">
        <f t="shared" si="190"/>
        <v>0</v>
      </c>
      <c r="DV73" s="15">
        <f t="shared" si="191"/>
        <v>0</v>
      </c>
      <c r="DW73" s="15"/>
      <c r="DX73" s="15">
        <f t="shared" si="192"/>
        <v>2.5</v>
      </c>
      <c r="DY73" s="15">
        <f t="shared" si="193"/>
        <v>0</v>
      </c>
      <c r="DZ73" s="15">
        <f t="shared" si="194"/>
        <v>0</v>
      </c>
      <c r="EA73" s="15">
        <f t="shared" si="195"/>
        <v>0</v>
      </c>
      <c r="EB73" s="15">
        <f t="shared" si="196"/>
        <v>0</v>
      </c>
      <c r="EC73" s="15">
        <f t="shared" si="197"/>
        <v>0</v>
      </c>
      <c r="ED73" s="15">
        <f t="shared" si="198"/>
        <v>0</v>
      </c>
      <c r="EE73" s="15">
        <f t="shared" si="199"/>
        <v>0</v>
      </c>
      <c r="EF73" s="15">
        <f t="shared" si="200"/>
        <v>0</v>
      </c>
      <c r="EG73" s="15">
        <f t="shared" si="201"/>
        <v>0</v>
      </c>
      <c r="EH73" s="15">
        <f t="shared" si="202"/>
        <v>0</v>
      </c>
      <c r="EI73" s="15">
        <f t="shared" si="203"/>
        <v>0</v>
      </c>
      <c r="EJ73" s="15">
        <f t="shared" si="204"/>
        <v>0</v>
      </c>
      <c r="EK73" s="15">
        <f t="shared" si="205"/>
        <v>0</v>
      </c>
      <c r="EL73" s="15">
        <f t="shared" si="206"/>
        <v>0</v>
      </c>
      <c r="EM73" s="15">
        <f t="shared" si="207"/>
        <v>0</v>
      </c>
      <c r="EN73" s="15">
        <f t="shared" si="208"/>
        <v>0</v>
      </c>
      <c r="EO73" s="15">
        <f t="shared" si="209"/>
        <v>0</v>
      </c>
      <c r="EP73" s="15">
        <f t="shared" si="210"/>
        <v>0</v>
      </c>
      <c r="EQ73" s="15">
        <f t="shared" si="211"/>
        <v>0</v>
      </c>
      <c r="ER73" s="15">
        <f t="shared" si="212"/>
        <v>0</v>
      </c>
      <c r="ES73" s="15">
        <f t="shared" si="213"/>
        <v>0</v>
      </c>
      <c r="ET73" s="15">
        <f t="shared" si="214"/>
        <v>0</v>
      </c>
      <c r="EU73" s="15">
        <f t="shared" si="215"/>
        <v>0</v>
      </c>
      <c r="EV73" s="15"/>
      <c r="EW73" s="15" t="str">
        <f>IF(Planner!$L73="","",CHAR(34)&amp;Planner!$L73&amp;CHAR(34))</f>
        <v>"elite"</v>
      </c>
      <c r="EX73" s="15" t="str">
        <f>IF(Planner!$M73="","",CHAR(34)&amp;Planner!$M73&amp;CHAR(34))</f>
        <v/>
      </c>
      <c r="EY73" s="15" t="str">
        <f>IF(Planner!$N73="","",CHAR(34)&amp;Planner!$N73&amp;CHAR(34))</f>
        <v/>
      </c>
      <c r="EZ73" s="15" t="str">
        <f>IF(Planner!$O73="","",CHAR(34)&amp;Planner!$O73&amp;CHAR(34))</f>
        <v/>
      </c>
      <c r="FA73" s="15" t="str">
        <f>IF(Planner!$P73="","",CHAR(34)&amp;Planner!$P73&amp;CHAR(34))</f>
        <v/>
      </c>
      <c r="FB73" s="15" t="str">
        <f>IF(Planner!$Q73="","",CHAR(34)&amp;Planner!$Q73&amp;CHAR(34))</f>
        <v/>
      </c>
      <c r="FC73" s="15" t="str">
        <f>IF(Planner!$R73="","",CHAR(34)&amp;Planner!$R73&amp;CHAR(34))</f>
        <v/>
      </c>
      <c r="FD73" s="15" t="str">
        <f>IF(Planner!$S73="","",CHAR(34)&amp;Planner!$S73&amp;CHAR(34))</f>
        <v/>
      </c>
      <c r="FE73" s="15" t="str">
        <f>IF(Planner!$T73="","",CHAR(34)&amp;Planner!$T73&amp;CHAR(34))</f>
        <v/>
      </c>
      <c r="FF73" s="15" t="str">
        <f>IF(Planner!$U73="","",CHAR(34)&amp;Planner!$U73&amp;CHAR(34))</f>
        <v/>
      </c>
      <c r="FG73" s="15" t="str">
        <f>IF(Planner!$V73="","",CHAR(34)&amp;Planner!$V73&amp;CHAR(34))</f>
        <v/>
      </c>
      <c r="FH73" s="15" t="str">
        <f>IF(Planner!$W73="","",CHAR(34)&amp;Planner!$W73&amp;CHAR(34))</f>
        <v/>
      </c>
      <c r="FI73" s="15" t="str">
        <f>IF(Planner!$X73="","",CHAR(34)&amp;Planner!$X73&amp;CHAR(34))</f>
        <v/>
      </c>
      <c r="FJ73" s="15" t="str">
        <f>IF(Planner!$Y73="","",CHAR(34)&amp;Planner!$Y73&amp;CHAR(34))</f>
        <v/>
      </c>
      <c r="FK73" s="15" t="str">
        <f>IF(Planner!$Z73="","",CHAR(34)&amp;Planner!$Z73&amp;CHAR(34))</f>
        <v/>
      </c>
      <c r="FL73" s="15" t="str">
        <f>IF(Planner!$AA73="","",CHAR(34)&amp;Planner!$AA73&amp;CHAR(34))</f>
        <v/>
      </c>
      <c r="FM73" s="15" t="str">
        <f>IF(Planner!$AB73="","",CHAR(34)&amp;Planner!$AB73&amp;CHAR(34))</f>
        <v/>
      </c>
      <c r="FN73" s="15" t="str">
        <f>IF(Planner!$AC73="","",CHAR(34)&amp;Planner!$AC73&amp;CHAR(34))</f>
        <v/>
      </c>
      <c r="FO73" s="15" t="str">
        <f>IF(Planner!$AD73="","",CHAR(34)&amp;Planner!$AD73&amp;CHAR(34))</f>
        <v/>
      </c>
      <c r="FP73" s="15" t="str">
        <f>IF(Planner!$AE73="","",CHAR(34)&amp;Planner!$AE73&amp;CHAR(34))</f>
        <v/>
      </c>
      <c r="FQ73" s="15" t="str">
        <f>IF(Planner!$AF73="","",CHAR(34)&amp;Planner!$AF73&amp;CHAR(34))</f>
        <v/>
      </c>
      <c r="FR73" s="15" t="str">
        <f>IF(Planner!$AG73="","",CHAR(34)&amp;Planner!$AG73&amp;CHAR(34))</f>
        <v/>
      </c>
      <c r="FS73" s="15" t="str">
        <f>IF(Planner!$AH73="","",CHAR(34)&amp;Planner!$AH73&amp;CHAR(34))</f>
        <v/>
      </c>
      <c r="FT73" s="15" t="str">
        <f>IF(Planner!$AI73="","",CHAR(34)&amp;Planner!$AI73&amp;CHAR(34))</f>
        <v/>
      </c>
    </row>
    <row r="74" spans="1:176" x14ac:dyDescent="0.25">
      <c r="A74" s="15">
        <f>Planner!$A74</f>
        <v>11</v>
      </c>
      <c r="B74" s="15"/>
      <c r="C74" s="15">
        <f>IF(Planner!$L74="",0,IFERROR(INDEX(Lookup!$H$5:$H$808,MATCH(Planner!$F74&amp;"|"&amp;Planner!$L74,Lookup!$A$5:$A$808,0)),0))</f>
        <v>20000</v>
      </c>
      <c r="D74" s="15">
        <f>IF(Planner!$M74="",0,IFERROR(INDEX(Lookup!$H$5:$H$808,MATCH(Planner!$F74&amp;"|"&amp;Planner!$M74,Lookup!$A$5:$A$808,0)),0))</f>
        <v>0</v>
      </c>
      <c r="E74" s="15">
        <f>IF(Planner!$N74="",0,IFERROR(INDEX(Lookup!$H$5:$H$808,MATCH(Planner!$F74&amp;"|"&amp;Planner!$N74,Lookup!$A$5:$A$808,0)),0))</f>
        <v>0</v>
      </c>
      <c r="F74" s="15">
        <f>IF(Planner!$O74="",0,IFERROR(INDEX(Lookup!$H$5:$H$808,MATCH(Planner!$F74&amp;"|"&amp;Planner!$O74,Lookup!$A$5:$A$808,0)),0))</f>
        <v>0</v>
      </c>
      <c r="G74" s="15">
        <f>IF(Planner!$P74="",0,IFERROR(INDEX(Lookup!$H$5:$H$808,MATCH(Planner!$F74&amp;"|"&amp;Planner!$P74,Lookup!$A$5:$A$808,0)),0))</f>
        <v>0</v>
      </c>
      <c r="H74" s="15">
        <f>IF(Planner!$Q74="",0,IFERROR(INDEX(Lookup!$H$5:$H$808,MATCH(Planner!$F74&amp;"|"&amp;Planner!$Q74,Lookup!$A$5:$A$808,0)),0))</f>
        <v>0</v>
      </c>
      <c r="I74" s="15">
        <f>IF(Planner!$R74="",0,IFERROR(INDEX(Lookup!$H$5:$H$808,MATCH(Planner!$F74&amp;"|"&amp;Planner!$R74,Lookup!$A$5:$A$808,0)),0))</f>
        <v>0</v>
      </c>
      <c r="J74" s="15">
        <f>IF(Planner!$S74="",0,IFERROR(INDEX(Lookup!$H$5:$H$808,MATCH(Planner!$F74&amp;"|"&amp;Planner!$S74,Lookup!$A$5:$A$808,0)),0))</f>
        <v>0</v>
      </c>
      <c r="K74" s="15">
        <f>IF(Planner!$T74="",0,IFERROR(INDEX(Lookup!$H$5:$H$808,MATCH(Planner!$F74&amp;"|"&amp;Planner!$T74,Lookup!$A$5:$A$808,0)),0))</f>
        <v>0</v>
      </c>
      <c r="L74" s="15">
        <f>IF(Planner!$U74="",0,IFERROR(INDEX(Lookup!$H$5:$H$808,MATCH(Planner!$F74&amp;"|"&amp;Planner!$U74,Lookup!$A$5:$A$808,0)),0))</f>
        <v>0</v>
      </c>
      <c r="M74" s="15">
        <f>IF(Planner!$V74="",0,IFERROR(INDEX(Lookup!$H$5:$H$808,MATCH(Planner!$F74&amp;"|"&amp;Planner!$V74,Lookup!$A$5:$A$808,0)),0))</f>
        <v>0</v>
      </c>
      <c r="N74" s="15">
        <f>IF(Planner!$W74="",0,IFERROR(INDEX(Lookup!$H$5:$H$808,MATCH(Planner!$F74&amp;"|"&amp;Planner!$W74,Lookup!$A$5:$A$808,0)),0))</f>
        <v>0</v>
      </c>
      <c r="O74" s="15">
        <f>IF(Planner!$X74="",0,IFERROR(INDEX(Lookup!$H$5:$H$808,MATCH(Planner!$F74&amp;"|"&amp;Planner!$X74,Lookup!$A$5:$A$808,0)),0))</f>
        <v>0</v>
      </c>
      <c r="P74" s="15">
        <f>IF(Planner!$Y74="",0,IFERROR(INDEX(Lookup!$H$5:$H$808,MATCH(Planner!$F74&amp;"|"&amp;Planner!$Y74,Lookup!$A$5:$A$808,0)),0))</f>
        <v>0</v>
      </c>
      <c r="Q74" s="15">
        <f>IF(Planner!$Z74="",0,IFERROR(INDEX(Lookup!$H$5:$H$808,MATCH(Planner!$F74&amp;"|"&amp;Planner!$Z74,Lookup!$A$5:$A$808,0)),0))</f>
        <v>0</v>
      </c>
      <c r="R74" s="15">
        <f>IF(Planner!$AA74="",0,IFERROR(INDEX(Lookup!$H$5:$H$808,MATCH(Planner!$F74&amp;"|"&amp;Planner!$AA74,Lookup!$A$5:$A$808,0)),0))</f>
        <v>0</v>
      </c>
      <c r="S74" s="15">
        <f>IF(Planner!$AB74="",0,IFERROR(INDEX(Lookup!$H$5:$H$808,MATCH(Planner!$F74&amp;"|"&amp;Planner!$AB74,Lookup!$A$5:$A$808,0)),0))</f>
        <v>0</v>
      </c>
      <c r="T74" s="15">
        <f>IF(Planner!$AC74="",0,IFERROR(INDEX(Lookup!$H$5:$H$808,MATCH(Planner!$F74&amp;"|"&amp;Planner!$AC74,Lookup!$A$5:$A$808,0)),0))</f>
        <v>0</v>
      </c>
      <c r="U74" s="15">
        <f>IF(Planner!$AD74="",0,IFERROR(INDEX(Lookup!$H$5:$H$808,MATCH(Planner!$F74&amp;"|"&amp;Planner!$AD74,Lookup!$A$5:$A$808,0)),0))</f>
        <v>0</v>
      </c>
      <c r="V74" s="15">
        <f>IF(Planner!$AE74="",0,IFERROR(INDEX(Lookup!$H$5:$H$808,MATCH(Planner!$F74&amp;"|"&amp;Planner!$AE74,Lookup!$A$5:$A$808,0)),0))</f>
        <v>0</v>
      </c>
      <c r="W74" s="15">
        <f>IF(Planner!$AF74="",0,IFERROR(INDEX(Lookup!$H$5:$H$808,MATCH(Planner!$F74&amp;"|"&amp;Planner!$AF74,Lookup!$A$5:$A$808,0)),0))</f>
        <v>0</v>
      </c>
      <c r="X74" s="15">
        <f>IF(Planner!$AG74="",0,IFERROR(INDEX(Lookup!$H$5:$H$808,MATCH(Planner!$F74&amp;"|"&amp;Planner!$AG74,Lookup!$A$5:$A$808,0)),0))</f>
        <v>0</v>
      </c>
      <c r="Y74" s="15">
        <f>IF(Planner!$AH74="",0,IFERROR(INDEX(Lookup!$H$5:$H$808,MATCH(Planner!$F74&amp;"|"&amp;Planner!$AH74,Lookup!$A$5:$A$808,0)),0))</f>
        <v>0</v>
      </c>
      <c r="Z74" s="15">
        <f>IF(Planner!$AI74="",0,IFERROR(INDEX(Lookup!$H$5:$H$808,MATCH(Planner!$F74&amp;"|"&amp;Planner!$AI74,Lookup!$A$5:$A$808,0)),0))</f>
        <v>0</v>
      </c>
      <c r="AA74" s="15"/>
      <c r="AB74" s="15" t="str">
        <f>IF(Planner!$L74="","",IF(Planner!$I74="Yes","ALL",IF(Planner!$I74="No","IDX0",IFERROR(INDEX(Lookup!$D$5:$D$808,MATCH(Planner!$F74&amp;"|"&amp;Planner!$L74,Lookup!$A$5:$A$808,0)),"UNK0"))))</f>
        <v>npc_damage~Corporeal Beast</v>
      </c>
      <c r="AC74" s="15" t="str">
        <f>IF(Planner!$M74="","",IF(Planner!$I74="Yes","ALL",IF(Planner!$I74="No","IDX1",IFERROR(INDEX(Lookup!$D$5:$D$808,MATCH(Planner!$F74&amp;"|"&amp;Planner!$M74,Lookup!$A$5:$A$808,0)),"UNK1"))))</f>
        <v/>
      </c>
      <c r="AD74" s="15" t="str">
        <f>IF(Planner!$N74="","",IF(Planner!$I74="Yes","ALL",IF(Planner!$I74="No","IDX2",IFERROR(INDEX(Lookup!$D$5:$D$808,MATCH(Planner!$F74&amp;"|"&amp;Planner!$N74,Lookup!$A$5:$A$808,0)),"UNK2"))))</f>
        <v/>
      </c>
      <c r="AE74" s="15" t="str">
        <f>IF(Planner!$O74="","",IF(Planner!$I74="Yes","ALL",IF(Planner!$I74="No","IDX3",IFERROR(INDEX(Lookup!$D$5:$D$808,MATCH(Planner!$F74&amp;"|"&amp;Planner!$O74,Lookup!$A$5:$A$808,0)),"UNK3"))))</f>
        <v/>
      </c>
      <c r="AF74" s="15" t="str">
        <f>IF(Planner!$P74="","",IF(Planner!$I74="Yes","ALL",IF(Planner!$I74="No","IDX4",IFERROR(INDEX(Lookup!$D$5:$D$808,MATCH(Planner!$F74&amp;"|"&amp;Planner!$P74,Lookup!$A$5:$A$808,0)),"UNK4"))))</f>
        <v/>
      </c>
      <c r="AG74" s="15" t="str">
        <f>IF(Planner!$Q74="","",IF(Planner!$I74="Yes","ALL",IF(Planner!$I74="No","IDX5",IFERROR(INDEX(Lookup!$D$5:$D$808,MATCH(Planner!$F74&amp;"|"&amp;Planner!$Q74,Lookup!$A$5:$A$808,0)),"UNK5"))))</f>
        <v/>
      </c>
      <c r="AH74" s="15" t="str">
        <f>IF(Planner!$R74="","",IF(Planner!$I74="Yes","ALL",IF(Planner!$I74="No","IDX6",IFERROR(INDEX(Lookup!$D$5:$D$808,MATCH(Planner!$F74&amp;"|"&amp;Planner!$R74,Lookup!$A$5:$A$808,0)),"UNK6"))))</f>
        <v/>
      </c>
      <c r="AI74" s="15" t="str">
        <f>IF(Planner!$S74="","",IF(Planner!$I74="Yes","ALL",IF(Planner!$I74="No","IDX7",IFERROR(INDEX(Lookup!$D$5:$D$808,MATCH(Planner!$F74&amp;"|"&amp;Planner!$S74,Lookup!$A$5:$A$808,0)),"UNK7"))))</f>
        <v/>
      </c>
      <c r="AJ74" s="15" t="str">
        <f>IF(Planner!$T74="","",IF(Planner!$I74="Yes","ALL",IF(Planner!$I74="No","IDX8",IFERROR(INDEX(Lookup!$D$5:$D$808,MATCH(Planner!$F74&amp;"|"&amp;Planner!$T74,Lookup!$A$5:$A$808,0)),"UNK8"))))</f>
        <v/>
      </c>
      <c r="AK74" s="15" t="str">
        <f>IF(Planner!$U74="","",IF(Planner!$I74="Yes","ALL",IF(Planner!$I74="No","IDX9",IFERROR(INDEX(Lookup!$D$5:$D$808,MATCH(Planner!$F74&amp;"|"&amp;Planner!$U74,Lookup!$A$5:$A$808,0)),"UNK9"))))</f>
        <v/>
      </c>
      <c r="AL74" s="15" t="str">
        <f>IF(Planner!$V74="","",IF(Planner!$I74="Yes","ALL",IF(Planner!$I74="No","IDX10",IFERROR(INDEX(Lookup!$D$5:$D$808,MATCH(Planner!$F74&amp;"|"&amp;Planner!$V74,Lookup!$A$5:$A$808,0)),"UNK10"))))</f>
        <v/>
      </c>
      <c r="AM74" s="15" t="str">
        <f>IF(Planner!$W74="","",IF(Planner!$I74="Yes","ALL",IF(Planner!$I74="No","IDX11",IFERROR(INDEX(Lookup!$D$5:$D$808,MATCH(Planner!$F74&amp;"|"&amp;Planner!$W74,Lookup!$A$5:$A$808,0)),"UNK11"))))</f>
        <v/>
      </c>
      <c r="AN74" s="15" t="str">
        <f>IF(Planner!$X74="","",IF(Planner!$I74="Yes","ALL",IF(Planner!$I74="No","IDX12",IFERROR(INDEX(Lookup!$D$5:$D$808,MATCH(Planner!$F74&amp;"|"&amp;Planner!$X74,Lookup!$A$5:$A$808,0)),"UNK12"))))</f>
        <v/>
      </c>
      <c r="AO74" s="15" t="str">
        <f>IF(Planner!$Y74="","",IF(Planner!$I74="Yes","ALL",IF(Planner!$I74="No","IDX13",IFERROR(INDEX(Lookup!$D$5:$D$808,MATCH(Planner!$F74&amp;"|"&amp;Planner!$Y74,Lookup!$A$5:$A$808,0)),"UNK13"))))</f>
        <v/>
      </c>
      <c r="AP74" s="15" t="str">
        <f>IF(Planner!$Z74="","",IF(Planner!$I74="Yes","ALL",IF(Planner!$I74="No","IDX14",IFERROR(INDEX(Lookup!$D$5:$D$808,MATCH(Planner!$F74&amp;"|"&amp;Planner!$Z74,Lookup!$A$5:$A$808,0)),"UNK14"))))</f>
        <v/>
      </c>
      <c r="AQ74" s="15" t="str">
        <f>IF(Planner!$AA74="","",IF(Planner!$I74="Yes","ALL",IF(Planner!$I74="No","IDX15",IFERROR(INDEX(Lookup!$D$5:$D$808,MATCH(Planner!$F74&amp;"|"&amp;Planner!$AA74,Lookup!$A$5:$A$808,0)),"UNK15"))))</f>
        <v/>
      </c>
      <c r="AR74" s="15" t="str">
        <f>IF(Planner!$AB74="","",IF(Planner!$I74="Yes","ALL",IF(Planner!$I74="No","IDX16",IFERROR(INDEX(Lookup!$D$5:$D$808,MATCH(Planner!$F74&amp;"|"&amp;Planner!$AB74,Lookup!$A$5:$A$808,0)),"UNK16"))))</f>
        <v/>
      </c>
      <c r="AS74" s="15" t="str">
        <f>IF(Planner!$AC74="","",IF(Planner!$I74="Yes","ALL",IF(Planner!$I74="No","IDX17",IFERROR(INDEX(Lookup!$D$5:$D$808,MATCH(Planner!$F74&amp;"|"&amp;Planner!$AC74,Lookup!$A$5:$A$808,0)),"UNK17"))))</f>
        <v/>
      </c>
      <c r="AT74" s="15" t="str">
        <f>IF(Planner!$AD74="","",IF(Planner!$I74="Yes","ALL",IF(Planner!$I74="No","IDX18",IFERROR(INDEX(Lookup!$D$5:$D$808,MATCH(Planner!$F74&amp;"|"&amp;Planner!$AD74,Lookup!$A$5:$A$808,0)),"UNK18"))))</f>
        <v/>
      </c>
      <c r="AU74" s="15" t="str">
        <f>IF(Planner!$AE74="","",IF(Planner!$I74="Yes","ALL",IF(Planner!$I74="No","IDX19",IFERROR(INDEX(Lookup!$D$5:$D$808,MATCH(Planner!$F74&amp;"|"&amp;Planner!$AE74,Lookup!$A$5:$A$808,0)),"UNK19"))))</f>
        <v/>
      </c>
      <c r="AV74" s="15" t="str">
        <f>IF(Planner!$AF74="","",IF(Planner!$I74="Yes","ALL",IF(Planner!$I74="No","IDX20",IFERROR(INDEX(Lookup!$D$5:$D$808,MATCH(Planner!$F74&amp;"|"&amp;Planner!$AF74,Lookup!$A$5:$A$808,0)),"UNK20"))))</f>
        <v/>
      </c>
      <c r="AW74" s="15" t="str">
        <f>IF(Planner!$AG74="","",IF(Planner!$I74="Yes","ALL",IF(Planner!$I74="No","IDX21",IFERROR(INDEX(Lookup!$D$5:$D$808,MATCH(Planner!$F74&amp;"|"&amp;Planner!$AG74,Lookup!$A$5:$A$808,0)),"UNK21"))))</f>
        <v/>
      </c>
      <c r="AX74" s="15" t="str">
        <f>IF(Planner!$AH74="","",IF(Planner!$I74="Yes","ALL",IF(Planner!$I74="No","IDX22",IFERROR(INDEX(Lookup!$D$5:$D$808,MATCH(Planner!$F74&amp;"|"&amp;Planner!$AH74,Lookup!$A$5:$A$808,0)),"UNK22"))))</f>
        <v/>
      </c>
      <c r="AY74" s="15" t="str">
        <f>IF(Planner!$AI74="","",IF(Planner!$I74="Yes","ALL",IF(Planner!$I74="No","IDX23",IFERROR(INDEX(Lookup!$D$5:$D$808,MATCH(Planner!$F74&amp;"|"&amp;Planner!$AI74,Lookup!$A$5:$A$808,0)),"UNK23"))))</f>
        <v/>
      </c>
      <c r="AZ74" s="15"/>
      <c r="BA74" s="15">
        <f t="shared" si="144"/>
        <v>20000</v>
      </c>
      <c r="BB74" s="15">
        <f t="shared" si="145"/>
        <v>0</v>
      </c>
      <c r="BC74" s="15">
        <f t="shared" si="146"/>
        <v>0</v>
      </c>
      <c r="BD74" s="15">
        <f t="shared" si="147"/>
        <v>0</v>
      </c>
      <c r="BE74" s="15">
        <f t="shared" si="148"/>
        <v>0</v>
      </c>
      <c r="BF74" s="15">
        <f t="shared" si="149"/>
        <v>0</v>
      </c>
      <c r="BG74" s="15">
        <f t="shared" si="150"/>
        <v>0</v>
      </c>
      <c r="BH74" s="15">
        <f t="shared" si="151"/>
        <v>0</v>
      </c>
      <c r="BI74" s="15">
        <f t="shared" si="152"/>
        <v>0</v>
      </c>
      <c r="BJ74" s="15">
        <f t="shared" si="153"/>
        <v>0</v>
      </c>
      <c r="BK74" s="15">
        <f t="shared" si="154"/>
        <v>0</v>
      </c>
      <c r="BL74" s="15">
        <f t="shared" si="155"/>
        <v>0</v>
      </c>
      <c r="BM74" s="15">
        <f t="shared" si="156"/>
        <v>0</v>
      </c>
      <c r="BN74" s="15">
        <f t="shared" si="157"/>
        <v>0</v>
      </c>
      <c r="BO74" s="15">
        <f t="shared" si="158"/>
        <v>0</v>
      </c>
      <c r="BP74" s="15">
        <f t="shared" si="159"/>
        <v>0</v>
      </c>
      <c r="BQ74" s="15">
        <f t="shared" si="160"/>
        <v>0</v>
      </c>
      <c r="BR74" s="15">
        <f t="shared" si="161"/>
        <v>0</v>
      </c>
      <c r="BS74" s="15">
        <f t="shared" si="162"/>
        <v>0</v>
      </c>
      <c r="BT74" s="15">
        <f t="shared" si="163"/>
        <v>0</v>
      </c>
      <c r="BU74" s="15">
        <f t="shared" si="164"/>
        <v>0</v>
      </c>
      <c r="BV74" s="15">
        <f t="shared" si="165"/>
        <v>0</v>
      </c>
      <c r="BW74" s="15">
        <f t="shared" si="166"/>
        <v>0</v>
      </c>
      <c r="BX74" s="15">
        <f t="shared" si="167"/>
        <v>0</v>
      </c>
      <c r="BY74" s="15"/>
      <c r="BZ74" s="15">
        <f>IF($C74=0,0,Planner!$H74/$C74)</f>
        <v>1</v>
      </c>
      <c r="CA74" s="15">
        <f>IF($D74=0,0,Planner!$H74/$D74)</f>
        <v>0</v>
      </c>
      <c r="CB74" s="15">
        <f>IF($E74=0,0,Planner!$H74/$E74)</f>
        <v>0</v>
      </c>
      <c r="CC74" s="15">
        <f>IF($F74=0,0,Planner!$H74/$F74)</f>
        <v>0</v>
      </c>
      <c r="CD74" s="15">
        <f>IF($G74=0,0,Planner!$H74/$G74)</f>
        <v>0</v>
      </c>
      <c r="CE74" s="15">
        <f>IF($H74=0,0,Planner!$H74/$H74)</f>
        <v>0</v>
      </c>
      <c r="CF74" s="15">
        <f>IF($I74=0,0,Planner!$H74/$I74)</f>
        <v>0</v>
      </c>
      <c r="CG74" s="15">
        <f>IF($J74=0,0,Planner!$H74/$J74)</f>
        <v>0</v>
      </c>
      <c r="CH74" s="15">
        <f>IF($K74=0,0,Planner!$H74/$K74)</f>
        <v>0</v>
      </c>
      <c r="CI74" s="15">
        <f>IF($L74=0,0,Planner!$H74/$L74)</f>
        <v>0</v>
      </c>
      <c r="CJ74" s="15">
        <f>IF($M74=0,0,Planner!$H74/$M74)</f>
        <v>0</v>
      </c>
      <c r="CK74" s="15">
        <f>IF($N74=0,0,Planner!$H74/$N74)</f>
        <v>0</v>
      </c>
      <c r="CL74" s="15">
        <f>IF($O74=0,0,Planner!$H74/$O74)</f>
        <v>0</v>
      </c>
      <c r="CM74" s="15">
        <f>IF($P74=0,0,Planner!$H74/$P74)</f>
        <v>0</v>
      </c>
      <c r="CN74" s="15">
        <f>IF($Q74=0,0,Planner!$H74/$Q74)</f>
        <v>0</v>
      </c>
      <c r="CO74" s="15">
        <f>IF($R74=0,0,Planner!$H74/$R74)</f>
        <v>0</v>
      </c>
      <c r="CP74" s="15">
        <f>IF($S74=0,0,Planner!$H74/$S74)</f>
        <v>0</v>
      </c>
      <c r="CQ74" s="15">
        <f>IF($T74=0,0,Planner!$H74/$T74)</f>
        <v>0</v>
      </c>
      <c r="CR74" s="15">
        <f>IF($U74=0,0,Planner!$H74/$U74)</f>
        <v>0</v>
      </c>
      <c r="CS74" s="15">
        <f>IF($V74=0,0,Planner!$H74/$V74)</f>
        <v>0</v>
      </c>
      <c r="CT74" s="15">
        <f>IF($W74=0,0,Planner!$H74/$W74)</f>
        <v>0</v>
      </c>
      <c r="CU74" s="15">
        <f>IF($X74=0,0,Planner!$H74/$X74)</f>
        <v>0</v>
      </c>
      <c r="CV74" s="15">
        <f>IF($Y74=0,0,Planner!$H74/$Y74)</f>
        <v>0</v>
      </c>
      <c r="CW74" s="15">
        <f>IF($Z74=0,0,Planner!$H74/$Z74)</f>
        <v>0</v>
      </c>
      <c r="CX74" s="15"/>
      <c r="CY74" s="15">
        <f t="shared" si="168"/>
        <v>1</v>
      </c>
      <c r="CZ74" s="15">
        <f t="shared" si="169"/>
        <v>0</v>
      </c>
      <c r="DA74" s="15">
        <f t="shared" si="170"/>
        <v>0</v>
      </c>
      <c r="DB74" s="15">
        <f t="shared" si="171"/>
        <v>0</v>
      </c>
      <c r="DC74" s="15">
        <f t="shared" si="172"/>
        <v>0</v>
      </c>
      <c r="DD74" s="15">
        <f t="shared" si="173"/>
        <v>0</v>
      </c>
      <c r="DE74" s="15">
        <f t="shared" si="174"/>
        <v>0</v>
      </c>
      <c r="DF74" s="15">
        <f t="shared" si="175"/>
        <v>0</v>
      </c>
      <c r="DG74" s="15">
        <f t="shared" si="176"/>
        <v>0</v>
      </c>
      <c r="DH74" s="15">
        <f t="shared" si="177"/>
        <v>0</v>
      </c>
      <c r="DI74" s="15">
        <f t="shared" si="178"/>
        <v>0</v>
      </c>
      <c r="DJ74" s="15">
        <f t="shared" si="179"/>
        <v>0</v>
      </c>
      <c r="DK74" s="15">
        <f t="shared" si="180"/>
        <v>0</v>
      </c>
      <c r="DL74" s="15">
        <f t="shared" si="181"/>
        <v>0</v>
      </c>
      <c r="DM74" s="15">
        <f t="shared" si="182"/>
        <v>0</v>
      </c>
      <c r="DN74" s="15">
        <f t="shared" si="183"/>
        <v>0</v>
      </c>
      <c r="DO74" s="15">
        <f t="shared" si="184"/>
        <v>0</v>
      </c>
      <c r="DP74" s="15">
        <f t="shared" si="185"/>
        <v>0</v>
      </c>
      <c r="DQ74" s="15">
        <f t="shared" si="186"/>
        <v>0</v>
      </c>
      <c r="DR74" s="15">
        <f t="shared" si="187"/>
        <v>0</v>
      </c>
      <c r="DS74" s="15">
        <f t="shared" si="188"/>
        <v>0</v>
      </c>
      <c r="DT74" s="15">
        <f t="shared" si="189"/>
        <v>0</v>
      </c>
      <c r="DU74" s="15">
        <f t="shared" si="190"/>
        <v>0</v>
      </c>
      <c r="DV74" s="15">
        <f t="shared" si="191"/>
        <v>0</v>
      </c>
      <c r="DW74" s="15"/>
      <c r="DX74" s="15">
        <f t="shared" si="192"/>
        <v>1</v>
      </c>
      <c r="DY74" s="15">
        <f t="shared" si="193"/>
        <v>0</v>
      </c>
      <c r="DZ74" s="15">
        <f t="shared" si="194"/>
        <v>0</v>
      </c>
      <c r="EA74" s="15">
        <f t="shared" si="195"/>
        <v>0</v>
      </c>
      <c r="EB74" s="15">
        <f t="shared" si="196"/>
        <v>0</v>
      </c>
      <c r="EC74" s="15">
        <f t="shared" si="197"/>
        <v>0</v>
      </c>
      <c r="ED74" s="15">
        <f t="shared" si="198"/>
        <v>0</v>
      </c>
      <c r="EE74" s="15">
        <f t="shared" si="199"/>
        <v>0</v>
      </c>
      <c r="EF74" s="15">
        <f t="shared" si="200"/>
        <v>0</v>
      </c>
      <c r="EG74" s="15">
        <f t="shared" si="201"/>
        <v>0</v>
      </c>
      <c r="EH74" s="15">
        <f t="shared" si="202"/>
        <v>0</v>
      </c>
      <c r="EI74" s="15">
        <f t="shared" si="203"/>
        <v>0</v>
      </c>
      <c r="EJ74" s="15">
        <f t="shared" si="204"/>
        <v>0</v>
      </c>
      <c r="EK74" s="15">
        <f t="shared" si="205"/>
        <v>0</v>
      </c>
      <c r="EL74" s="15">
        <f t="shared" si="206"/>
        <v>0</v>
      </c>
      <c r="EM74" s="15">
        <f t="shared" si="207"/>
        <v>0</v>
      </c>
      <c r="EN74" s="15">
        <f t="shared" si="208"/>
        <v>0</v>
      </c>
      <c r="EO74" s="15">
        <f t="shared" si="209"/>
        <v>0</v>
      </c>
      <c r="EP74" s="15">
        <f t="shared" si="210"/>
        <v>0</v>
      </c>
      <c r="EQ74" s="15">
        <f t="shared" si="211"/>
        <v>0</v>
      </c>
      <c r="ER74" s="15">
        <f t="shared" si="212"/>
        <v>0</v>
      </c>
      <c r="ES74" s="15">
        <f t="shared" si="213"/>
        <v>0</v>
      </c>
      <c r="ET74" s="15">
        <f t="shared" si="214"/>
        <v>0</v>
      </c>
      <c r="EU74" s="15">
        <f t="shared" si="215"/>
        <v>0</v>
      </c>
      <c r="EV74" s="15"/>
      <c r="EW74" s="15" t="str">
        <f>IF(Planner!$L74="","",CHAR(34)&amp;Planner!$L74&amp;CHAR(34))</f>
        <v>"Corporeal Beast"</v>
      </c>
      <c r="EX74" s="15" t="str">
        <f>IF(Planner!$M74="","",CHAR(34)&amp;Planner!$M74&amp;CHAR(34))</f>
        <v/>
      </c>
      <c r="EY74" s="15" t="str">
        <f>IF(Planner!$N74="","",CHAR(34)&amp;Planner!$N74&amp;CHAR(34))</f>
        <v/>
      </c>
      <c r="EZ74" s="15" t="str">
        <f>IF(Planner!$O74="","",CHAR(34)&amp;Planner!$O74&amp;CHAR(34))</f>
        <v/>
      </c>
      <c r="FA74" s="15" t="str">
        <f>IF(Planner!$P74="","",CHAR(34)&amp;Planner!$P74&amp;CHAR(34))</f>
        <v/>
      </c>
      <c r="FB74" s="15" t="str">
        <f>IF(Planner!$Q74="","",CHAR(34)&amp;Planner!$Q74&amp;CHAR(34))</f>
        <v/>
      </c>
      <c r="FC74" s="15" t="str">
        <f>IF(Planner!$R74="","",CHAR(34)&amp;Planner!$R74&amp;CHAR(34))</f>
        <v/>
      </c>
      <c r="FD74" s="15" t="str">
        <f>IF(Planner!$S74="","",CHAR(34)&amp;Planner!$S74&amp;CHAR(34))</f>
        <v/>
      </c>
      <c r="FE74" s="15" t="str">
        <f>IF(Planner!$T74="","",CHAR(34)&amp;Planner!$T74&amp;CHAR(34))</f>
        <v/>
      </c>
      <c r="FF74" s="15" t="str">
        <f>IF(Planner!$U74="","",CHAR(34)&amp;Planner!$U74&amp;CHAR(34))</f>
        <v/>
      </c>
      <c r="FG74" s="15" t="str">
        <f>IF(Planner!$V74="","",CHAR(34)&amp;Planner!$V74&amp;CHAR(34))</f>
        <v/>
      </c>
      <c r="FH74" s="15" t="str">
        <f>IF(Planner!$W74="","",CHAR(34)&amp;Planner!$W74&amp;CHAR(34))</f>
        <v/>
      </c>
      <c r="FI74" s="15" t="str">
        <f>IF(Planner!$X74="","",CHAR(34)&amp;Planner!$X74&amp;CHAR(34))</f>
        <v/>
      </c>
      <c r="FJ74" s="15" t="str">
        <f>IF(Planner!$Y74="","",CHAR(34)&amp;Planner!$Y74&amp;CHAR(34))</f>
        <v/>
      </c>
      <c r="FK74" s="15" t="str">
        <f>IF(Planner!$Z74="","",CHAR(34)&amp;Planner!$Z74&amp;CHAR(34))</f>
        <v/>
      </c>
      <c r="FL74" s="15" t="str">
        <f>IF(Planner!$AA74="","",CHAR(34)&amp;Planner!$AA74&amp;CHAR(34))</f>
        <v/>
      </c>
      <c r="FM74" s="15" t="str">
        <f>IF(Planner!$AB74="","",CHAR(34)&amp;Planner!$AB74&amp;CHAR(34))</f>
        <v/>
      </c>
      <c r="FN74" s="15" t="str">
        <f>IF(Planner!$AC74="","",CHAR(34)&amp;Planner!$AC74&amp;CHAR(34))</f>
        <v/>
      </c>
      <c r="FO74" s="15" t="str">
        <f>IF(Planner!$AD74="","",CHAR(34)&amp;Planner!$AD74&amp;CHAR(34))</f>
        <v/>
      </c>
      <c r="FP74" s="15" t="str">
        <f>IF(Planner!$AE74="","",CHAR(34)&amp;Planner!$AE74&amp;CHAR(34))</f>
        <v/>
      </c>
      <c r="FQ74" s="15" t="str">
        <f>IF(Planner!$AF74="","",CHAR(34)&amp;Planner!$AF74&amp;CHAR(34))</f>
        <v/>
      </c>
      <c r="FR74" s="15" t="str">
        <f>IF(Planner!$AG74="","",CHAR(34)&amp;Planner!$AG74&amp;CHAR(34))</f>
        <v/>
      </c>
      <c r="FS74" s="15" t="str">
        <f>IF(Planner!$AH74="","",CHAR(34)&amp;Planner!$AH74&amp;CHAR(34))</f>
        <v/>
      </c>
      <c r="FT74" s="15" t="str">
        <f>IF(Planner!$AI74="","",CHAR(34)&amp;Planner!$AI74&amp;CHAR(34))</f>
        <v/>
      </c>
    </row>
    <row r="75" spans="1:176" x14ac:dyDescent="0.25">
      <c r="A75" s="15">
        <f>Planner!$A75</f>
        <v>14</v>
      </c>
      <c r="B75" s="15"/>
      <c r="C75" s="15">
        <f>IF(Planner!$L75="",0,IFERROR(INDEX(Lookup!$H$5:$H$808,MATCH(Planner!$F75&amp;"|"&amp;Planner!$L75,Lookup!$A$5:$A$808,0)),0))</f>
        <v>1.7142857142857144E-2</v>
      </c>
      <c r="D75" s="15">
        <f>IF(Planner!$M75="",0,IFERROR(INDEX(Lookup!$H$5:$H$808,MATCH(Planner!$F75&amp;"|"&amp;Planner!$M75,Lookup!$A$5:$A$808,0)),0))</f>
        <v>1.7142857142857144E-2</v>
      </c>
      <c r="E75" s="15">
        <f>IF(Planner!$N75="",0,IFERROR(INDEX(Lookup!$H$5:$H$808,MATCH(Planner!$F75&amp;"|"&amp;Planner!$N75,Lookup!$A$5:$A$808,0)),0))</f>
        <v>1.7142857142857144E-2</v>
      </c>
      <c r="F75" s="15">
        <f>IF(Planner!$O75="",0,IFERROR(INDEX(Lookup!$H$5:$H$808,MATCH(Planner!$F75&amp;"|"&amp;Planner!$O75,Lookup!$A$5:$A$808,0)),0))</f>
        <v>3.2000000000000002E-3</v>
      </c>
      <c r="G75" s="15">
        <f>IF(Planner!$P75="",0,IFERROR(INDEX(Lookup!$H$5:$H$808,MATCH(Planner!$F75&amp;"|"&amp;Planner!$P75,Lookup!$A$5:$A$808,0)),0))</f>
        <v>8.0000000000000002E-3</v>
      </c>
      <c r="H75" s="15">
        <f>IF(Planner!$Q75="",0,IFERROR(INDEX(Lookup!$H$5:$H$808,MATCH(Planner!$F75&amp;"|"&amp;Planner!$Q75,Lookup!$A$5:$A$808,0)),0))</f>
        <v>7.5000000000000015E-3</v>
      </c>
      <c r="I75" s="15">
        <f>IF(Planner!$R75="",0,IFERROR(INDEX(Lookup!$H$5:$H$808,MATCH(Planner!$F75&amp;"|"&amp;Planner!$R75,Lookup!$A$5:$A$808,0)),0))</f>
        <v>7.5000000000000015E-3</v>
      </c>
      <c r="J75" s="15">
        <f>IF(Planner!$S75="",0,IFERROR(INDEX(Lookup!$H$5:$H$808,MATCH(Planner!$F75&amp;"|"&amp;Planner!$S75,Lookup!$A$5:$A$808,0)),0))</f>
        <v>7.5000000000000015E-3</v>
      </c>
      <c r="K75" s="15">
        <f>IF(Planner!$T75="",0,IFERROR(INDEX(Lookup!$H$5:$H$808,MATCH(Planner!$F75&amp;"|"&amp;Planner!$T75,Lookup!$A$5:$A$808,0)),0))</f>
        <v>0</v>
      </c>
      <c r="L75" s="15">
        <f>IF(Planner!$U75="",0,IFERROR(INDEX(Lookup!$H$5:$H$808,MATCH(Planner!$F75&amp;"|"&amp;Planner!$U75,Lookup!$A$5:$A$808,0)),0))</f>
        <v>0</v>
      </c>
      <c r="M75" s="15">
        <f>IF(Planner!$V75="",0,IFERROR(INDEX(Lookup!$H$5:$H$808,MATCH(Planner!$F75&amp;"|"&amp;Planner!$V75,Lookup!$A$5:$A$808,0)),0))</f>
        <v>0</v>
      </c>
      <c r="N75" s="15">
        <f>IF(Planner!$W75="",0,IFERROR(INDEX(Lookup!$H$5:$H$808,MATCH(Planner!$F75&amp;"|"&amp;Planner!$W75,Lookup!$A$5:$A$808,0)),0))</f>
        <v>0</v>
      </c>
      <c r="O75" s="15">
        <f>IF(Planner!$X75="",0,IFERROR(INDEX(Lookup!$H$5:$H$808,MATCH(Planner!$F75&amp;"|"&amp;Planner!$X75,Lookup!$A$5:$A$808,0)),0))</f>
        <v>0</v>
      </c>
      <c r="P75" s="15">
        <f>IF(Planner!$Y75="",0,IFERROR(INDEX(Lookup!$H$5:$H$808,MATCH(Planner!$F75&amp;"|"&amp;Planner!$Y75,Lookup!$A$5:$A$808,0)),0))</f>
        <v>0</v>
      </c>
      <c r="Q75" s="15">
        <f>IF(Planner!$Z75="",0,IFERROR(INDEX(Lookup!$H$5:$H$808,MATCH(Planner!$F75&amp;"|"&amp;Planner!$Z75,Lookup!$A$5:$A$808,0)),0))</f>
        <v>0</v>
      </c>
      <c r="R75" s="15">
        <f>IF(Planner!$AA75="",0,IFERROR(INDEX(Lookup!$H$5:$H$808,MATCH(Planner!$F75&amp;"|"&amp;Planner!$AA75,Lookup!$A$5:$A$808,0)),0))</f>
        <v>0</v>
      </c>
      <c r="S75" s="15">
        <f>IF(Planner!$AB75="",0,IFERROR(INDEX(Lookup!$H$5:$H$808,MATCH(Planner!$F75&amp;"|"&amp;Planner!$AB75,Lookup!$A$5:$A$808,0)),0))</f>
        <v>0</v>
      </c>
      <c r="T75" s="15">
        <f>IF(Planner!$AC75="",0,IFERROR(INDEX(Lookup!$H$5:$H$808,MATCH(Planner!$F75&amp;"|"&amp;Planner!$AC75,Lookup!$A$5:$A$808,0)),0))</f>
        <v>0</v>
      </c>
      <c r="U75" s="15">
        <f>IF(Planner!$AD75="",0,IFERROR(INDEX(Lookup!$H$5:$H$808,MATCH(Planner!$F75&amp;"|"&amp;Planner!$AD75,Lookup!$A$5:$A$808,0)),0))</f>
        <v>0</v>
      </c>
      <c r="V75" s="15">
        <f>IF(Planner!$AE75="",0,IFERROR(INDEX(Lookup!$H$5:$H$808,MATCH(Planner!$F75&amp;"|"&amp;Planner!$AE75,Lookup!$A$5:$A$808,0)),0))</f>
        <v>0</v>
      </c>
      <c r="W75" s="15">
        <f>IF(Planner!$AF75="",0,IFERROR(INDEX(Lookup!$H$5:$H$808,MATCH(Planner!$F75&amp;"|"&amp;Planner!$AF75,Lookup!$A$5:$A$808,0)),0))</f>
        <v>0</v>
      </c>
      <c r="X75" s="15">
        <f>IF(Planner!$AG75="",0,IFERROR(INDEX(Lookup!$H$5:$H$808,MATCH(Planner!$F75&amp;"|"&amp;Planner!$AG75,Lookup!$A$5:$A$808,0)),0))</f>
        <v>0</v>
      </c>
      <c r="Y75" s="15">
        <f>IF(Planner!$AH75="",0,IFERROR(INDEX(Lookup!$H$5:$H$808,MATCH(Planner!$F75&amp;"|"&amp;Planner!$AH75,Lookup!$A$5:$A$808,0)),0))</f>
        <v>0</v>
      </c>
      <c r="Z75" s="15">
        <f>IF(Planner!$AI75="",0,IFERROR(INDEX(Lookup!$H$5:$H$808,MATCH(Planner!$F75&amp;"|"&amp;Planner!$AI75,Lookup!$A$5:$A$808,0)),0))</f>
        <v>0</v>
      </c>
      <c r="AA75" s="15"/>
      <c r="AB75" s="15" t="str">
        <f>IF(Planner!$L75="","",IF(Planner!$I75="Yes","ALL",IF(Planner!$I75="No","IDX0",IFERROR(INDEX(Lookup!$D$5:$D$808,MATCH(Planner!$F75&amp;"|"&amp;Planner!$L75,Lookup!$A$5:$A$808,0)),"UNK0"))))</f>
        <v>The Nightmare</v>
      </c>
      <c r="AC75" s="15" t="str">
        <f>IF(Planner!$M75="","",IF(Planner!$I75="Yes","ALL",IF(Planner!$I75="No","IDX1",IFERROR(INDEX(Lookup!$D$5:$D$808,MATCH(Planner!$F75&amp;"|"&amp;Planner!$M75,Lookup!$A$5:$A$808,0)),"UNK1"))))</f>
        <v>The Nightmare</v>
      </c>
      <c r="AD75" s="15" t="str">
        <f>IF(Planner!$N75="","",IF(Planner!$I75="Yes","ALL",IF(Planner!$I75="No","IDX2",IFERROR(INDEX(Lookup!$D$5:$D$808,MATCH(Planner!$F75&amp;"|"&amp;Planner!$N75,Lookup!$A$5:$A$808,0)),"UNK2"))))</f>
        <v>The Nightmare</v>
      </c>
      <c r="AE75" s="15" t="str">
        <f>IF(Planner!$O75="","",IF(Planner!$I75="Yes","ALL",IF(Planner!$I75="No","IDX3",IFERROR(INDEX(Lookup!$D$5:$D$808,MATCH(Planner!$F75&amp;"|"&amp;Planner!$O75,Lookup!$A$5:$A$808,0)),"UNK3"))))</f>
        <v>The Nightmare</v>
      </c>
      <c r="AF75" s="15" t="str">
        <f>IF(Planner!$P75="","",IF(Planner!$I75="Yes","ALL",IF(Planner!$I75="No","IDX4",IFERROR(INDEX(Lookup!$D$5:$D$808,MATCH(Planner!$F75&amp;"|"&amp;Planner!$P75,Lookup!$A$5:$A$808,0)),"UNK4"))))</f>
        <v>The Nightmare</v>
      </c>
      <c r="AG75" s="15" t="str">
        <f>IF(Planner!$Q75="","",IF(Planner!$I75="Yes","ALL",IF(Planner!$I75="No","IDX5",IFERROR(INDEX(Lookup!$D$5:$D$808,MATCH(Planner!$F75&amp;"|"&amp;Planner!$Q75,Lookup!$A$5:$A$808,0)),"UNK5"))))</f>
        <v>The Nightmare</v>
      </c>
      <c r="AH75" s="15" t="str">
        <f>IF(Planner!$R75="","",IF(Planner!$I75="Yes","ALL",IF(Planner!$I75="No","IDX6",IFERROR(INDEX(Lookup!$D$5:$D$808,MATCH(Planner!$F75&amp;"|"&amp;Planner!$R75,Lookup!$A$5:$A$808,0)),"UNK6"))))</f>
        <v>The Nightmare</v>
      </c>
      <c r="AI75" s="15" t="str">
        <f>IF(Planner!$S75="","",IF(Planner!$I75="Yes","ALL",IF(Planner!$I75="No","IDX7",IFERROR(INDEX(Lookup!$D$5:$D$808,MATCH(Planner!$F75&amp;"|"&amp;Planner!$S75,Lookup!$A$5:$A$808,0)),"UNK7"))))</f>
        <v>The Nightmare</v>
      </c>
      <c r="AJ75" s="15" t="str">
        <f>IF(Planner!$T75="","",IF(Planner!$I75="Yes","ALL",IF(Planner!$I75="No","IDX8",IFERROR(INDEX(Lookup!$D$5:$D$808,MATCH(Planner!$F75&amp;"|"&amp;Planner!$T75,Lookup!$A$5:$A$808,0)),"UNK8"))))</f>
        <v/>
      </c>
      <c r="AK75" s="15" t="str">
        <f>IF(Planner!$U75="","",IF(Planner!$I75="Yes","ALL",IF(Planner!$I75="No","IDX9",IFERROR(INDEX(Lookup!$D$5:$D$808,MATCH(Planner!$F75&amp;"|"&amp;Planner!$U75,Lookup!$A$5:$A$808,0)),"UNK9"))))</f>
        <v/>
      </c>
      <c r="AL75" s="15" t="str">
        <f>IF(Planner!$V75="","",IF(Planner!$I75="Yes","ALL",IF(Planner!$I75="No","IDX10",IFERROR(INDEX(Lookup!$D$5:$D$808,MATCH(Planner!$F75&amp;"|"&amp;Planner!$V75,Lookup!$A$5:$A$808,0)),"UNK10"))))</f>
        <v/>
      </c>
      <c r="AM75" s="15" t="str">
        <f>IF(Planner!$W75="","",IF(Planner!$I75="Yes","ALL",IF(Planner!$I75="No","IDX11",IFERROR(INDEX(Lookup!$D$5:$D$808,MATCH(Planner!$F75&amp;"|"&amp;Planner!$W75,Lookup!$A$5:$A$808,0)),"UNK11"))))</f>
        <v/>
      </c>
      <c r="AN75" s="15" t="str">
        <f>IF(Planner!$X75="","",IF(Planner!$I75="Yes","ALL",IF(Planner!$I75="No","IDX12",IFERROR(INDEX(Lookup!$D$5:$D$808,MATCH(Planner!$F75&amp;"|"&amp;Planner!$X75,Lookup!$A$5:$A$808,0)),"UNK12"))))</f>
        <v/>
      </c>
      <c r="AO75" s="15" t="str">
        <f>IF(Planner!$Y75="","",IF(Planner!$I75="Yes","ALL",IF(Planner!$I75="No","IDX13",IFERROR(INDEX(Lookup!$D$5:$D$808,MATCH(Planner!$F75&amp;"|"&amp;Planner!$Y75,Lookup!$A$5:$A$808,0)),"UNK13"))))</f>
        <v/>
      </c>
      <c r="AP75" s="15" t="str">
        <f>IF(Planner!$Z75="","",IF(Planner!$I75="Yes","ALL",IF(Planner!$I75="No","IDX14",IFERROR(INDEX(Lookup!$D$5:$D$808,MATCH(Planner!$F75&amp;"|"&amp;Planner!$Z75,Lookup!$A$5:$A$808,0)),"UNK14"))))</f>
        <v/>
      </c>
      <c r="AQ75" s="15" t="str">
        <f>IF(Planner!$AA75="","",IF(Planner!$I75="Yes","ALL",IF(Planner!$I75="No","IDX15",IFERROR(INDEX(Lookup!$D$5:$D$808,MATCH(Planner!$F75&amp;"|"&amp;Planner!$AA75,Lookup!$A$5:$A$808,0)),"UNK15"))))</f>
        <v/>
      </c>
      <c r="AR75" s="15" t="str">
        <f>IF(Planner!$AB75="","",IF(Planner!$I75="Yes","ALL",IF(Planner!$I75="No","IDX16",IFERROR(INDEX(Lookup!$D$5:$D$808,MATCH(Planner!$F75&amp;"|"&amp;Planner!$AB75,Lookup!$A$5:$A$808,0)),"UNK16"))))</f>
        <v/>
      </c>
      <c r="AS75" s="15" t="str">
        <f>IF(Planner!$AC75="","",IF(Planner!$I75="Yes","ALL",IF(Planner!$I75="No","IDX17",IFERROR(INDEX(Lookup!$D$5:$D$808,MATCH(Planner!$F75&amp;"|"&amp;Planner!$AC75,Lookup!$A$5:$A$808,0)),"UNK17"))))</f>
        <v/>
      </c>
      <c r="AT75" s="15" t="str">
        <f>IF(Planner!$AD75="","",IF(Planner!$I75="Yes","ALL",IF(Planner!$I75="No","IDX18",IFERROR(INDEX(Lookup!$D$5:$D$808,MATCH(Planner!$F75&amp;"|"&amp;Planner!$AD75,Lookup!$A$5:$A$808,0)),"UNK18"))))</f>
        <v/>
      </c>
      <c r="AU75" s="15" t="str">
        <f>IF(Planner!$AE75="","",IF(Planner!$I75="Yes","ALL",IF(Planner!$I75="No","IDX19",IFERROR(INDEX(Lookup!$D$5:$D$808,MATCH(Planner!$F75&amp;"|"&amp;Planner!$AE75,Lookup!$A$5:$A$808,0)),"UNK19"))))</f>
        <v/>
      </c>
      <c r="AV75" s="15" t="str">
        <f>IF(Planner!$AF75="","",IF(Planner!$I75="Yes","ALL",IF(Planner!$I75="No","IDX20",IFERROR(INDEX(Lookup!$D$5:$D$808,MATCH(Planner!$F75&amp;"|"&amp;Planner!$AF75,Lookup!$A$5:$A$808,0)),"UNK20"))))</f>
        <v/>
      </c>
      <c r="AW75" s="15" t="str">
        <f>IF(Planner!$AG75="","",IF(Planner!$I75="Yes","ALL",IF(Planner!$I75="No","IDX21",IFERROR(INDEX(Lookup!$D$5:$D$808,MATCH(Planner!$F75&amp;"|"&amp;Planner!$AG75,Lookup!$A$5:$A$808,0)),"UNK21"))))</f>
        <v/>
      </c>
      <c r="AX75" s="15" t="str">
        <f>IF(Planner!$AH75="","",IF(Planner!$I75="Yes","ALL",IF(Planner!$I75="No","IDX22",IFERROR(INDEX(Lookup!$D$5:$D$808,MATCH(Planner!$F75&amp;"|"&amp;Planner!$AH75,Lookup!$A$5:$A$808,0)),"UNK22"))))</f>
        <v/>
      </c>
      <c r="AY75" s="15" t="str">
        <f>IF(Planner!$AI75="","",IF(Planner!$I75="Yes","ALL",IF(Planner!$I75="No","IDX23",IFERROR(INDEX(Lookup!$D$5:$D$808,MATCH(Planner!$F75&amp;"|"&amp;Planner!$AI75,Lookup!$A$5:$A$808,0)),"UNK23"))))</f>
        <v/>
      </c>
      <c r="AZ75" s="15"/>
      <c r="BA75" s="15">
        <f t="shared" si="144"/>
        <v>8.5128571428571456E-2</v>
      </c>
      <c r="BB75" s="15">
        <f t="shared" si="145"/>
        <v>8.5128571428571456E-2</v>
      </c>
      <c r="BC75" s="15">
        <f t="shared" si="146"/>
        <v>8.5128571428571456E-2</v>
      </c>
      <c r="BD75" s="15">
        <f t="shared" si="147"/>
        <v>8.5128571428571456E-2</v>
      </c>
      <c r="BE75" s="15">
        <f t="shared" si="148"/>
        <v>8.5128571428571456E-2</v>
      </c>
      <c r="BF75" s="15">
        <f t="shared" si="149"/>
        <v>8.5128571428571456E-2</v>
      </c>
      <c r="BG75" s="15">
        <f t="shared" si="150"/>
        <v>8.5128571428571456E-2</v>
      </c>
      <c r="BH75" s="15">
        <f t="shared" si="151"/>
        <v>8.5128571428571456E-2</v>
      </c>
      <c r="BI75" s="15">
        <f t="shared" si="152"/>
        <v>0</v>
      </c>
      <c r="BJ75" s="15">
        <f t="shared" si="153"/>
        <v>0</v>
      </c>
      <c r="BK75" s="15">
        <f t="shared" si="154"/>
        <v>0</v>
      </c>
      <c r="BL75" s="15">
        <f t="shared" si="155"/>
        <v>0</v>
      </c>
      <c r="BM75" s="15">
        <f t="shared" si="156"/>
        <v>0</v>
      </c>
      <c r="BN75" s="15">
        <f t="shared" si="157"/>
        <v>0</v>
      </c>
      <c r="BO75" s="15">
        <f t="shared" si="158"/>
        <v>0</v>
      </c>
      <c r="BP75" s="15">
        <f t="shared" si="159"/>
        <v>0</v>
      </c>
      <c r="BQ75" s="15">
        <f t="shared" si="160"/>
        <v>0</v>
      </c>
      <c r="BR75" s="15">
        <f t="shared" si="161"/>
        <v>0</v>
      </c>
      <c r="BS75" s="15">
        <f t="shared" si="162"/>
        <v>0</v>
      </c>
      <c r="BT75" s="15">
        <f t="shared" si="163"/>
        <v>0</v>
      </c>
      <c r="BU75" s="15">
        <f t="shared" si="164"/>
        <v>0</v>
      </c>
      <c r="BV75" s="15">
        <f t="shared" si="165"/>
        <v>0</v>
      </c>
      <c r="BW75" s="15">
        <f t="shared" si="166"/>
        <v>0</v>
      </c>
      <c r="BX75" s="15">
        <f t="shared" si="167"/>
        <v>0</v>
      </c>
      <c r="BY75" s="15"/>
      <c r="BZ75" s="15">
        <f>IF($C75=0,0,Planner!$H75/$C75)</f>
        <v>58.333333333333329</v>
      </c>
      <c r="CA75" s="15">
        <f>IF($D75=0,0,Planner!$H75/$D75)</f>
        <v>58.333333333333329</v>
      </c>
      <c r="CB75" s="15">
        <f>IF($E75=0,0,Planner!$H75/$E75)</f>
        <v>58.333333333333329</v>
      </c>
      <c r="CC75" s="15">
        <f>IF($F75=0,0,Planner!$H75/$F75)</f>
        <v>312.5</v>
      </c>
      <c r="CD75" s="15">
        <f>IF($G75=0,0,Planner!$H75/$G75)</f>
        <v>125</v>
      </c>
      <c r="CE75" s="15">
        <f>IF($H75=0,0,Planner!$H75/$H75)</f>
        <v>133.33333333333331</v>
      </c>
      <c r="CF75" s="15">
        <f>IF($I75=0,0,Planner!$H75/$I75)</f>
        <v>133.33333333333331</v>
      </c>
      <c r="CG75" s="15">
        <f>IF($J75=0,0,Planner!$H75/$J75)</f>
        <v>133.33333333333331</v>
      </c>
      <c r="CH75" s="15">
        <f>IF($K75=0,0,Planner!$H75/$K75)</f>
        <v>0</v>
      </c>
      <c r="CI75" s="15">
        <f>IF($L75=0,0,Planner!$H75/$L75)</f>
        <v>0</v>
      </c>
      <c r="CJ75" s="15">
        <f>IF($M75=0,0,Planner!$H75/$M75)</f>
        <v>0</v>
      </c>
      <c r="CK75" s="15">
        <f>IF($N75=0,0,Planner!$H75/$N75)</f>
        <v>0</v>
      </c>
      <c r="CL75" s="15">
        <f>IF($O75=0,0,Planner!$H75/$O75)</f>
        <v>0</v>
      </c>
      <c r="CM75" s="15">
        <f>IF($P75=0,0,Planner!$H75/$P75)</f>
        <v>0</v>
      </c>
      <c r="CN75" s="15">
        <f>IF($Q75=0,0,Planner!$H75/$Q75)</f>
        <v>0</v>
      </c>
      <c r="CO75" s="15">
        <f>IF($R75=0,0,Planner!$H75/$R75)</f>
        <v>0</v>
      </c>
      <c r="CP75" s="15">
        <f>IF($S75=0,0,Planner!$H75/$S75)</f>
        <v>0</v>
      </c>
      <c r="CQ75" s="15">
        <f>IF($T75=0,0,Planner!$H75/$T75)</f>
        <v>0</v>
      </c>
      <c r="CR75" s="15">
        <f>IF($U75=0,0,Planner!$H75/$U75)</f>
        <v>0</v>
      </c>
      <c r="CS75" s="15">
        <f>IF($V75=0,0,Planner!$H75/$V75)</f>
        <v>0</v>
      </c>
      <c r="CT75" s="15">
        <f>IF($W75=0,0,Planner!$H75/$W75)</f>
        <v>0</v>
      </c>
      <c r="CU75" s="15">
        <f>IF($X75=0,0,Planner!$H75/$X75)</f>
        <v>0</v>
      </c>
      <c r="CV75" s="15">
        <f>IF($Y75=0,0,Planner!$H75/$Y75)</f>
        <v>0</v>
      </c>
      <c r="CW75" s="15">
        <f>IF($Z75=0,0,Planner!$H75/$Z75)</f>
        <v>0</v>
      </c>
      <c r="CX75" s="15"/>
      <c r="CY75" s="15">
        <f t="shared" si="168"/>
        <v>6</v>
      </c>
      <c r="CZ75" s="15">
        <f t="shared" si="169"/>
        <v>7</v>
      </c>
      <c r="DA75" s="15">
        <f t="shared" si="170"/>
        <v>8</v>
      </c>
      <c r="DB75" s="15">
        <f t="shared" si="171"/>
        <v>1</v>
      </c>
      <c r="DC75" s="15">
        <f t="shared" si="172"/>
        <v>5</v>
      </c>
      <c r="DD75" s="15">
        <f t="shared" si="173"/>
        <v>2</v>
      </c>
      <c r="DE75" s="15">
        <f t="shared" si="174"/>
        <v>3</v>
      </c>
      <c r="DF75" s="15">
        <f t="shared" si="175"/>
        <v>4</v>
      </c>
      <c r="DG75" s="15">
        <f t="shared" si="176"/>
        <v>0</v>
      </c>
      <c r="DH75" s="15">
        <f t="shared" si="177"/>
        <v>0</v>
      </c>
      <c r="DI75" s="15">
        <f t="shared" si="178"/>
        <v>0</v>
      </c>
      <c r="DJ75" s="15">
        <f t="shared" si="179"/>
        <v>0</v>
      </c>
      <c r="DK75" s="15">
        <f t="shared" si="180"/>
        <v>0</v>
      </c>
      <c r="DL75" s="15">
        <f t="shared" si="181"/>
        <v>0</v>
      </c>
      <c r="DM75" s="15">
        <f t="shared" si="182"/>
        <v>0</v>
      </c>
      <c r="DN75" s="15">
        <f t="shared" si="183"/>
        <v>0</v>
      </c>
      <c r="DO75" s="15">
        <f t="shared" si="184"/>
        <v>0</v>
      </c>
      <c r="DP75" s="15">
        <f t="shared" si="185"/>
        <v>0</v>
      </c>
      <c r="DQ75" s="15">
        <f t="shared" si="186"/>
        <v>0</v>
      </c>
      <c r="DR75" s="15">
        <f t="shared" si="187"/>
        <v>0</v>
      </c>
      <c r="DS75" s="15">
        <f t="shared" si="188"/>
        <v>0</v>
      </c>
      <c r="DT75" s="15">
        <f t="shared" si="189"/>
        <v>0</v>
      </c>
      <c r="DU75" s="15">
        <f t="shared" si="190"/>
        <v>0</v>
      </c>
      <c r="DV75" s="15">
        <f t="shared" si="191"/>
        <v>0</v>
      </c>
      <c r="DW75" s="15"/>
      <c r="DX75" s="15">
        <f t="shared" si="192"/>
        <v>9.7222222222222214</v>
      </c>
      <c r="DY75" s="15">
        <f t="shared" si="193"/>
        <v>8.3333333333333321</v>
      </c>
      <c r="DZ75" s="15">
        <f t="shared" si="194"/>
        <v>7.2916666666666661</v>
      </c>
      <c r="EA75" s="15">
        <f t="shared" si="195"/>
        <v>312.5</v>
      </c>
      <c r="EB75" s="15">
        <f t="shared" si="196"/>
        <v>25</v>
      </c>
      <c r="EC75" s="15">
        <f t="shared" si="197"/>
        <v>66.666666666666657</v>
      </c>
      <c r="ED75" s="15">
        <f t="shared" si="198"/>
        <v>44.444444444444436</v>
      </c>
      <c r="EE75" s="15">
        <f t="shared" si="199"/>
        <v>33.333333333333329</v>
      </c>
      <c r="EF75" s="15">
        <f t="shared" si="200"/>
        <v>0</v>
      </c>
      <c r="EG75" s="15">
        <f t="shared" si="201"/>
        <v>0</v>
      </c>
      <c r="EH75" s="15">
        <f t="shared" si="202"/>
        <v>0</v>
      </c>
      <c r="EI75" s="15">
        <f t="shared" si="203"/>
        <v>0</v>
      </c>
      <c r="EJ75" s="15">
        <f t="shared" si="204"/>
        <v>0</v>
      </c>
      <c r="EK75" s="15">
        <f t="shared" si="205"/>
        <v>0</v>
      </c>
      <c r="EL75" s="15">
        <f t="shared" si="206"/>
        <v>0</v>
      </c>
      <c r="EM75" s="15">
        <f t="shared" si="207"/>
        <v>0</v>
      </c>
      <c r="EN75" s="15">
        <f t="shared" si="208"/>
        <v>0</v>
      </c>
      <c r="EO75" s="15">
        <f t="shared" si="209"/>
        <v>0</v>
      </c>
      <c r="EP75" s="15">
        <f t="shared" si="210"/>
        <v>0</v>
      </c>
      <c r="EQ75" s="15">
        <f t="shared" si="211"/>
        <v>0</v>
      </c>
      <c r="ER75" s="15">
        <f t="shared" si="212"/>
        <v>0</v>
      </c>
      <c r="ES75" s="15">
        <f t="shared" si="213"/>
        <v>0</v>
      </c>
      <c r="ET75" s="15">
        <f t="shared" si="214"/>
        <v>0</v>
      </c>
      <c r="EU75" s="15">
        <f t="shared" si="215"/>
        <v>0</v>
      </c>
      <c r="EV75" s="15"/>
      <c r="EW75" s="15" t="str">
        <f>IF(Planner!$L75="","",CHAR(34)&amp;Planner!$L75&amp;CHAR(34))</f>
        <v>"Inquisitor's great helm"</v>
      </c>
      <c r="EX75" s="15" t="str">
        <f>IF(Planner!$M75="","",CHAR(34)&amp;Planner!$M75&amp;CHAR(34))</f>
        <v>"Inquisitor's hauberk"</v>
      </c>
      <c r="EY75" s="15" t="str">
        <f>IF(Planner!$N75="","",CHAR(34)&amp;Planner!$N75&amp;CHAR(34))</f>
        <v>"Inquisitor's plateskirt"</v>
      </c>
      <c r="EZ75" s="15" t="str">
        <f>IF(Planner!$O75="","",CHAR(34)&amp;Planner!$O75&amp;CHAR(34))</f>
        <v>"Inquisitor's mace"</v>
      </c>
      <c r="FA75" s="15" t="str">
        <f>IF(Planner!$P75="","",CHAR(34)&amp;Planner!$P75&amp;CHAR(34))</f>
        <v>"Nightmare staff"</v>
      </c>
      <c r="FB75" s="15" t="str">
        <f>IF(Planner!$Q75="","",CHAR(34)&amp;Planner!$Q75&amp;CHAR(34))</f>
        <v>"Eldritch orb"</v>
      </c>
      <c r="FC75" s="15" t="str">
        <f>IF(Planner!$R75="","",CHAR(34)&amp;Planner!$R75&amp;CHAR(34))</f>
        <v>"Harmonised orb"</v>
      </c>
      <c r="FD75" s="15" t="str">
        <f>IF(Planner!$S75="","",CHAR(34)&amp;Planner!$S75&amp;CHAR(34))</f>
        <v>"Volatile orb"</v>
      </c>
      <c r="FE75" s="15" t="str">
        <f>IF(Planner!$T75="","",CHAR(34)&amp;Planner!$T75&amp;CHAR(34))</f>
        <v/>
      </c>
      <c r="FF75" s="15" t="str">
        <f>IF(Planner!$U75="","",CHAR(34)&amp;Planner!$U75&amp;CHAR(34))</f>
        <v/>
      </c>
      <c r="FG75" s="15" t="str">
        <f>IF(Planner!$V75="","",CHAR(34)&amp;Planner!$V75&amp;CHAR(34))</f>
        <v/>
      </c>
      <c r="FH75" s="15" t="str">
        <f>IF(Planner!$W75="","",CHAR(34)&amp;Planner!$W75&amp;CHAR(34))</f>
        <v/>
      </c>
      <c r="FI75" s="15" t="str">
        <f>IF(Planner!$X75="","",CHAR(34)&amp;Planner!$X75&amp;CHAR(34))</f>
        <v/>
      </c>
      <c r="FJ75" s="15" t="str">
        <f>IF(Planner!$Y75="","",CHAR(34)&amp;Planner!$Y75&amp;CHAR(34))</f>
        <v/>
      </c>
      <c r="FK75" s="15" t="str">
        <f>IF(Planner!$Z75="","",CHAR(34)&amp;Planner!$Z75&amp;CHAR(34))</f>
        <v/>
      </c>
      <c r="FL75" s="15" t="str">
        <f>IF(Planner!$AA75="","",CHAR(34)&amp;Planner!$AA75&amp;CHAR(34))</f>
        <v/>
      </c>
      <c r="FM75" s="15" t="str">
        <f>IF(Planner!$AB75="","",CHAR(34)&amp;Planner!$AB75&amp;CHAR(34))</f>
        <v/>
      </c>
      <c r="FN75" s="15" t="str">
        <f>IF(Planner!$AC75="","",CHAR(34)&amp;Planner!$AC75&amp;CHAR(34))</f>
        <v/>
      </c>
      <c r="FO75" s="15" t="str">
        <f>IF(Planner!$AD75="","",CHAR(34)&amp;Planner!$AD75&amp;CHAR(34))</f>
        <v/>
      </c>
      <c r="FP75" s="15" t="str">
        <f>IF(Planner!$AE75="","",CHAR(34)&amp;Planner!$AE75&amp;CHAR(34))</f>
        <v/>
      </c>
      <c r="FQ75" s="15" t="str">
        <f>IF(Planner!$AF75="","",CHAR(34)&amp;Planner!$AF75&amp;CHAR(34))</f>
        <v/>
      </c>
      <c r="FR75" s="15" t="str">
        <f>IF(Planner!$AG75="","",CHAR(34)&amp;Planner!$AG75&amp;CHAR(34))</f>
        <v/>
      </c>
      <c r="FS75" s="15" t="str">
        <f>IF(Planner!$AH75="","",CHAR(34)&amp;Planner!$AH75&amp;CHAR(34))</f>
        <v/>
      </c>
      <c r="FT75" s="15" t="str">
        <f>IF(Planner!$AI75="","",CHAR(34)&amp;Planner!$AI75&amp;CHAR(34))</f>
        <v/>
      </c>
    </row>
    <row r="76" spans="1:176" x14ac:dyDescent="0.25">
      <c r="A76" s="15">
        <f>Planner!$A76</f>
        <v>15</v>
      </c>
      <c r="B76" s="15"/>
      <c r="C76" s="15">
        <f>IF(Planner!$L76="",0,IFERROR(INDEX(Lookup!$H$5:$H$808,MATCH(Planner!$F76&amp;"|"&amp;Planner!$L76,Lookup!$A$5:$A$808,0)),0))</f>
        <v>8.3333333333333343E-2</v>
      </c>
      <c r="D76" s="15">
        <f>IF(Planner!$M76="",0,IFERROR(INDEX(Lookup!$H$5:$H$808,MATCH(Planner!$F76&amp;"|"&amp;Planner!$M76,Lookup!$A$5:$A$808,0)),0))</f>
        <v>0</v>
      </c>
      <c r="E76" s="15">
        <f>IF(Planner!$N76="",0,IFERROR(INDEX(Lookup!$H$5:$H$808,MATCH(Planner!$F76&amp;"|"&amp;Planner!$N76,Lookup!$A$5:$A$808,0)),0))</f>
        <v>0</v>
      </c>
      <c r="F76" s="15">
        <f>IF(Planner!$O76="",0,IFERROR(INDEX(Lookup!$H$5:$H$808,MATCH(Planner!$F76&amp;"|"&amp;Planner!$O76,Lookup!$A$5:$A$808,0)),0))</f>
        <v>0</v>
      </c>
      <c r="G76" s="15">
        <f>IF(Planner!$P76="",0,IFERROR(INDEX(Lookup!$H$5:$H$808,MATCH(Planner!$F76&amp;"|"&amp;Planner!$P76,Lookup!$A$5:$A$808,0)),0))</f>
        <v>0</v>
      </c>
      <c r="H76" s="15">
        <f>IF(Planner!$Q76="",0,IFERROR(INDEX(Lookup!$H$5:$H$808,MATCH(Planner!$F76&amp;"|"&amp;Planner!$Q76,Lookup!$A$5:$A$808,0)),0))</f>
        <v>0</v>
      </c>
      <c r="I76" s="15">
        <f>IF(Planner!$R76="",0,IFERROR(INDEX(Lookup!$H$5:$H$808,MATCH(Planner!$F76&amp;"|"&amp;Planner!$R76,Lookup!$A$5:$A$808,0)),0))</f>
        <v>0</v>
      </c>
      <c r="J76" s="15">
        <f>IF(Planner!$S76="",0,IFERROR(INDEX(Lookup!$H$5:$H$808,MATCH(Planner!$F76&amp;"|"&amp;Planner!$S76,Lookup!$A$5:$A$808,0)),0))</f>
        <v>0</v>
      </c>
      <c r="K76" s="15">
        <f>IF(Planner!$T76="",0,IFERROR(INDEX(Lookup!$H$5:$H$808,MATCH(Planner!$F76&amp;"|"&amp;Planner!$T76,Lookup!$A$5:$A$808,0)),0))</f>
        <v>0</v>
      </c>
      <c r="L76" s="15">
        <f>IF(Planner!$U76="",0,IFERROR(INDEX(Lookup!$H$5:$H$808,MATCH(Planner!$F76&amp;"|"&amp;Planner!$U76,Lookup!$A$5:$A$808,0)),0))</f>
        <v>0</v>
      </c>
      <c r="M76" s="15">
        <f>IF(Planner!$V76="",0,IFERROR(INDEX(Lookup!$H$5:$H$808,MATCH(Planner!$F76&amp;"|"&amp;Planner!$V76,Lookup!$A$5:$A$808,0)),0))</f>
        <v>0</v>
      </c>
      <c r="N76" s="15">
        <f>IF(Planner!$W76="",0,IFERROR(INDEX(Lookup!$H$5:$H$808,MATCH(Planner!$F76&amp;"|"&amp;Planner!$W76,Lookup!$A$5:$A$808,0)),0))</f>
        <v>0</v>
      </c>
      <c r="O76" s="15">
        <f>IF(Planner!$X76="",0,IFERROR(INDEX(Lookup!$H$5:$H$808,MATCH(Planner!$F76&amp;"|"&amp;Planner!$X76,Lookup!$A$5:$A$808,0)),0))</f>
        <v>0</v>
      </c>
      <c r="P76" s="15">
        <f>IF(Planner!$Y76="",0,IFERROR(INDEX(Lookup!$H$5:$H$808,MATCH(Planner!$F76&amp;"|"&amp;Planner!$Y76,Lookup!$A$5:$A$808,0)),0))</f>
        <v>0</v>
      </c>
      <c r="Q76" s="15">
        <f>IF(Planner!$Z76="",0,IFERROR(INDEX(Lookup!$H$5:$H$808,MATCH(Planner!$F76&amp;"|"&amp;Planner!$Z76,Lookup!$A$5:$A$808,0)),0))</f>
        <v>0</v>
      </c>
      <c r="R76" s="15">
        <f>IF(Planner!$AA76="",0,IFERROR(INDEX(Lookup!$H$5:$H$808,MATCH(Planner!$F76&amp;"|"&amp;Planner!$AA76,Lookup!$A$5:$A$808,0)),0))</f>
        <v>0</v>
      </c>
      <c r="S76" s="15">
        <f>IF(Planner!$AB76="",0,IFERROR(INDEX(Lookup!$H$5:$H$808,MATCH(Planner!$F76&amp;"|"&amp;Planner!$AB76,Lookup!$A$5:$A$808,0)),0))</f>
        <v>0</v>
      </c>
      <c r="T76" s="15">
        <f>IF(Planner!$AC76="",0,IFERROR(INDEX(Lookup!$H$5:$H$808,MATCH(Planner!$F76&amp;"|"&amp;Planner!$AC76,Lookup!$A$5:$A$808,0)),0))</f>
        <v>0</v>
      </c>
      <c r="U76" s="15">
        <f>IF(Planner!$AD76="",0,IFERROR(INDEX(Lookup!$H$5:$H$808,MATCH(Planner!$F76&amp;"|"&amp;Planner!$AD76,Lookup!$A$5:$A$808,0)),0))</f>
        <v>0</v>
      </c>
      <c r="V76" s="15">
        <f>IF(Planner!$AE76="",0,IFERROR(INDEX(Lookup!$H$5:$H$808,MATCH(Planner!$F76&amp;"|"&amp;Planner!$AE76,Lookup!$A$5:$A$808,0)),0))</f>
        <v>0</v>
      </c>
      <c r="W76" s="15">
        <f>IF(Planner!$AF76="",0,IFERROR(INDEX(Lookup!$H$5:$H$808,MATCH(Planner!$F76&amp;"|"&amp;Planner!$AF76,Lookup!$A$5:$A$808,0)),0))</f>
        <v>0</v>
      </c>
      <c r="X76" s="15">
        <f>IF(Planner!$AG76="",0,IFERROR(INDEX(Lookup!$H$5:$H$808,MATCH(Planner!$F76&amp;"|"&amp;Planner!$AG76,Lookup!$A$5:$A$808,0)),0))</f>
        <v>0</v>
      </c>
      <c r="Y76" s="15">
        <f>IF(Planner!$AH76="",0,IFERROR(INDEX(Lookup!$H$5:$H$808,MATCH(Planner!$F76&amp;"|"&amp;Planner!$AH76,Lookup!$A$5:$A$808,0)),0))</f>
        <v>0</v>
      </c>
      <c r="Z76" s="15">
        <f>IF(Planner!$AI76="",0,IFERROR(INDEX(Lookup!$H$5:$H$808,MATCH(Planner!$F76&amp;"|"&amp;Planner!$AI76,Lookup!$A$5:$A$808,0)),0))</f>
        <v>0</v>
      </c>
      <c r="AA76" s="15"/>
      <c r="AB76" s="15" t="str">
        <f>IF(Planner!$L76="","",IF(Planner!$I76="Yes","ALL",IF(Planner!$I76="No","IDX0",IFERROR(INDEX(Lookup!$D$5:$D$808,MATCH(Planner!$F76&amp;"|"&amp;Planner!$L76,Lookup!$A$5:$A$808,0)),"UNK0"))))</f>
        <v>Maggot King</v>
      </c>
      <c r="AC76" s="15" t="str">
        <f>IF(Planner!$M76="","",IF(Planner!$I76="Yes","ALL",IF(Planner!$I76="No","IDX1",IFERROR(INDEX(Lookup!$D$5:$D$808,MATCH(Planner!$F76&amp;"|"&amp;Planner!$M76,Lookup!$A$5:$A$808,0)),"UNK1"))))</f>
        <v/>
      </c>
      <c r="AD76" s="15" t="str">
        <f>IF(Planner!$N76="","",IF(Planner!$I76="Yes","ALL",IF(Planner!$I76="No","IDX2",IFERROR(INDEX(Lookup!$D$5:$D$808,MATCH(Planner!$F76&amp;"|"&amp;Planner!$N76,Lookup!$A$5:$A$808,0)),"UNK2"))))</f>
        <v/>
      </c>
      <c r="AE76" s="15" t="str">
        <f>IF(Planner!$O76="","",IF(Planner!$I76="Yes","ALL",IF(Planner!$I76="No","IDX3",IFERROR(INDEX(Lookup!$D$5:$D$808,MATCH(Planner!$F76&amp;"|"&amp;Planner!$O76,Lookup!$A$5:$A$808,0)),"UNK3"))))</f>
        <v/>
      </c>
      <c r="AF76" s="15" t="str">
        <f>IF(Planner!$P76="","",IF(Planner!$I76="Yes","ALL",IF(Planner!$I76="No","IDX4",IFERROR(INDEX(Lookup!$D$5:$D$808,MATCH(Planner!$F76&amp;"|"&amp;Planner!$P76,Lookup!$A$5:$A$808,0)),"UNK4"))))</f>
        <v/>
      </c>
      <c r="AG76" s="15" t="str">
        <f>IF(Planner!$Q76="","",IF(Planner!$I76="Yes","ALL",IF(Planner!$I76="No","IDX5",IFERROR(INDEX(Lookup!$D$5:$D$808,MATCH(Planner!$F76&amp;"|"&amp;Planner!$Q76,Lookup!$A$5:$A$808,0)),"UNK5"))))</f>
        <v/>
      </c>
      <c r="AH76" s="15" t="str">
        <f>IF(Planner!$R76="","",IF(Planner!$I76="Yes","ALL",IF(Planner!$I76="No","IDX6",IFERROR(INDEX(Lookup!$D$5:$D$808,MATCH(Planner!$F76&amp;"|"&amp;Planner!$R76,Lookup!$A$5:$A$808,0)),"UNK6"))))</f>
        <v/>
      </c>
      <c r="AI76" s="15" t="str">
        <f>IF(Planner!$S76="","",IF(Planner!$I76="Yes","ALL",IF(Planner!$I76="No","IDX7",IFERROR(INDEX(Lookup!$D$5:$D$808,MATCH(Planner!$F76&amp;"|"&amp;Planner!$S76,Lookup!$A$5:$A$808,0)),"UNK7"))))</f>
        <v/>
      </c>
      <c r="AJ76" s="15" t="str">
        <f>IF(Planner!$T76="","",IF(Planner!$I76="Yes","ALL",IF(Planner!$I76="No","IDX8",IFERROR(INDEX(Lookup!$D$5:$D$808,MATCH(Planner!$F76&amp;"|"&amp;Planner!$T76,Lookup!$A$5:$A$808,0)),"UNK8"))))</f>
        <v/>
      </c>
      <c r="AK76" s="15" t="str">
        <f>IF(Planner!$U76="","",IF(Planner!$I76="Yes","ALL",IF(Planner!$I76="No","IDX9",IFERROR(INDEX(Lookup!$D$5:$D$808,MATCH(Planner!$F76&amp;"|"&amp;Planner!$U76,Lookup!$A$5:$A$808,0)),"UNK9"))))</f>
        <v/>
      </c>
      <c r="AL76" s="15" t="str">
        <f>IF(Planner!$V76="","",IF(Planner!$I76="Yes","ALL",IF(Planner!$I76="No","IDX10",IFERROR(INDEX(Lookup!$D$5:$D$808,MATCH(Planner!$F76&amp;"|"&amp;Planner!$V76,Lookup!$A$5:$A$808,0)),"UNK10"))))</f>
        <v/>
      </c>
      <c r="AM76" s="15" t="str">
        <f>IF(Planner!$W76="","",IF(Planner!$I76="Yes","ALL",IF(Planner!$I76="No","IDX11",IFERROR(INDEX(Lookup!$D$5:$D$808,MATCH(Planner!$F76&amp;"|"&amp;Planner!$W76,Lookup!$A$5:$A$808,0)),"UNK11"))))</f>
        <v/>
      </c>
      <c r="AN76" s="15" t="str">
        <f>IF(Planner!$X76="","",IF(Planner!$I76="Yes","ALL",IF(Planner!$I76="No","IDX12",IFERROR(INDEX(Lookup!$D$5:$D$808,MATCH(Planner!$F76&amp;"|"&amp;Planner!$X76,Lookup!$A$5:$A$808,0)),"UNK12"))))</f>
        <v/>
      </c>
      <c r="AO76" s="15" t="str">
        <f>IF(Planner!$Y76="","",IF(Planner!$I76="Yes","ALL",IF(Planner!$I76="No","IDX13",IFERROR(INDEX(Lookup!$D$5:$D$808,MATCH(Planner!$F76&amp;"|"&amp;Planner!$Y76,Lookup!$A$5:$A$808,0)),"UNK13"))))</f>
        <v/>
      </c>
      <c r="AP76" s="15" t="str">
        <f>IF(Planner!$Z76="","",IF(Planner!$I76="Yes","ALL",IF(Planner!$I76="No","IDX14",IFERROR(INDEX(Lookup!$D$5:$D$808,MATCH(Planner!$F76&amp;"|"&amp;Planner!$Z76,Lookup!$A$5:$A$808,0)),"UNK14"))))</f>
        <v/>
      </c>
      <c r="AQ76" s="15" t="str">
        <f>IF(Planner!$AA76="","",IF(Planner!$I76="Yes","ALL",IF(Planner!$I76="No","IDX15",IFERROR(INDEX(Lookup!$D$5:$D$808,MATCH(Planner!$F76&amp;"|"&amp;Planner!$AA76,Lookup!$A$5:$A$808,0)),"UNK15"))))</f>
        <v/>
      </c>
      <c r="AR76" s="15" t="str">
        <f>IF(Planner!$AB76="","",IF(Planner!$I76="Yes","ALL",IF(Planner!$I76="No","IDX16",IFERROR(INDEX(Lookup!$D$5:$D$808,MATCH(Planner!$F76&amp;"|"&amp;Planner!$AB76,Lookup!$A$5:$A$808,0)),"UNK16"))))</f>
        <v/>
      </c>
      <c r="AS76" s="15" t="str">
        <f>IF(Planner!$AC76="","",IF(Planner!$I76="Yes","ALL",IF(Planner!$I76="No","IDX17",IFERROR(INDEX(Lookup!$D$5:$D$808,MATCH(Planner!$F76&amp;"|"&amp;Planner!$AC76,Lookup!$A$5:$A$808,0)),"UNK17"))))</f>
        <v/>
      </c>
      <c r="AT76" s="15" t="str">
        <f>IF(Planner!$AD76="","",IF(Planner!$I76="Yes","ALL",IF(Planner!$I76="No","IDX18",IFERROR(INDEX(Lookup!$D$5:$D$808,MATCH(Planner!$F76&amp;"|"&amp;Planner!$AD76,Lookup!$A$5:$A$808,0)),"UNK18"))))</f>
        <v/>
      </c>
      <c r="AU76" s="15" t="str">
        <f>IF(Planner!$AE76="","",IF(Planner!$I76="Yes","ALL",IF(Planner!$I76="No","IDX19",IFERROR(INDEX(Lookup!$D$5:$D$808,MATCH(Planner!$F76&amp;"|"&amp;Planner!$AE76,Lookup!$A$5:$A$808,0)),"UNK19"))))</f>
        <v/>
      </c>
      <c r="AV76" s="15" t="str">
        <f>IF(Planner!$AF76="","",IF(Planner!$I76="Yes","ALL",IF(Planner!$I76="No","IDX20",IFERROR(INDEX(Lookup!$D$5:$D$808,MATCH(Planner!$F76&amp;"|"&amp;Planner!$AF76,Lookup!$A$5:$A$808,0)),"UNK20"))))</f>
        <v/>
      </c>
      <c r="AW76" s="15" t="str">
        <f>IF(Planner!$AG76="","",IF(Planner!$I76="Yes","ALL",IF(Planner!$I76="No","IDX21",IFERROR(INDEX(Lookup!$D$5:$D$808,MATCH(Planner!$F76&amp;"|"&amp;Planner!$AG76,Lookup!$A$5:$A$808,0)),"UNK21"))))</f>
        <v/>
      </c>
      <c r="AX76" s="15" t="str">
        <f>IF(Planner!$AH76="","",IF(Planner!$I76="Yes","ALL",IF(Planner!$I76="No","IDX22",IFERROR(INDEX(Lookup!$D$5:$D$808,MATCH(Planner!$F76&amp;"|"&amp;Planner!$AH76,Lookup!$A$5:$A$808,0)),"UNK22"))))</f>
        <v/>
      </c>
      <c r="AY76" s="15" t="str">
        <f>IF(Planner!$AI76="","",IF(Planner!$I76="Yes","ALL",IF(Planner!$I76="No","IDX23",IFERROR(INDEX(Lookup!$D$5:$D$808,MATCH(Planner!$F76&amp;"|"&amp;Planner!$AI76,Lookup!$A$5:$A$808,0)),"UNK23"))))</f>
        <v/>
      </c>
      <c r="AZ76" s="15"/>
      <c r="BA76" s="15">
        <f t="shared" si="144"/>
        <v>8.3333333333333343E-2</v>
      </c>
      <c r="BB76" s="15">
        <f t="shared" si="145"/>
        <v>0</v>
      </c>
      <c r="BC76" s="15">
        <f t="shared" si="146"/>
        <v>0</v>
      </c>
      <c r="BD76" s="15">
        <f t="shared" si="147"/>
        <v>0</v>
      </c>
      <c r="BE76" s="15">
        <f t="shared" si="148"/>
        <v>0</v>
      </c>
      <c r="BF76" s="15">
        <f t="shared" si="149"/>
        <v>0</v>
      </c>
      <c r="BG76" s="15">
        <f t="shared" si="150"/>
        <v>0</v>
      </c>
      <c r="BH76" s="15">
        <f t="shared" si="151"/>
        <v>0</v>
      </c>
      <c r="BI76" s="15">
        <f t="shared" si="152"/>
        <v>0</v>
      </c>
      <c r="BJ76" s="15">
        <f t="shared" si="153"/>
        <v>0</v>
      </c>
      <c r="BK76" s="15">
        <f t="shared" si="154"/>
        <v>0</v>
      </c>
      <c r="BL76" s="15">
        <f t="shared" si="155"/>
        <v>0</v>
      </c>
      <c r="BM76" s="15">
        <f t="shared" si="156"/>
        <v>0</v>
      </c>
      <c r="BN76" s="15">
        <f t="shared" si="157"/>
        <v>0</v>
      </c>
      <c r="BO76" s="15">
        <f t="shared" si="158"/>
        <v>0</v>
      </c>
      <c r="BP76" s="15">
        <f t="shared" si="159"/>
        <v>0</v>
      </c>
      <c r="BQ76" s="15">
        <f t="shared" si="160"/>
        <v>0</v>
      </c>
      <c r="BR76" s="15">
        <f t="shared" si="161"/>
        <v>0</v>
      </c>
      <c r="BS76" s="15">
        <f t="shared" si="162"/>
        <v>0</v>
      </c>
      <c r="BT76" s="15">
        <f t="shared" si="163"/>
        <v>0</v>
      </c>
      <c r="BU76" s="15">
        <f t="shared" si="164"/>
        <v>0</v>
      </c>
      <c r="BV76" s="15">
        <f t="shared" si="165"/>
        <v>0</v>
      </c>
      <c r="BW76" s="15">
        <f t="shared" si="166"/>
        <v>0</v>
      </c>
      <c r="BX76" s="15">
        <f t="shared" si="167"/>
        <v>0</v>
      </c>
      <c r="BY76" s="15"/>
      <c r="BZ76" s="15">
        <f>IF($C76=0,0,Planner!$H76/$C76)</f>
        <v>11.999999999999998</v>
      </c>
      <c r="CA76" s="15">
        <f>IF($D76=0,0,Planner!$H76/$D76)</f>
        <v>0</v>
      </c>
      <c r="CB76" s="15">
        <f>IF($E76=0,0,Planner!$H76/$E76)</f>
        <v>0</v>
      </c>
      <c r="CC76" s="15">
        <f>IF($F76=0,0,Planner!$H76/$F76)</f>
        <v>0</v>
      </c>
      <c r="CD76" s="15">
        <f>IF($G76=0,0,Planner!$H76/$G76)</f>
        <v>0</v>
      </c>
      <c r="CE76" s="15">
        <f>IF($H76=0,0,Planner!$H76/$H76)</f>
        <v>0</v>
      </c>
      <c r="CF76" s="15">
        <f>IF($I76=0,0,Planner!$H76/$I76)</f>
        <v>0</v>
      </c>
      <c r="CG76" s="15">
        <f>IF($J76=0,0,Planner!$H76/$J76)</f>
        <v>0</v>
      </c>
      <c r="CH76" s="15">
        <f>IF($K76=0,0,Planner!$H76/$K76)</f>
        <v>0</v>
      </c>
      <c r="CI76" s="15">
        <f>IF($L76=0,0,Planner!$H76/$L76)</f>
        <v>0</v>
      </c>
      <c r="CJ76" s="15">
        <f>IF($M76=0,0,Planner!$H76/$M76)</f>
        <v>0</v>
      </c>
      <c r="CK76" s="15">
        <f>IF($N76=0,0,Planner!$H76/$N76)</f>
        <v>0</v>
      </c>
      <c r="CL76" s="15">
        <f>IF($O76=0,0,Planner!$H76/$O76)</f>
        <v>0</v>
      </c>
      <c r="CM76" s="15">
        <f>IF($P76=0,0,Planner!$H76/$P76)</f>
        <v>0</v>
      </c>
      <c r="CN76" s="15">
        <f>IF($Q76=0,0,Planner!$H76/$Q76)</f>
        <v>0</v>
      </c>
      <c r="CO76" s="15">
        <f>IF($R76=0,0,Planner!$H76/$R76)</f>
        <v>0</v>
      </c>
      <c r="CP76" s="15">
        <f>IF($S76=0,0,Planner!$H76/$S76)</f>
        <v>0</v>
      </c>
      <c r="CQ76" s="15">
        <f>IF($T76=0,0,Planner!$H76/$T76)</f>
        <v>0</v>
      </c>
      <c r="CR76" s="15">
        <f>IF($U76=0,0,Planner!$H76/$U76)</f>
        <v>0</v>
      </c>
      <c r="CS76" s="15">
        <f>IF($V76=0,0,Planner!$H76/$V76)</f>
        <v>0</v>
      </c>
      <c r="CT76" s="15">
        <f>IF($W76=0,0,Planner!$H76/$W76)</f>
        <v>0</v>
      </c>
      <c r="CU76" s="15">
        <f>IF($X76=0,0,Planner!$H76/$X76)</f>
        <v>0</v>
      </c>
      <c r="CV76" s="15">
        <f>IF($Y76=0,0,Planner!$H76/$Y76)</f>
        <v>0</v>
      </c>
      <c r="CW76" s="15">
        <f>IF($Z76=0,0,Planner!$H76/$Z76)</f>
        <v>0</v>
      </c>
      <c r="CX76" s="15"/>
      <c r="CY76" s="15">
        <f t="shared" si="168"/>
        <v>1</v>
      </c>
      <c r="CZ76" s="15">
        <f t="shared" si="169"/>
        <v>0</v>
      </c>
      <c r="DA76" s="15">
        <f t="shared" si="170"/>
        <v>0</v>
      </c>
      <c r="DB76" s="15">
        <f t="shared" si="171"/>
        <v>0</v>
      </c>
      <c r="DC76" s="15">
        <f t="shared" si="172"/>
        <v>0</v>
      </c>
      <c r="DD76" s="15">
        <f t="shared" si="173"/>
        <v>0</v>
      </c>
      <c r="DE76" s="15">
        <f t="shared" si="174"/>
        <v>0</v>
      </c>
      <c r="DF76" s="15">
        <f t="shared" si="175"/>
        <v>0</v>
      </c>
      <c r="DG76" s="15">
        <f t="shared" si="176"/>
        <v>0</v>
      </c>
      <c r="DH76" s="15">
        <f t="shared" si="177"/>
        <v>0</v>
      </c>
      <c r="DI76" s="15">
        <f t="shared" si="178"/>
        <v>0</v>
      </c>
      <c r="DJ76" s="15">
        <f t="shared" si="179"/>
        <v>0</v>
      </c>
      <c r="DK76" s="15">
        <f t="shared" si="180"/>
        <v>0</v>
      </c>
      <c r="DL76" s="15">
        <f t="shared" si="181"/>
        <v>0</v>
      </c>
      <c r="DM76" s="15">
        <f t="shared" si="182"/>
        <v>0</v>
      </c>
      <c r="DN76" s="15">
        <f t="shared" si="183"/>
        <v>0</v>
      </c>
      <c r="DO76" s="15">
        <f t="shared" si="184"/>
        <v>0</v>
      </c>
      <c r="DP76" s="15">
        <f t="shared" si="185"/>
        <v>0</v>
      </c>
      <c r="DQ76" s="15">
        <f t="shared" si="186"/>
        <v>0</v>
      </c>
      <c r="DR76" s="15">
        <f t="shared" si="187"/>
        <v>0</v>
      </c>
      <c r="DS76" s="15">
        <f t="shared" si="188"/>
        <v>0</v>
      </c>
      <c r="DT76" s="15">
        <f t="shared" si="189"/>
        <v>0</v>
      </c>
      <c r="DU76" s="15">
        <f t="shared" si="190"/>
        <v>0</v>
      </c>
      <c r="DV76" s="15">
        <f t="shared" si="191"/>
        <v>0</v>
      </c>
      <c r="DW76" s="15"/>
      <c r="DX76" s="15">
        <f t="shared" si="192"/>
        <v>11.999999999999998</v>
      </c>
      <c r="DY76" s="15">
        <f t="shared" si="193"/>
        <v>0</v>
      </c>
      <c r="DZ76" s="15">
        <f t="shared" si="194"/>
        <v>0</v>
      </c>
      <c r="EA76" s="15">
        <f t="shared" si="195"/>
        <v>0</v>
      </c>
      <c r="EB76" s="15">
        <f t="shared" si="196"/>
        <v>0</v>
      </c>
      <c r="EC76" s="15">
        <f t="shared" si="197"/>
        <v>0</v>
      </c>
      <c r="ED76" s="15">
        <f t="shared" si="198"/>
        <v>0</v>
      </c>
      <c r="EE76" s="15">
        <f t="shared" si="199"/>
        <v>0</v>
      </c>
      <c r="EF76" s="15">
        <f t="shared" si="200"/>
        <v>0</v>
      </c>
      <c r="EG76" s="15">
        <f t="shared" si="201"/>
        <v>0</v>
      </c>
      <c r="EH76" s="15">
        <f t="shared" si="202"/>
        <v>0</v>
      </c>
      <c r="EI76" s="15">
        <f t="shared" si="203"/>
        <v>0</v>
      </c>
      <c r="EJ76" s="15">
        <f t="shared" si="204"/>
        <v>0</v>
      </c>
      <c r="EK76" s="15">
        <f t="shared" si="205"/>
        <v>0</v>
      </c>
      <c r="EL76" s="15">
        <f t="shared" si="206"/>
        <v>0</v>
      </c>
      <c r="EM76" s="15">
        <f t="shared" si="207"/>
        <v>0</v>
      </c>
      <c r="EN76" s="15">
        <f t="shared" si="208"/>
        <v>0</v>
      </c>
      <c r="EO76" s="15">
        <f t="shared" si="209"/>
        <v>0</v>
      </c>
      <c r="EP76" s="15">
        <f t="shared" si="210"/>
        <v>0</v>
      </c>
      <c r="EQ76" s="15">
        <f t="shared" si="211"/>
        <v>0</v>
      </c>
      <c r="ER76" s="15">
        <f t="shared" si="212"/>
        <v>0</v>
      </c>
      <c r="ES76" s="15">
        <f t="shared" si="213"/>
        <v>0</v>
      </c>
      <c r="ET76" s="15">
        <f t="shared" si="214"/>
        <v>0</v>
      </c>
      <c r="EU76" s="15">
        <f t="shared" si="215"/>
        <v>0</v>
      </c>
      <c r="EV76" s="15"/>
      <c r="EW76" s="15" t="str">
        <f>IF(Planner!$L76="","",CHAR(34)&amp;Planner!$L76&amp;CHAR(34))</f>
        <v>"Elder venator fang"</v>
      </c>
      <c r="EX76" s="15" t="str">
        <f>IF(Planner!$M76="","",CHAR(34)&amp;Planner!$M76&amp;CHAR(34))</f>
        <v/>
      </c>
      <c r="EY76" s="15" t="str">
        <f>IF(Planner!$N76="","",CHAR(34)&amp;Planner!$N76&amp;CHAR(34))</f>
        <v/>
      </c>
      <c r="EZ76" s="15" t="str">
        <f>IF(Planner!$O76="","",CHAR(34)&amp;Planner!$O76&amp;CHAR(34))</f>
        <v/>
      </c>
      <c r="FA76" s="15" t="str">
        <f>IF(Planner!$P76="","",CHAR(34)&amp;Planner!$P76&amp;CHAR(34))</f>
        <v/>
      </c>
      <c r="FB76" s="15" t="str">
        <f>IF(Planner!$Q76="","",CHAR(34)&amp;Planner!$Q76&amp;CHAR(34))</f>
        <v/>
      </c>
      <c r="FC76" s="15" t="str">
        <f>IF(Planner!$R76="","",CHAR(34)&amp;Planner!$R76&amp;CHAR(34))</f>
        <v/>
      </c>
      <c r="FD76" s="15" t="str">
        <f>IF(Planner!$S76="","",CHAR(34)&amp;Planner!$S76&amp;CHAR(34))</f>
        <v/>
      </c>
      <c r="FE76" s="15" t="str">
        <f>IF(Planner!$T76="","",CHAR(34)&amp;Planner!$T76&amp;CHAR(34))</f>
        <v/>
      </c>
      <c r="FF76" s="15" t="str">
        <f>IF(Planner!$U76="","",CHAR(34)&amp;Planner!$U76&amp;CHAR(34))</f>
        <v/>
      </c>
      <c r="FG76" s="15" t="str">
        <f>IF(Planner!$V76="","",CHAR(34)&amp;Planner!$V76&amp;CHAR(34))</f>
        <v/>
      </c>
      <c r="FH76" s="15" t="str">
        <f>IF(Planner!$W76="","",CHAR(34)&amp;Planner!$W76&amp;CHAR(34))</f>
        <v/>
      </c>
      <c r="FI76" s="15" t="str">
        <f>IF(Planner!$X76="","",CHAR(34)&amp;Planner!$X76&amp;CHAR(34))</f>
        <v/>
      </c>
      <c r="FJ76" s="15" t="str">
        <f>IF(Planner!$Y76="","",CHAR(34)&amp;Planner!$Y76&amp;CHAR(34))</f>
        <v/>
      </c>
      <c r="FK76" s="15" t="str">
        <f>IF(Planner!$Z76="","",CHAR(34)&amp;Planner!$Z76&amp;CHAR(34))</f>
        <v/>
      </c>
      <c r="FL76" s="15" t="str">
        <f>IF(Planner!$AA76="","",CHAR(34)&amp;Planner!$AA76&amp;CHAR(34))</f>
        <v/>
      </c>
      <c r="FM76" s="15" t="str">
        <f>IF(Planner!$AB76="","",CHAR(34)&amp;Planner!$AB76&amp;CHAR(34))</f>
        <v/>
      </c>
      <c r="FN76" s="15" t="str">
        <f>IF(Planner!$AC76="","",CHAR(34)&amp;Planner!$AC76&amp;CHAR(34))</f>
        <v/>
      </c>
      <c r="FO76" s="15" t="str">
        <f>IF(Planner!$AD76="","",CHAR(34)&amp;Planner!$AD76&amp;CHAR(34))</f>
        <v/>
      </c>
      <c r="FP76" s="15" t="str">
        <f>IF(Planner!$AE76="","",CHAR(34)&amp;Planner!$AE76&amp;CHAR(34))</f>
        <v/>
      </c>
      <c r="FQ76" s="15" t="str">
        <f>IF(Planner!$AF76="","",CHAR(34)&amp;Planner!$AF76&amp;CHAR(34))</f>
        <v/>
      </c>
      <c r="FR76" s="15" t="str">
        <f>IF(Planner!$AG76="","",CHAR(34)&amp;Planner!$AG76&amp;CHAR(34))</f>
        <v/>
      </c>
      <c r="FS76" s="15" t="str">
        <f>IF(Planner!$AH76="","",CHAR(34)&amp;Planner!$AH76&amp;CHAR(34))</f>
        <v/>
      </c>
      <c r="FT76" s="15" t="str">
        <f>IF(Planner!$AI76="","",CHAR(34)&amp;Planner!$AI76&amp;CHAR(34))</f>
        <v/>
      </c>
    </row>
    <row r="77" spans="1:176" x14ac:dyDescent="0.25">
      <c r="A77" s="15">
        <f>Planner!$A77</f>
        <v>6</v>
      </c>
      <c r="B77" s="15"/>
      <c r="C77" s="15">
        <f>IF(Planner!$L77="",0,IFERROR(INDEX(Lookup!$H$5:$H$808,MATCH(Planner!$F77&amp;"|"&amp;Planner!$L77,Lookup!$A$5:$A$808,0)),0))</f>
        <v>20</v>
      </c>
      <c r="D77" s="15">
        <f>IF(Planner!$M77="",0,IFERROR(INDEX(Lookup!$H$5:$H$808,MATCH(Planner!$F77&amp;"|"&amp;Planner!$M77,Lookup!$A$5:$A$808,0)),0))</f>
        <v>14</v>
      </c>
      <c r="E77" s="15">
        <f>IF(Planner!$N77="",0,IFERROR(INDEX(Lookup!$H$5:$H$808,MATCH(Planner!$F77&amp;"|"&amp;Planner!$N77,Lookup!$A$5:$A$808,0)),0))</f>
        <v>9</v>
      </c>
      <c r="F77" s="15">
        <f>IF(Planner!$O77="",0,IFERROR(INDEX(Lookup!$H$5:$H$808,MATCH(Planner!$F77&amp;"|"&amp;Planner!$O77,Lookup!$A$5:$A$808,0)),0))</f>
        <v>6</v>
      </c>
      <c r="G77" s="15">
        <f>IF(Planner!$P77="",0,IFERROR(INDEX(Lookup!$H$5:$H$808,MATCH(Planner!$F77&amp;"|"&amp;Planner!$P77,Lookup!$A$5:$A$808,0)),0))</f>
        <v>4</v>
      </c>
      <c r="H77" s="15">
        <f>IF(Planner!$Q77="",0,IFERROR(INDEX(Lookup!$H$5:$H$808,MATCH(Planner!$F77&amp;"|"&amp;Planner!$Q77,Lookup!$A$5:$A$808,0)),0))</f>
        <v>2.5</v>
      </c>
      <c r="I77" s="15">
        <f>IF(Planner!$R77="",0,IFERROR(INDEX(Lookup!$H$5:$H$808,MATCH(Planner!$F77&amp;"|"&amp;Planner!$R77,Lookup!$A$5:$A$808,0)),0))</f>
        <v>0</v>
      </c>
      <c r="J77" s="15">
        <f>IF(Planner!$S77="",0,IFERROR(INDEX(Lookup!$H$5:$H$808,MATCH(Planner!$F77&amp;"|"&amp;Planner!$S77,Lookup!$A$5:$A$808,0)),0))</f>
        <v>0</v>
      </c>
      <c r="K77" s="15">
        <f>IF(Planner!$T77="",0,IFERROR(INDEX(Lookup!$H$5:$H$808,MATCH(Planner!$F77&amp;"|"&amp;Planner!$T77,Lookup!$A$5:$A$808,0)),0))</f>
        <v>0</v>
      </c>
      <c r="L77" s="15">
        <f>IF(Planner!$U77="",0,IFERROR(INDEX(Lookup!$H$5:$H$808,MATCH(Planner!$F77&amp;"|"&amp;Planner!$U77,Lookup!$A$5:$A$808,0)),0))</f>
        <v>0</v>
      </c>
      <c r="M77" s="15">
        <f>IF(Planner!$V77="",0,IFERROR(INDEX(Lookup!$H$5:$H$808,MATCH(Planner!$F77&amp;"|"&amp;Planner!$V77,Lookup!$A$5:$A$808,0)),0))</f>
        <v>0</v>
      </c>
      <c r="N77" s="15">
        <f>IF(Planner!$W77="",0,IFERROR(INDEX(Lookup!$H$5:$H$808,MATCH(Planner!$F77&amp;"|"&amp;Planner!$W77,Lookup!$A$5:$A$808,0)),0))</f>
        <v>0</v>
      </c>
      <c r="O77" s="15">
        <f>IF(Planner!$X77="",0,IFERROR(INDEX(Lookup!$H$5:$H$808,MATCH(Planner!$F77&amp;"|"&amp;Planner!$X77,Lookup!$A$5:$A$808,0)),0))</f>
        <v>0</v>
      </c>
      <c r="P77" s="15">
        <f>IF(Planner!$Y77="",0,IFERROR(INDEX(Lookup!$H$5:$H$808,MATCH(Planner!$F77&amp;"|"&amp;Planner!$Y77,Lookup!$A$5:$A$808,0)),0))</f>
        <v>0</v>
      </c>
      <c r="Q77" s="15">
        <f>IF(Planner!$Z77="",0,IFERROR(INDEX(Lookup!$H$5:$H$808,MATCH(Planner!$F77&amp;"|"&amp;Planner!$Z77,Lookup!$A$5:$A$808,0)),0))</f>
        <v>0</v>
      </c>
      <c r="R77" s="15">
        <f>IF(Planner!$AA77="",0,IFERROR(INDEX(Lookup!$H$5:$H$808,MATCH(Planner!$F77&amp;"|"&amp;Planner!$AA77,Lookup!$A$5:$A$808,0)),0))</f>
        <v>0</v>
      </c>
      <c r="S77" s="15">
        <f>IF(Planner!$AB77="",0,IFERROR(INDEX(Lookup!$H$5:$H$808,MATCH(Planner!$F77&amp;"|"&amp;Planner!$AB77,Lookup!$A$5:$A$808,0)),0))</f>
        <v>0</v>
      </c>
      <c r="T77" s="15">
        <f>IF(Planner!$AC77="",0,IFERROR(INDEX(Lookup!$H$5:$H$808,MATCH(Planner!$F77&amp;"|"&amp;Planner!$AC77,Lookup!$A$5:$A$808,0)),0))</f>
        <v>0</v>
      </c>
      <c r="U77" s="15">
        <f>IF(Planner!$AD77="",0,IFERROR(INDEX(Lookup!$H$5:$H$808,MATCH(Planner!$F77&amp;"|"&amp;Planner!$AD77,Lookup!$A$5:$A$808,0)),0))</f>
        <v>0</v>
      </c>
      <c r="V77" s="15">
        <f>IF(Planner!$AE77="",0,IFERROR(INDEX(Lookup!$H$5:$H$808,MATCH(Planner!$F77&amp;"|"&amp;Planner!$AE77,Lookup!$A$5:$A$808,0)),0))</f>
        <v>0</v>
      </c>
      <c r="W77" s="15">
        <f>IF(Planner!$AF77="",0,IFERROR(INDEX(Lookup!$H$5:$H$808,MATCH(Planner!$F77&amp;"|"&amp;Planner!$AF77,Lookup!$A$5:$A$808,0)),0))</f>
        <v>0</v>
      </c>
      <c r="X77" s="15">
        <f>IF(Planner!$AG77="",0,IFERROR(INDEX(Lookup!$H$5:$H$808,MATCH(Planner!$F77&amp;"|"&amp;Planner!$AG77,Lookup!$A$5:$A$808,0)),0))</f>
        <v>0</v>
      </c>
      <c r="Y77" s="15">
        <f>IF(Planner!$AH77="",0,IFERROR(INDEX(Lookup!$H$5:$H$808,MATCH(Planner!$F77&amp;"|"&amp;Planner!$AH77,Lookup!$A$5:$A$808,0)),0))</f>
        <v>0</v>
      </c>
      <c r="Z77" s="15">
        <f>IF(Planner!$AI77="",0,IFERROR(INDEX(Lookup!$H$5:$H$808,MATCH(Planner!$F77&amp;"|"&amp;Planner!$AI77,Lookup!$A$5:$A$808,0)),0))</f>
        <v>0</v>
      </c>
      <c r="AA77" s="15"/>
      <c r="AB77" s="15" t="str">
        <f>IF(Planner!$L77="","",IF(Planner!$I77="Yes","ALL",IF(Planner!$I77="No","IDX0",IFERROR(INDEX(Lookup!$D$5:$D$808,MATCH(Planner!$F77&amp;"|"&amp;Planner!$L77,Lookup!$A$5:$A$808,0)),"UNK0"))))</f>
        <v>clue_completion~beginner</v>
      </c>
      <c r="AC77" s="15" t="str">
        <f>IF(Planner!$M77="","",IF(Planner!$I77="Yes","ALL",IF(Planner!$I77="No","IDX1",IFERROR(INDEX(Lookup!$D$5:$D$808,MATCH(Planner!$F77&amp;"|"&amp;Planner!$M77,Lookup!$A$5:$A$808,0)),"UNK1"))))</f>
        <v>clue_completion~easy</v>
      </c>
      <c r="AD77" s="15" t="str">
        <f>IF(Planner!$N77="","",IF(Planner!$I77="Yes","ALL",IF(Planner!$I77="No","IDX2",IFERROR(INDEX(Lookup!$D$5:$D$808,MATCH(Planner!$F77&amp;"|"&amp;Planner!$N77,Lookup!$A$5:$A$808,0)),"UNK2"))))</f>
        <v>clue_completion~medium</v>
      </c>
      <c r="AE77" s="15" t="str">
        <f>IF(Planner!$O77="","",IF(Planner!$I77="Yes","ALL",IF(Planner!$I77="No","IDX3",IFERROR(INDEX(Lookup!$D$5:$D$808,MATCH(Planner!$F77&amp;"|"&amp;Planner!$O77,Lookup!$A$5:$A$808,0)),"UNK3"))))</f>
        <v>clue_completion~hard</v>
      </c>
      <c r="AF77" s="15" t="str">
        <f>IF(Planner!$P77="","",IF(Planner!$I77="Yes","ALL",IF(Planner!$I77="No","IDX4",IFERROR(INDEX(Lookup!$D$5:$D$808,MATCH(Planner!$F77&amp;"|"&amp;Planner!$P77,Lookup!$A$5:$A$808,0)),"UNK4"))))</f>
        <v>clue_completion~elite</v>
      </c>
      <c r="AG77" s="15" t="str">
        <f>IF(Planner!$Q77="","",IF(Planner!$I77="Yes","ALL",IF(Planner!$I77="No","IDX5",IFERROR(INDEX(Lookup!$D$5:$D$808,MATCH(Planner!$F77&amp;"|"&amp;Planner!$Q77,Lookup!$A$5:$A$808,0)),"UNK5"))))</f>
        <v>clue_completion~master</v>
      </c>
      <c r="AH77" s="15" t="str">
        <f>IF(Planner!$R77="","",IF(Planner!$I77="Yes","ALL",IF(Planner!$I77="No","IDX6",IFERROR(INDEX(Lookup!$D$5:$D$808,MATCH(Planner!$F77&amp;"|"&amp;Planner!$R77,Lookup!$A$5:$A$808,0)),"UNK6"))))</f>
        <v/>
      </c>
      <c r="AI77" s="15" t="str">
        <f>IF(Planner!$S77="","",IF(Planner!$I77="Yes","ALL",IF(Planner!$I77="No","IDX7",IFERROR(INDEX(Lookup!$D$5:$D$808,MATCH(Planner!$F77&amp;"|"&amp;Planner!$S77,Lookup!$A$5:$A$808,0)),"UNK7"))))</f>
        <v/>
      </c>
      <c r="AJ77" s="15" t="str">
        <f>IF(Planner!$T77="","",IF(Planner!$I77="Yes","ALL",IF(Planner!$I77="No","IDX8",IFERROR(INDEX(Lookup!$D$5:$D$808,MATCH(Planner!$F77&amp;"|"&amp;Planner!$T77,Lookup!$A$5:$A$808,0)),"UNK8"))))</f>
        <v/>
      </c>
      <c r="AK77" s="15" t="str">
        <f>IF(Planner!$U77="","",IF(Planner!$I77="Yes","ALL",IF(Planner!$I77="No","IDX9",IFERROR(INDEX(Lookup!$D$5:$D$808,MATCH(Planner!$F77&amp;"|"&amp;Planner!$U77,Lookup!$A$5:$A$808,0)),"UNK9"))))</f>
        <v/>
      </c>
      <c r="AL77" s="15" t="str">
        <f>IF(Planner!$V77="","",IF(Planner!$I77="Yes","ALL",IF(Planner!$I77="No","IDX10",IFERROR(INDEX(Lookup!$D$5:$D$808,MATCH(Planner!$F77&amp;"|"&amp;Planner!$V77,Lookup!$A$5:$A$808,0)),"UNK10"))))</f>
        <v/>
      </c>
      <c r="AM77" s="15" t="str">
        <f>IF(Planner!$W77="","",IF(Planner!$I77="Yes","ALL",IF(Planner!$I77="No","IDX11",IFERROR(INDEX(Lookup!$D$5:$D$808,MATCH(Planner!$F77&amp;"|"&amp;Planner!$W77,Lookup!$A$5:$A$808,0)),"UNK11"))))</f>
        <v/>
      </c>
      <c r="AN77" s="15" t="str">
        <f>IF(Planner!$X77="","",IF(Planner!$I77="Yes","ALL",IF(Planner!$I77="No","IDX12",IFERROR(INDEX(Lookup!$D$5:$D$808,MATCH(Planner!$F77&amp;"|"&amp;Planner!$X77,Lookup!$A$5:$A$808,0)),"UNK12"))))</f>
        <v/>
      </c>
      <c r="AO77" s="15" t="str">
        <f>IF(Planner!$Y77="","",IF(Planner!$I77="Yes","ALL",IF(Planner!$I77="No","IDX13",IFERROR(INDEX(Lookup!$D$5:$D$808,MATCH(Planner!$F77&amp;"|"&amp;Planner!$Y77,Lookup!$A$5:$A$808,0)),"UNK13"))))</f>
        <v/>
      </c>
      <c r="AP77" s="15" t="str">
        <f>IF(Planner!$Z77="","",IF(Planner!$I77="Yes","ALL",IF(Planner!$I77="No","IDX14",IFERROR(INDEX(Lookup!$D$5:$D$808,MATCH(Planner!$F77&amp;"|"&amp;Planner!$Z77,Lookup!$A$5:$A$808,0)),"UNK14"))))</f>
        <v/>
      </c>
      <c r="AQ77" s="15" t="str">
        <f>IF(Planner!$AA77="","",IF(Planner!$I77="Yes","ALL",IF(Planner!$I77="No","IDX15",IFERROR(INDEX(Lookup!$D$5:$D$808,MATCH(Planner!$F77&amp;"|"&amp;Planner!$AA77,Lookup!$A$5:$A$808,0)),"UNK15"))))</f>
        <v/>
      </c>
      <c r="AR77" s="15" t="str">
        <f>IF(Planner!$AB77="","",IF(Planner!$I77="Yes","ALL",IF(Planner!$I77="No","IDX16",IFERROR(INDEX(Lookup!$D$5:$D$808,MATCH(Planner!$F77&amp;"|"&amp;Planner!$AB77,Lookup!$A$5:$A$808,0)),"UNK16"))))</f>
        <v/>
      </c>
      <c r="AS77" s="15" t="str">
        <f>IF(Planner!$AC77="","",IF(Planner!$I77="Yes","ALL",IF(Planner!$I77="No","IDX17",IFERROR(INDEX(Lookup!$D$5:$D$808,MATCH(Planner!$F77&amp;"|"&amp;Planner!$AC77,Lookup!$A$5:$A$808,0)),"UNK17"))))</f>
        <v/>
      </c>
      <c r="AT77" s="15" t="str">
        <f>IF(Planner!$AD77="","",IF(Planner!$I77="Yes","ALL",IF(Planner!$I77="No","IDX18",IFERROR(INDEX(Lookup!$D$5:$D$808,MATCH(Planner!$F77&amp;"|"&amp;Planner!$AD77,Lookup!$A$5:$A$808,0)),"UNK18"))))</f>
        <v/>
      </c>
      <c r="AU77" s="15" t="str">
        <f>IF(Planner!$AE77="","",IF(Planner!$I77="Yes","ALL",IF(Planner!$I77="No","IDX19",IFERROR(INDEX(Lookup!$D$5:$D$808,MATCH(Planner!$F77&amp;"|"&amp;Planner!$AE77,Lookup!$A$5:$A$808,0)),"UNK19"))))</f>
        <v/>
      </c>
      <c r="AV77" s="15" t="str">
        <f>IF(Planner!$AF77="","",IF(Planner!$I77="Yes","ALL",IF(Planner!$I77="No","IDX20",IFERROR(INDEX(Lookup!$D$5:$D$808,MATCH(Planner!$F77&amp;"|"&amp;Planner!$AF77,Lookup!$A$5:$A$808,0)),"UNK20"))))</f>
        <v/>
      </c>
      <c r="AW77" s="15" t="str">
        <f>IF(Planner!$AG77="","",IF(Planner!$I77="Yes","ALL",IF(Planner!$I77="No","IDX21",IFERROR(INDEX(Lookup!$D$5:$D$808,MATCH(Planner!$F77&amp;"|"&amp;Planner!$AG77,Lookup!$A$5:$A$808,0)),"UNK21"))))</f>
        <v/>
      </c>
      <c r="AX77" s="15" t="str">
        <f>IF(Planner!$AH77="","",IF(Planner!$I77="Yes","ALL",IF(Planner!$I77="No","IDX22",IFERROR(INDEX(Lookup!$D$5:$D$808,MATCH(Planner!$F77&amp;"|"&amp;Planner!$AH77,Lookup!$A$5:$A$808,0)),"UNK22"))))</f>
        <v/>
      </c>
      <c r="AY77" s="15" t="str">
        <f>IF(Planner!$AI77="","",IF(Planner!$I77="Yes","ALL",IF(Planner!$I77="No","IDX23",IFERROR(INDEX(Lookup!$D$5:$D$808,MATCH(Planner!$F77&amp;"|"&amp;Planner!$AI77,Lookup!$A$5:$A$808,0)),"UNK23"))))</f>
        <v/>
      </c>
      <c r="AZ77" s="15"/>
      <c r="BA77" s="15">
        <f t="shared" si="144"/>
        <v>20</v>
      </c>
      <c r="BB77" s="15">
        <f t="shared" si="145"/>
        <v>14</v>
      </c>
      <c r="BC77" s="15">
        <f t="shared" si="146"/>
        <v>9</v>
      </c>
      <c r="BD77" s="15">
        <f t="shared" si="147"/>
        <v>6</v>
      </c>
      <c r="BE77" s="15">
        <f t="shared" si="148"/>
        <v>4</v>
      </c>
      <c r="BF77" s="15">
        <f t="shared" si="149"/>
        <v>2.5</v>
      </c>
      <c r="BG77" s="15">
        <f t="shared" si="150"/>
        <v>0</v>
      </c>
      <c r="BH77" s="15">
        <f t="shared" si="151"/>
        <v>0</v>
      </c>
      <c r="BI77" s="15">
        <f t="shared" si="152"/>
        <v>0</v>
      </c>
      <c r="BJ77" s="15">
        <f t="shared" si="153"/>
        <v>0</v>
      </c>
      <c r="BK77" s="15">
        <f t="shared" si="154"/>
        <v>0</v>
      </c>
      <c r="BL77" s="15">
        <f t="shared" si="155"/>
        <v>0</v>
      </c>
      <c r="BM77" s="15">
        <f t="shared" si="156"/>
        <v>0</v>
      </c>
      <c r="BN77" s="15">
        <f t="shared" si="157"/>
        <v>0</v>
      </c>
      <c r="BO77" s="15">
        <f t="shared" si="158"/>
        <v>0</v>
      </c>
      <c r="BP77" s="15">
        <f t="shared" si="159"/>
        <v>0</v>
      </c>
      <c r="BQ77" s="15">
        <f t="shared" si="160"/>
        <v>0</v>
      </c>
      <c r="BR77" s="15">
        <f t="shared" si="161"/>
        <v>0</v>
      </c>
      <c r="BS77" s="15">
        <f t="shared" si="162"/>
        <v>0</v>
      </c>
      <c r="BT77" s="15">
        <f t="shared" si="163"/>
        <v>0</v>
      </c>
      <c r="BU77" s="15">
        <f t="shared" si="164"/>
        <v>0</v>
      </c>
      <c r="BV77" s="15">
        <f t="shared" si="165"/>
        <v>0</v>
      </c>
      <c r="BW77" s="15">
        <f t="shared" si="166"/>
        <v>0</v>
      </c>
      <c r="BX77" s="15">
        <f t="shared" si="167"/>
        <v>0</v>
      </c>
      <c r="BY77" s="15"/>
      <c r="BZ77" s="15">
        <f>IF($C77=0,0,Planner!$H77/$C77)</f>
        <v>0.25</v>
      </c>
      <c r="CA77" s="15">
        <f>IF($D77=0,0,Planner!$H77/$D77)</f>
        <v>0.35714285714285715</v>
      </c>
      <c r="CB77" s="15">
        <f>IF($E77=0,0,Planner!$H77/$E77)</f>
        <v>0.55555555555555558</v>
      </c>
      <c r="CC77" s="15">
        <f>IF($F77=0,0,Planner!$H77/$F77)</f>
        <v>0.83333333333333337</v>
      </c>
      <c r="CD77" s="15">
        <f>IF($G77=0,0,Planner!$H77/$G77)</f>
        <v>1.25</v>
      </c>
      <c r="CE77" s="15">
        <f>IF($H77=0,0,Planner!$H77/$H77)</f>
        <v>2</v>
      </c>
      <c r="CF77" s="15">
        <f>IF($I77=0,0,Planner!$H77/$I77)</f>
        <v>0</v>
      </c>
      <c r="CG77" s="15">
        <f>IF($J77=0,0,Planner!$H77/$J77)</f>
        <v>0</v>
      </c>
      <c r="CH77" s="15">
        <f>IF($K77=0,0,Planner!$H77/$K77)</f>
        <v>0</v>
      </c>
      <c r="CI77" s="15">
        <f>IF($L77=0,0,Planner!$H77/$L77)</f>
        <v>0</v>
      </c>
      <c r="CJ77" s="15">
        <f>IF($M77=0,0,Planner!$H77/$M77)</f>
        <v>0</v>
      </c>
      <c r="CK77" s="15">
        <f>IF($N77=0,0,Planner!$H77/$N77)</f>
        <v>0</v>
      </c>
      <c r="CL77" s="15">
        <f>IF($O77=0,0,Planner!$H77/$O77)</f>
        <v>0</v>
      </c>
      <c r="CM77" s="15">
        <f>IF($P77=0,0,Planner!$H77/$P77)</f>
        <v>0</v>
      </c>
      <c r="CN77" s="15">
        <f>IF($Q77=0,0,Planner!$H77/$Q77)</f>
        <v>0</v>
      </c>
      <c r="CO77" s="15">
        <f>IF($R77=0,0,Planner!$H77/$R77)</f>
        <v>0</v>
      </c>
      <c r="CP77" s="15">
        <f>IF($S77=0,0,Planner!$H77/$S77)</f>
        <v>0</v>
      </c>
      <c r="CQ77" s="15">
        <f>IF($T77=0,0,Planner!$H77/$T77)</f>
        <v>0</v>
      </c>
      <c r="CR77" s="15">
        <f>IF($U77=0,0,Planner!$H77/$U77)</f>
        <v>0</v>
      </c>
      <c r="CS77" s="15">
        <f>IF($V77=0,0,Planner!$H77/$V77)</f>
        <v>0</v>
      </c>
      <c r="CT77" s="15">
        <f>IF($W77=0,0,Planner!$H77/$W77)</f>
        <v>0</v>
      </c>
      <c r="CU77" s="15">
        <f>IF($X77=0,0,Planner!$H77/$X77)</f>
        <v>0</v>
      </c>
      <c r="CV77" s="15">
        <f>IF($Y77=0,0,Planner!$H77/$Y77)</f>
        <v>0</v>
      </c>
      <c r="CW77" s="15">
        <f>IF($Z77=0,0,Planner!$H77/$Z77)</f>
        <v>0</v>
      </c>
      <c r="CX77" s="15"/>
      <c r="CY77" s="15">
        <f t="shared" si="168"/>
        <v>1</v>
      </c>
      <c r="CZ77" s="15">
        <f t="shared" si="169"/>
        <v>1</v>
      </c>
      <c r="DA77" s="15">
        <f t="shared" si="170"/>
        <v>1</v>
      </c>
      <c r="DB77" s="15">
        <f t="shared" si="171"/>
        <v>1</v>
      </c>
      <c r="DC77" s="15">
        <f t="shared" si="172"/>
        <v>1</v>
      </c>
      <c r="DD77" s="15">
        <f t="shared" si="173"/>
        <v>1</v>
      </c>
      <c r="DE77" s="15">
        <f t="shared" si="174"/>
        <v>0</v>
      </c>
      <c r="DF77" s="15">
        <f t="shared" si="175"/>
        <v>0</v>
      </c>
      <c r="DG77" s="15">
        <f t="shared" si="176"/>
        <v>0</v>
      </c>
      <c r="DH77" s="15">
        <f t="shared" si="177"/>
        <v>0</v>
      </c>
      <c r="DI77" s="15">
        <f t="shared" si="178"/>
        <v>0</v>
      </c>
      <c r="DJ77" s="15">
        <f t="shared" si="179"/>
        <v>0</v>
      </c>
      <c r="DK77" s="15">
        <f t="shared" si="180"/>
        <v>0</v>
      </c>
      <c r="DL77" s="15">
        <f t="shared" si="181"/>
        <v>0</v>
      </c>
      <c r="DM77" s="15">
        <f t="shared" si="182"/>
        <v>0</v>
      </c>
      <c r="DN77" s="15">
        <f t="shared" si="183"/>
        <v>0</v>
      </c>
      <c r="DO77" s="15">
        <f t="shared" si="184"/>
        <v>0</v>
      </c>
      <c r="DP77" s="15">
        <f t="shared" si="185"/>
        <v>0</v>
      </c>
      <c r="DQ77" s="15">
        <f t="shared" si="186"/>
        <v>0</v>
      </c>
      <c r="DR77" s="15">
        <f t="shared" si="187"/>
        <v>0</v>
      </c>
      <c r="DS77" s="15">
        <f t="shared" si="188"/>
        <v>0</v>
      </c>
      <c r="DT77" s="15">
        <f t="shared" si="189"/>
        <v>0</v>
      </c>
      <c r="DU77" s="15">
        <f t="shared" si="190"/>
        <v>0</v>
      </c>
      <c r="DV77" s="15">
        <f t="shared" si="191"/>
        <v>0</v>
      </c>
      <c r="DW77" s="15"/>
      <c r="DX77" s="15">
        <f t="shared" si="192"/>
        <v>0.25</v>
      </c>
      <c r="DY77" s="15">
        <f t="shared" si="193"/>
        <v>0.35714285714285715</v>
      </c>
      <c r="DZ77" s="15">
        <f t="shared" si="194"/>
        <v>0.55555555555555558</v>
      </c>
      <c r="EA77" s="15">
        <f t="shared" si="195"/>
        <v>0.83333333333333337</v>
      </c>
      <c r="EB77" s="15">
        <f t="shared" si="196"/>
        <v>1.25</v>
      </c>
      <c r="EC77" s="15">
        <f t="shared" si="197"/>
        <v>2</v>
      </c>
      <c r="ED77" s="15">
        <f t="shared" si="198"/>
        <v>0</v>
      </c>
      <c r="EE77" s="15">
        <f t="shared" si="199"/>
        <v>0</v>
      </c>
      <c r="EF77" s="15">
        <f t="shared" si="200"/>
        <v>0</v>
      </c>
      <c r="EG77" s="15">
        <f t="shared" si="201"/>
        <v>0</v>
      </c>
      <c r="EH77" s="15">
        <f t="shared" si="202"/>
        <v>0</v>
      </c>
      <c r="EI77" s="15">
        <f t="shared" si="203"/>
        <v>0</v>
      </c>
      <c r="EJ77" s="15">
        <f t="shared" si="204"/>
        <v>0</v>
      </c>
      <c r="EK77" s="15">
        <f t="shared" si="205"/>
        <v>0</v>
      </c>
      <c r="EL77" s="15">
        <f t="shared" si="206"/>
        <v>0</v>
      </c>
      <c r="EM77" s="15">
        <f t="shared" si="207"/>
        <v>0</v>
      </c>
      <c r="EN77" s="15">
        <f t="shared" si="208"/>
        <v>0</v>
      </c>
      <c r="EO77" s="15">
        <f t="shared" si="209"/>
        <v>0</v>
      </c>
      <c r="EP77" s="15">
        <f t="shared" si="210"/>
        <v>0</v>
      </c>
      <c r="EQ77" s="15">
        <f t="shared" si="211"/>
        <v>0</v>
      </c>
      <c r="ER77" s="15">
        <f t="shared" si="212"/>
        <v>0</v>
      </c>
      <c r="ES77" s="15">
        <f t="shared" si="213"/>
        <v>0</v>
      </c>
      <c r="ET77" s="15">
        <f t="shared" si="214"/>
        <v>0</v>
      </c>
      <c r="EU77" s="15">
        <f t="shared" si="215"/>
        <v>0</v>
      </c>
      <c r="EV77" s="15"/>
      <c r="EW77" s="15" t="str">
        <f>IF(Planner!$L77="","",CHAR(34)&amp;Planner!$L77&amp;CHAR(34))</f>
        <v>"beginner"</v>
      </c>
      <c r="EX77" s="15" t="str">
        <f>IF(Planner!$M77="","",CHAR(34)&amp;Planner!$M77&amp;CHAR(34))</f>
        <v>"easy"</v>
      </c>
      <c r="EY77" s="15" t="str">
        <f>IF(Planner!$N77="","",CHAR(34)&amp;Planner!$N77&amp;CHAR(34))</f>
        <v>"medium"</v>
      </c>
      <c r="EZ77" s="15" t="str">
        <f>IF(Planner!$O77="","",CHAR(34)&amp;Planner!$O77&amp;CHAR(34))</f>
        <v>"hard"</v>
      </c>
      <c r="FA77" s="15" t="str">
        <f>IF(Planner!$P77="","",CHAR(34)&amp;Planner!$P77&amp;CHAR(34))</f>
        <v>"elite"</v>
      </c>
      <c r="FB77" s="15" t="str">
        <f>IF(Planner!$Q77="","",CHAR(34)&amp;Planner!$Q77&amp;CHAR(34))</f>
        <v>"master"</v>
      </c>
      <c r="FC77" s="15" t="str">
        <f>IF(Planner!$R77="","",CHAR(34)&amp;Planner!$R77&amp;CHAR(34))</f>
        <v/>
      </c>
      <c r="FD77" s="15" t="str">
        <f>IF(Planner!$S77="","",CHAR(34)&amp;Planner!$S77&amp;CHAR(34))</f>
        <v/>
      </c>
      <c r="FE77" s="15" t="str">
        <f>IF(Planner!$T77="","",CHAR(34)&amp;Planner!$T77&amp;CHAR(34))</f>
        <v/>
      </c>
      <c r="FF77" s="15" t="str">
        <f>IF(Planner!$U77="","",CHAR(34)&amp;Planner!$U77&amp;CHAR(34))</f>
        <v/>
      </c>
      <c r="FG77" s="15" t="str">
        <f>IF(Planner!$V77="","",CHAR(34)&amp;Planner!$V77&amp;CHAR(34))</f>
        <v/>
      </c>
      <c r="FH77" s="15" t="str">
        <f>IF(Planner!$W77="","",CHAR(34)&amp;Planner!$W77&amp;CHAR(34))</f>
        <v/>
      </c>
      <c r="FI77" s="15" t="str">
        <f>IF(Planner!$X77="","",CHAR(34)&amp;Planner!$X77&amp;CHAR(34))</f>
        <v/>
      </c>
      <c r="FJ77" s="15" t="str">
        <f>IF(Planner!$Y77="","",CHAR(34)&amp;Planner!$Y77&amp;CHAR(34))</f>
        <v/>
      </c>
      <c r="FK77" s="15" t="str">
        <f>IF(Planner!$Z77="","",CHAR(34)&amp;Planner!$Z77&amp;CHAR(34))</f>
        <v/>
      </c>
      <c r="FL77" s="15" t="str">
        <f>IF(Planner!$AA77="","",CHAR(34)&amp;Planner!$AA77&amp;CHAR(34))</f>
        <v/>
      </c>
      <c r="FM77" s="15" t="str">
        <f>IF(Planner!$AB77="","",CHAR(34)&amp;Planner!$AB77&amp;CHAR(34))</f>
        <v/>
      </c>
      <c r="FN77" s="15" t="str">
        <f>IF(Planner!$AC77="","",CHAR(34)&amp;Planner!$AC77&amp;CHAR(34))</f>
        <v/>
      </c>
      <c r="FO77" s="15" t="str">
        <f>IF(Planner!$AD77="","",CHAR(34)&amp;Planner!$AD77&amp;CHAR(34))</f>
        <v/>
      </c>
      <c r="FP77" s="15" t="str">
        <f>IF(Planner!$AE77="","",CHAR(34)&amp;Planner!$AE77&amp;CHAR(34))</f>
        <v/>
      </c>
      <c r="FQ77" s="15" t="str">
        <f>IF(Planner!$AF77="","",CHAR(34)&amp;Planner!$AF77&amp;CHAR(34))</f>
        <v/>
      </c>
      <c r="FR77" s="15" t="str">
        <f>IF(Planner!$AG77="","",CHAR(34)&amp;Planner!$AG77&amp;CHAR(34))</f>
        <v/>
      </c>
      <c r="FS77" s="15" t="str">
        <f>IF(Planner!$AH77="","",CHAR(34)&amp;Planner!$AH77&amp;CHAR(34))</f>
        <v/>
      </c>
      <c r="FT77" s="15" t="str">
        <f>IF(Planner!$AI77="","",CHAR(34)&amp;Planner!$AI77&amp;CHAR(34))</f>
        <v/>
      </c>
    </row>
    <row r="78" spans="1:176" x14ac:dyDescent="0.25">
      <c r="A78" s="15">
        <f>Planner!$A78</f>
        <v>5</v>
      </c>
      <c r="B78" s="15"/>
      <c r="C78" s="15">
        <f>IF(Planner!$L78="",0,IFERROR(INDEX(Lookup!$H$5:$H$808,MATCH(Planner!$F78&amp;"|"&amp;Planner!$L78,Lookup!$A$5:$A$808,0)),0))</f>
        <v>0.2</v>
      </c>
      <c r="D78" s="15">
        <f>IF(Planner!$M78="",0,IFERROR(INDEX(Lookup!$H$5:$H$808,MATCH(Planner!$F78&amp;"|"&amp;Planner!$M78,Lookup!$A$5:$A$808,0)),0))</f>
        <v>0.5</v>
      </c>
      <c r="E78" s="15">
        <f>IF(Planner!$N78="",0,IFERROR(INDEX(Lookup!$H$5:$H$808,MATCH(Planner!$F78&amp;"|"&amp;Planner!$N78,Lookup!$A$5:$A$808,0)),0))</f>
        <v>0.2</v>
      </c>
      <c r="F78" s="15">
        <f>IF(Planner!$O78="",0,IFERROR(INDEX(Lookup!$H$5:$H$808,MATCH(Planner!$F78&amp;"|"&amp;Planner!$O78,Lookup!$A$5:$A$808,0)),0))</f>
        <v>0.2</v>
      </c>
      <c r="G78" s="15">
        <f>IF(Planner!$P78="",0,IFERROR(INDEX(Lookup!$H$5:$H$808,MATCH(Planner!$F78&amp;"|"&amp;Planner!$P78,Lookup!$A$5:$A$808,0)),0))</f>
        <v>0.2</v>
      </c>
      <c r="H78" s="15">
        <f>IF(Planner!$Q78="",0,IFERROR(INDEX(Lookup!$H$5:$H$808,MATCH(Planner!$F78&amp;"|"&amp;Planner!$Q78,Lookup!$A$5:$A$808,0)),0))</f>
        <v>0.2</v>
      </c>
      <c r="I78" s="15">
        <f>IF(Planner!$R78="",0,IFERROR(INDEX(Lookup!$H$5:$H$808,MATCH(Planner!$F78&amp;"|"&amp;Planner!$R78,Lookup!$A$5:$A$808,0)),0))</f>
        <v>0.2</v>
      </c>
      <c r="J78" s="15">
        <f>IF(Planner!$S78="",0,IFERROR(INDEX(Lookup!$H$5:$H$808,MATCH(Planner!$F78&amp;"|"&amp;Planner!$S78,Lookup!$A$5:$A$808,0)),0))</f>
        <v>0.2</v>
      </c>
      <c r="K78" s="15">
        <f>IF(Planner!$T78="",0,IFERROR(INDEX(Lookup!$H$5:$H$808,MATCH(Planner!$F78&amp;"|"&amp;Planner!$T78,Lookup!$A$5:$A$808,0)),0))</f>
        <v>0.2</v>
      </c>
      <c r="L78" s="15">
        <f>IF(Planner!$U78="",0,IFERROR(INDEX(Lookup!$H$5:$H$808,MATCH(Planner!$F78&amp;"|"&amp;Planner!$U78,Lookup!$A$5:$A$808,0)),0))</f>
        <v>0.2</v>
      </c>
      <c r="M78" s="15">
        <f>IF(Planner!$V78="",0,IFERROR(INDEX(Lookup!$H$5:$H$808,MATCH(Planner!$F78&amp;"|"&amp;Planner!$V78,Lookup!$A$5:$A$808,0)),0))</f>
        <v>0</v>
      </c>
      <c r="N78" s="15">
        <f>IF(Planner!$W78="",0,IFERROR(INDEX(Lookup!$H$5:$H$808,MATCH(Planner!$F78&amp;"|"&amp;Planner!$W78,Lookup!$A$5:$A$808,0)),0))</f>
        <v>0</v>
      </c>
      <c r="O78" s="15">
        <f>IF(Planner!$X78="",0,IFERROR(INDEX(Lookup!$H$5:$H$808,MATCH(Planner!$F78&amp;"|"&amp;Planner!$X78,Lookup!$A$5:$A$808,0)),0))</f>
        <v>0</v>
      </c>
      <c r="P78" s="15">
        <f>IF(Planner!$Y78="",0,IFERROR(INDEX(Lookup!$H$5:$H$808,MATCH(Planner!$F78&amp;"|"&amp;Planner!$Y78,Lookup!$A$5:$A$808,0)),0))</f>
        <v>0</v>
      </c>
      <c r="Q78" s="15">
        <f>IF(Planner!$Z78="",0,IFERROR(INDEX(Lookup!$H$5:$H$808,MATCH(Planner!$F78&amp;"|"&amp;Planner!$Z78,Lookup!$A$5:$A$808,0)),0))</f>
        <v>0</v>
      </c>
      <c r="R78" s="15">
        <f>IF(Planner!$AA78="",0,IFERROR(INDEX(Lookup!$H$5:$H$808,MATCH(Planner!$F78&amp;"|"&amp;Planner!$AA78,Lookup!$A$5:$A$808,0)),0))</f>
        <v>0</v>
      </c>
      <c r="S78" s="15">
        <f>IF(Planner!$AB78="",0,IFERROR(INDEX(Lookup!$H$5:$H$808,MATCH(Planner!$F78&amp;"|"&amp;Planner!$AB78,Lookup!$A$5:$A$808,0)),0))</f>
        <v>0</v>
      </c>
      <c r="T78" s="15">
        <f>IF(Planner!$AC78="",0,IFERROR(INDEX(Lookup!$H$5:$H$808,MATCH(Planner!$F78&amp;"|"&amp;Planner!$AC78,Lookup!$A$5:$A$808,0)),0))</f>
        <v>0</v>
      </c>
      <c r="U78" s="15">
        <f>IF(Planner!$AD78="",0,IFERROR(INDEX(Lookup!$H$5:$H$808,MATCH(Planner!$F78&amp;"|"&amp;Planner!$AD78,Lookup!$A$5:$A$808,0)),0))</f>
        <v>0</v>
      </c>
      <c r="V78" s="15">
        <f>IF(Planner!$AE78="",0,IFERROR(INDEX(Lookup!$H$5:$H$808,MATCH(Planner!$F78&amp;"|"&amp;Planner!$AE78,Lookup!$A$5:$A$808,0)),0))</f>
        <v>0</v>
      </c>
      <c r="W78" s="15">
        <f>IF(Planner!$AF78="",0,IFERROR(INDEX(Lookup!$H$5:$H$808,MATCH(Planner!$F78&amp;"|"&amp;Planner!$AF78,Lookup!$A$5:$A$808,0)),0))</f>
        <v>0</v>
      </c>
      <c r="X78" s="15">
        <f>IF(Planner!$AG78="",0,IFERROR(INDEX(Lookup!$H$5:$H$808,MATCH(Planner!$F78&amp;"|"&amp;Planner!$AG78,Lookup!$A$5:$A$808,0)),0))</f>
        <v>0</v>
      </c>
      <c r="Y78" s="15">
        <f>IF(Planner!$AH78="",0,IFERROR(INDEX(Lookup!$H$5:$H$808,MATCH(Planner!$F78&amp;"|"&amp;Planner!$AH78,Lookup!$A$5:$A$808,0)),0))</f>
        <v>0</v>
      </c>
      <c r="Z78" s="15">
        <f>IF(Planner!$AI78="",0,IFERROR(INDEX(Lookup!$H$5:$H$808,MATCH(Planner!$F78&amp;"|"&amp;Planner!$AI78,Lookup!$A$5:$A$808,0)),0))</f>
        <v>0</v>
      </c>
      <c r="AA78" s="15"/>
      <c r="AB78" s="15" t="str">
        <f>IF(Planner!$L78="","",IF(Planner!$I78="Yes","ALL",IF(Planner!$I78="No","IDX0",IFERROR(INDEX(Lookup!$D$5:$D$808,MATCH(Planner!$F78&amp;"|"&amp;Planner!$L78,Lookup!$A$5:$A$808,0)),"UNK0"))))</f>
        <v>Imp</v>
      </c>
      <c r="AC78" s="15" t="str">
        <f>IF(Planner!$M78="","",IF(Planner!$I78="Yes","ALL",IF(Planner!$I78="No","IDX1",IFERROR(INDEX(Lookup!$D$5:$D$808,MATCH(Planner!$F78&amp;"|"&amp;Planner!$M78,Lookup!$A$5:$A$808,0)),"UNK1"))))</f>
        <v>Goblin</v>
      </c>
      <c r="AD78" s="15" t="str">
        <f>IF(Planner!$N78="","",IF(Planner!$I78="Yes","ALL",IF(Planner!$I78="No","IDX2",IFERROR(INDEX(Lookup!$D$5:$D$808,MATCH(Planner!$F78&amp;"|"&amp;Planner!$N78,Lookup!$A$5:$A$808,0)),"UNK2"))))</f>
        <v>Skeleton</v>
      </c>
      <c r="AE78" s="15" t="str">
        <f>IF(Planner!$O78="","",IF(Planner!$I78="Yes","ALL",IF(Planner!$I78="No","IDX3",IFERROR(INDEX(Lookup!$D$5:$D$808,MATCH(Planner!$F78&amp;"|"&amp;Planner!$O78,Lookup!$A$5:$A$808,0)),"UNK3"))))</f>
        <v>Zombie</v>
      </c>
      <c r="AF78" s="15" t="str">
        <f>IF(Planner!$P78="","",IF(Planner!$I78="Yes","ALL",IF(Planner!$I78="No","IDX4",IFERROR(INDEX(Lookup!$D$5:$D$808,MATCH(Planner!$F78&amp;"|"&amp;Planner!$P78,Lookup!$A$5:$A$808,0)),"UNK4"))))</f>
        <v>Giant</v>
      </c>
      <c r="AG78" s="15" t="str">
        <f>IF(Planner!$Q78="","",IF(Planner!$I78="Yes","ALL",IF(Planner!$I78="No","IDX5",IFERROR(INDEX(Lookup!$D$5:$D$808,MATCH(Planner!$F78&amp;"|"&amp;Planner!$Q78,Lookup!$A$5:$A$808,0)),"UNK5"))))</f>
        <v>Hobgoblin</v>
      </c>
      <c r="AH78" s="15" t="str">
        <f>IF(Planner!$R78="","",IF(Planner!$I78="Yes","ALL",IF(Planner!$I78="No","IDX6",IFERROR(INDEX(Lookup!$D$5:$D$808,MATCH(Planner!$F78&amp;"|"&amp;Planner!$R78,Lookup!$A$5:$A$808,0)),"UNK6"))))</f>
        <v>Ghoul</v>
      </c>
      <c r="AI78" s="15" t="str">
        <f>IF(Planner!$S78="","",IF(Planner!$I78="Yes","ALL",IF(Planner!$I78="No","IDX7",IFERROR(INDEX(Lookup!$D$5:$D$808,MATCH(Planner!$F78&amp;"|"&amp;Planner!$S78,Lookup!$A$5:$A$808,0)),"UNK7"))))</f>
        <v>Earth warrior</v>
      </c>
      <c r="AJ78" s="15" t="str">
        <f>IF(Planner!$T78="","",IF(Planner!$I78="Yes","ALL",IF(Planner!$I78="No","IDX8",IFERROR(INDEX(Lookup!$D$5:$D$808,MATCH(Planner!$F78&amp;"|"&amp;Planner!$T78,Lookup!$A$5:$A$808,0)),"UNK8"))))</f>
        <v>Jogre</v>
      </c>
      <c r="AK78" s="15" t="str">
        <f>IF(Planner!$U78="","",IF(Planner!$I78="Yes","ALL",IF(Planner!$I78="No","IDX9",IFERROR(INDEX(Lookup!$D$5:$D$808,MATCH(Planner!$F78&amp;"|"&amp;Planner!$U78,Lookup!$A$5:$A$808,0)),"UNK9"))))</f>
        <v>Lesser demon</v>
      </c>
      <c r="AL78" s="15" t="str">
        <f>IF(Planner!$V78="","",IF(Planner!$I78="Yes","ALL",IF(Planner!$I78="No","IDX10",IFERROR(INDEX(Lookup!$D$5:$D$808,MATCH(Planner!$F78&amp;"|"&amp;Planner!$V78,Lookup!$A$5:$A$808,0)),"UNK10"))))</f>
        <v/>
      </c>
      <c r="AM78" s="15" t="str">
        <f>IF(Planner!$W78="","",IF(Planner!$I78="Yes","ALL",IF(Planner!$I78="No","IDX11",IFERROR(INDEX(Lookup!$D$5:$D$808,MATCH(Planner!$F78&amp;"|"&amp;Planner!$W78,Lookup!$A$5:$A$808,0)),"UNK11"))))</f>
        <v/>
      </c>
      <c r="AN78" s="15" t="str">
        <f>IF(Planner!$X78="","",IF(Planner!$I78="Yes","ALL",IF(Planner!$I78="No","IDX12",IFERROR(INDEX(Lookup!$D$5:$D$808,MATCH(Planner!$F78&amp;"|"&amp;Planner!$X78,Lookup!$A$5:$A$808,0)),"UNK12"))))</f>
        <v/>
      </c>
      <c r="AO78" s="15" t="str">
        <f>IF(Planner!$Y78="","",IF(Planner!$I78="Yes","ALL",IF(Planner!$I78="No","IDX13",IFERROR(INDEX(Lookup!$D$5:$D$808,MATCH(Planner!$F78&amp;"|"&amp;Planner!$Y78,Lookup!$A$5:$A$808,0)),"UNK13"))))</f>
        <v/>
      </c>
      <c r="AP78" s="15" t="str">
        <f>IF(Planner!$Z78="","",IF(Planner!$I78="Yes","ALL",IF(Planner!$I78="No","IDX14",IFERROR(INDEX(Lookup!$D$5:$D$808,MATCH(Planner!$F78&amp;"|"&amp;Planner!$Z78,Lookup!$A$5:$A$808,0)),"UNK14"))))</f>
        <v/>
      </c>
      <c r="AQ78" s="15" t="str">
        <f>IF(Planner!$AA78="","",IF(Planner!$I78="Yes","ALL",IF(Planner!$I78="No","IDX15",IFERROR(INDEX(Lookup!$D$5:$D$808,MATCH(Planner!$F78&amp;"|"&amp;Planner!$AA78,Lookup!$A$5:$A$808,0)),"UNK15"))))</f>
        <v/>
      </c>
      <c r="AR78" s="15" t="str">
        <f>IF(Planner!$AB78="","",IF(Planner!$I78="Yes","ALL",IF(Planner!$I78="No","IDX16",IFERROR(INDEX(Lookup!$D$5:$D$808,MATCH(Planner!$F78&amp;"|"&amp;Planner!$AB78,Lookup!$A$5:$A$808,0)),"UNK16"))))</f>
        <v/>
      </c>
      <c r="AS78" s="15" t="str">
        <f>IF(Planner!$AC78="","",IF(Planner!$I78="Yes","ALL",IF(Planner!$I78="No","IDX17",IFERROR(INDEX(Lookup!$D$5:$D$808,MATCH(Planner!$F78&amp;"|"&amp;Planner!$AC78,Lookup!$A$5:$A$808,0)),"UNK17"))))</f>
        <v/>
      </c>
      <c r="AT78" s="15" t="str">
        <f>IF(Planner!$AD78="","",IF(Planner!$I78="Yes","ALL",IF(Planner!$I78="No","IDX18",IFERROR(INDEX(Lookup!$D$5:$D$808,MATCH(Planner!$F78&amp;"|"&amp;Planner!$AD78,Lookup!$A$5:$A$808,0)),"UNK18"))))</f>
        <v/>
      </c>
      <c r="AU78" s="15" t="str">
        <f>IF(Planner!$AE78="","",IF(Planner!$I78="Yes","ALL",IF(Planner!$I78="No","IDX19",IFERROR(INDEX(Lookup!$D$5:$D$808,MATCH(Planner!$F78&amp;"|"&amp;Planner!$AE78,Lookup!$A$5:$A$808,0)),"UNK19"))))</f>
        <v/>
      </c>
      <c r="AV78" s="15" t="str">
        <f>IF(Planner!$AF78="","",IF(Planner!$I78="Yes","ALL",IF(Planner!$I78="No","IDX20",IFERROR(INDEX(Lookup!$D$5:$D$808,MATCH(Planner!$F78&amp;"|"&amp;Planner!$AF78,Lookup!$A$5:$A$808,0)),"UNK20"))))</f>
        <v/>
      </c>
      <c r="AW78" s="15" t="str">
        <f>IF(Planner!$AG78="","",IF(Planner!$I78="Yes","ALL",IF(Planner!$I78="No","IDX21",IFERROR(INDEX(Lookup!$D$5:$D$808,MATCH(Planner!$F78&amp;"|"&amp;Planner!$AG78,Lookup!$A$5:$A$808,0)),"UNK21"))))</f>
        <v/>
      </c>
      <c r="AX78" s="15" t="str">
        <f>IF(Planner!$AH78="","",IF(Planner!$I78="Yes","ALL",IF(Planner!$I78="No","IDX22",IFERROR(INDEX(Lookup!$D$5:$D$808,MATCH(Planner!$F78&amp;"|"&amp;Planner!$AH78,Lookup!$A$5:$A$808,0)),"UNK22"))))</f>
        <v/>
      </c>
      <c r="AY78" s="15" t="str">
        <f>IF(Planner!$AI78="","",IF(Planner!$I78="Yes","ALL",IF(Planner!$I78="No","IDX23",IFERROR(INDEX(Lookup!$D$5:$D$808,MATCH(Planner!$F78&amp;"|"&amp;Planner!$AI78,Lookup!$A$5:$A$808,0)),"UNK23"))))</f>
        <v/>
      </c>
      <c r="AZ78" s="15"/>
      <c r="BA78" s="15">
        <f t="shared" si="144"/>
        <v>0.2</v>
      </c>
      <c r="BB78" s="15">
        <f t="shared" si="145"/>
        <v>0.5</v>
      </c>
      <c r="BC78" s="15">
        <f t="shared" si="146"/>
        <v>0.2</v>
      </c>
      <c r="BD78" s="15">
        <f t="shared" si="147"/>
        <v>0.2</v>
      </c>
      <c r="BE78" s="15">
        <f t="shared" si="148"/>
        <v>0.2</v>
      </c>
      <c r="BF78" s="15">
        <f t="shared" si="149"/>
        <v>0.2</v>
      </c>
      <c r="BG78" s="15">
        <f t="shared" si="150"/>
        <v>0.2</v>
      </c>
      <c r="BH78" s="15">
        <f t="shared" si="151"/>
        <v>0.2</v>
      </c>
      <c r="BI78" s="15">
        <f t="shared" si="152"/>
        <v>0.2</v>
      </c>
      <c r="BJ78" s="15">
        <f t="shared" si="153"/>
        <v>0.2</v>
      </c>
      <c r="BK78" s="15">
        <f t="shared" si="154"/>
        <v>0</v>
      </c>
      <c r="BL78" s="15">
        <f t="shared" si="155"/>
        <v>0</v>
      </c>
      <c r="BM78" s="15">
        <f t="shared" si="156"/>
        <v>0</v>
      </c>
      <c r="BN78" s="15">
        <f t="shared" si="157"/>
        <v>0</v>
      </c>
      <c r="BO78" s="15">
        <f t="shared" si="158"/>
        <v>0</v>
      </c>
      <c r="BP78" s="15">
        <f t="shared" si="159"/>
        <v>0</v>
      </c>
      <c r="BQ78" s="15">
        <f t="shared" si="160"/>
        <v>0</v>
      </c>
      <c r="BR78" s="15">
        <f t="shared" si="161"/>
        <v>0</v>
      </c>
      <c r="BS78" s="15">
        <f t="shared" si="162"/>
        <v>0</v>
      </c>
      <c r="BT78" s="15">
        <f t="shared" si="163"/>
        <v>0</v>
      </c>
      <c r="BU78" s="15">
        <f t="shared" si="164"/>
        <v>0</v>
      </c>
      <c r="BV78" s="15">
        <f t="shared" si="165"/>
        <v>0</v>
      </c>
      <c r="BW78" s="15">
        <f t="shared" si="166"/>
        <v>0</v>
      </c>
      <c r="BX78" s="15">
        <f t="shared" si="167"/>
        <v>0</v>
      </c>
      <c r="BY78" s="15"/>
      <c r="BZ78" s="15">
        <f>IF($C78=0,0,Planner!$H78/$C78)</f>
        <v>5</v>
      </c>
      <c r="CA78" s="15">
        <f>IF($D78=0,0,Planner!$H78/$D78)</f>
        <v>2</v>
      </c>
      <c r="CB78" s="15">
        <f>IF($E78=0,0,Planner!$H78/$E78)</f>
        <v>5</v>
      </c>
      <c r="CC78" s="15">
        <f>IF($F78=0,0,Planner!$H78/$F78)</f>
        <v>5</v>
      </c>
      <c r="CD78" s="15">
        <f>IF($G78=0,0,Planner!$H78/$G78)</f>
        <v>5</v>
      </c>
      <c r="CE78" s="15">
        <f>IF($H78=0,0,Planner!$H78/$H78)</f>
        <v>5</v>
      </c>
      <c r="CF78" s="15">
        <f>IF($I78=0,0,Planner!$H78/$I78)</f>
        <v>5</v>
      </c>
      <c r="CG78" s="15">
        <f>IF($J78=0,0,Planner!$H78/$J78)</f>
        <v>5</v>
      </c>
      <c r="CH78" s="15">
        <f>IF($K78=0,0,Planner!$H78/$K78)</f>
        <v>5</v>
      </c>
      <c r="CI78" s="15">
        <f>IF($L78=0,0,Planner!$H78/$L78)</f>
        <v>5</v>
      </c>
      <c r="CJ78" s="15">
        <f>IF($M78=0,0,Planner!$H78/$M78)</f>
        <v>0</v>
      </c>
      <c r="CK78" s="15">
        <f>IF($N78=0,0,Planner!$H78/$N78)</f>
        <v>0</v>
      </c>
      <c r="CL78" s="15">
        <f>IF($O78=0,0,Planner!$H78/$O78)</f>
        <v>0</v>
      </c>
      <c r="CM78" s="15">
        <f>IF($P78=0,0,Planner!$H78/$P78)</f>
        <v>0</v>
      </c>
      <c r="CN78" s="15">
        <f>IF($Q78=0,0,Planner!$H78/$Q78)</f>
        <v>0</v>
      </c>
      <c r="CO78" s="15">
        <f>IF($R78=0,0,Planner!$H78/$R78)</f>
        <v>0</v>
      </c>
      <c r="CP78" s="15">
        <f>IF($S78=0,0,Planner!$H78/$S78)</f>
        <v>0</v>
      </c>
      <c r="CQ78" s="15">
        <f>IF($T78=0,0,Planner!$H78/$T78)</f>
        <v>0</v>
      </c>
      <c r="CR78" s="15">
        <f>IF($U78=0,0,Planner!$H78/$U78)</f>
        <v>0</v>
      </c>
      <c r="CS78" s="15">
        <f>IF($V78=0,0,Planner!$H78/$V78)</f>
        <v>0</v>
      </c>
      <c r="CT78" s="15">
        <f>IF($W78=0,0,Planner!$H78/$W78)</f>
        <v>0</v>
      </c>
      <c r="CU78" s="15">
        <f>IF($X78=0,0,Planner!$H78/$X78)</f>
        <v>0</v>
      </c>
      <c r="CV78" s="15">
        <f>IF($Y78=0,0,Planner!$H78/$Y78)</f>
        <v>0</v>
      </c>
      <c r="CW78" s="15">
        <f>IF($Z78=0,0,Planner!$H78/$Z78)</f>
        <v>0</v>
      </c>
      <c r="CX78" s="15"/>
      <c r="CY78" s="15">
        <f t="shared" si="168"/>
        <v>1</v>
      </c>
      <c r="CZ78" s="15">
        <f t="shared" si="169"/>
        <v>1</v>
      </c>
      <c r="DA78" s="15">
        <f t="shared" si="170"/>
        <v>1</v>
      </c>
      <c r="DB78" s="15">
        <f t="shared" si="171"/>
        <v>1</v>
      </c>
      <c r="DC78" s="15">
        <f t="shared" si="172"/>
        <v>1</v>
      </c>
      <c r="DD78" s="15">
        <f t="shared" si="173"/>
        <v>1</v>
      </c>
      <c r="DE78" s="15">
        <f t="shared" si="174"/>
        <v>1</v>
      </c>
      <c r="DF78" s="15">
        <f t="shared" si="175"/>
        <v>1</v>
      </c>
      <c r="DG78" s="15">
        <f t="shared" si="176"/>
        <v>1</v>
      </c>
      <c r="DH78" s="15">
        <f t="shared" si="177"/>
        <v>1</v>
      </c>
      <c r="DI78" s="15">
        <f t="shared" si="178"/>
        <v>0</v>
      </c>
      <c r="DJ78" s="15">
        <f t="shared" si="179"/>
        <v>0</v>
      </c>
      <c r="DK78" s="15">
        <f t="shared" si="180"/>
        <v>0</v>
      </c>
      <c r="DL78" s="15">
        <f t="shared" si="181"/>
        <v>0</v>
      </c>
      <c r="DM78" s="15">
        <f t="shared" si="182"/>
        <v>0</v>
      </c>
      <c r="DN78" s="15">
        <f t="shared" si="183"/>
        <v>0</v>
      </c>
      <c r="DO78" s="15">
        <f t="shared" si="184"/>
        <v>0</v>
      </c>
      <c r="DP78" s="15">
        <f t="shared" si="185"/>
        <v>0</v>
      </c>
      <c r="DQ78" s="15">
        <f t="shared" si="186"/>
        <v>0</v>
      </c>
      <c r="DR78" s="15">
        <f t="shared" si="187"/>
        <v>0</v>
      </c>
      <c r="DS78" s="15">
        <f t="shared" si="188"/>
        <v>0</v>
      </c>
      <c r="DT78" s="15">
        <f t="shared" si="189"/>
        <v>0</v>
      </c>
      <c r="DU78" s="15">
        <f t="shared" si="190"/>
        <v>0</v>
      </c>
      <c r="DV78" s="15">
        <f t="shared" si="191"/>
        <v>0</v>
      </c>
      <c r="DW78" s="15"/>
      <c r="DX78" s="15">
        <f t="shared" si="192"/>
        <v>5</v>
      </c>
      <c r="DY78" s="15">
        <f t="shared" si="193"/>
        <v>2</v>
      </c>
      <c r="DZ78" s="15">
        <f t="shared" si="194"/>
        <v>5</v>
      </c>
      <c r="EA78" s="15">
        <f t="shared" si="195"/>
        <v>5</v>
      </c>
      <c r="EB78" s="15">
        <f t="shared" si="196"/>
        <v>5</v>
      </c>
      <c r="EC78" s="15">
        <f t="shared" si="197"/>
        <v>5</v>
      </c>
      <c r="ED78" s="15">
        <f t="shared" si="198"/>
        <v>5</v>
      </c>
      <c r="EE78" s="15">
        <f t="shared" si="199"/>
        <v>5</v>
      </c>
      <c r="EF78" s="15">
        <f t="shared" si="200"/>
        <v>5</v>
      </c>
      <c r="EG78" s="15">
        <f t="shared" si="201"/>
        <v>5</v>
      </c>
      <c r="EH78" s="15">
        <f t="shared" si="202"/>
        <v>0</v>
      </c>
      <c r="EI78" s="15">
        <f t="shared" si="203"/>
        <v>0</v>
      </c>
      <c r="EJ78" s="15">
        <f t="shared" si="204"/>
        <v>0</v>
      </c>
      <c r="EK78" s="15">
        <f t="shared" si="205"/>
        <v>0</v>
      </c>
      <c r="EL78" s="15">
        <f t="shared" si="206"/>
        <v>0</v>
      </c>
      <c r="EM78" s="15">
        <f t="shared" si="207"/>
        <v>0</v>
      </c>
      <c r="EN78" s="15">
        <f t="shared" si="208"/>
        <v>0</v>
      </c>
      <c r="EO78" s="15">
        <f t="shared" si="209"/>
        <v>0</v>
      </c>
      <c r="EP78" s="15">
        <f t="shared" si="210"/>
        <v>0</v>
      </c>
      <c r="EQ78" s="15">
        <f t="shared" si="211"/>
        <v>0</v>
      </c>
      <c r="ER78" s="15">
        <f t="shared" si="212"/>
        <v>0</v>
      </c>
      <c r="ES78" s="15">
        <f t="shared" si="213"/>
        <v>0</v>
      </c>
      <c r="ET78" s="15">
        <f t="shared" si="214"/>
        <v>0</v>
      </c>
      <c r="EU78" s="15">
        <f t="shared" si="215"/>
        <v>0</v>
      </c>
      <c r="EV78" s="15"/>
      <c r="EW78" s="15" t="str">
        <f>IF(Planner!$L78="","",CHAR(34)&amp;Planner!$L78&amp;CHAR(34))</f>
        <v>"Imp champion scroll"</v>
      </c>
      <c r="EX78" s="15" t="str">
        <f>IF(Planner!$M78="","",CHAR(34)&amp;Planner!$M78&amp;CHAR(34))</f>
        <v>"Goblin champion scroll"</v>
      </c>
      <c r="EY78" s="15" t="str">
        <f>IF(Planner!$N78="","",CHAR(34)&amp;Planner!$N78&amp;CHAR(34))</f>
        <v>"Skeleton champion scroll"</v>
      </c>
      <c r="EZ78" s="15" t="str">
        <f>IF(Planner!$O78="","",CHAR(34)&amp;Planner!$O78&amp;CHAR(34))</f>
        <v>"Zombie champion scroll"</v>
      </c>
      <c r="FA78" s="15" t="str">
        <f>IF(Planner!$P78="","",CHAR(34)&amp;Planner!$P78&amp;CHAR(34))</f>
        <v>"Giant champion scroll"</v>
      </c>
      <c r="FB78" s="15" t="str">
        <f>IF(Planner!$Q78="","",CHAR(34)&amp;Planner!$Q78&amp;CHAR(34))</f>
        <v>"Hobgoblin champion scroll"</v>
      </c>
      <c r="FC78" s="15" t="str">
        <f>IF(Planner!$R78="","",CHAR(34)&amp;Planner!$R78&amp;CHAR(34))</f>
        <v>"Ghoul champion scroll"</v>
      </c>
      <c r="FD78" s="15" t="str">
        <f>IF(Planner!$S78="","",CHAR(34)&amp;Planner!$S78&amp;CHAR(34))</f>
        <v>"Earth warrior champion scroll"</v>
      </c>
      <c r="FE78" s="15" t="str">
        <f>IF(Planner!$T78="","",CHAR(34)&amp;Planner!$T78&amp;CHAR(34))</f>
        <v>"Jogre champion scroll"</v>
      </c>
      <c r="FF78" s="15" t="str">
        <f>IF(Planner!$U78="","",CHAR(34)&amp;Planner!$U78&amp;CHAR(34))</f>
        <v>"Lesser demon champion scroll"</v>
      </c>
      <c r="FG78" s="15" t="str">
        <f>IF(Planner!$V78="","",CHAR(34)&amp;Planner!$V78&amp;CHAR(34))</f>
        <v/>
      </c>
      <c r="FH78" s="15" t="str">
        <f>IF(Planner!$W78="","",CHAR(34)&amp;Planner!$W78&amp;CHAR(34))</f>
        <v/>
      </c>
      <c r="FI78" s="15" t="str">
        <f>IF(Planner!$X78="","",CHAR(34)&amp;Planner!$X78&amp;CHAR(34))</f>
        <v/>
      </c>
      <c r="FJ78" s="15" t="str">
        <f>IF(Planner!$Y78="","",CHAR(34)&amp;Planner!$Y78&amp;CHAR(34))</f>
        <v/>
      </c>
      <c r="FK78" s="15" t="str">
        <f>IF(Planner!$Z78="","",CHAR(34)&amp;Planner!$Z78&amp;CHAR(34))</f>
        <v/>
      </c>
      <c r="FL78" s="15" t="str">
        <f>IF(Planner!$AA78="","",CHAR(34)&amp;Planner!$AA78&amp;CHAR(34))</f>
        <v/>
      </c>
      <c r="FM78" s="15" t="str">
        <f>IF(Planner!$AB78="","",CHAR(34)&amp;Planner!$AB78&amp;CHAR(34))</f>
        <v/>
      </c>
      <c r="FN78" s="15" t="str">
        <f>IF(Planner!$AC78="","",CHAR(34)&amp;Planner!$AC78&amp;CHAR(34))</f>
        <v/>
      </c>
      <c r="FO78" s="15" t="str">
        <f>IF(Planner!$AD78="","",CHAR(34)&amp;Planner!$AD78&amp;CHAR(34))</f>
        <v/>
      </c>
      <c r="FP78" s="15" t="str">
        <f>IF(Planner!$AE78="","",CHAR(34)&amp;Planner!$AE78&amp;CHAR(34))</f>
        <v/>
      </c>
      <c r="FQ78" s="15" t="str">
        <f>IF(Planner!$AF78="","",CHAR(34)&amp;Planner!$AF78&amp;CHAR(34))</f>
        <v/>
      </c>
      <c r="FR78" s="15" t="str">
        <f>IF(Planner!$AG78="","",CHAR(34)&amp;Planner!$AG78&amp;CHAR(34))</f>
        <v/>
      </c>
      <c r="FS78" s="15" t="str">
        <f>IF(Planner!$AH78="","",CHAR(34)&amp;Planner!$AH78&amp;CHAR(34))</f>
        <v/>
      </c>
      <c r="FT78" s="15" t="str">
        <f>IF(Planner!$AI78="","",CHAR(34)&amp;Planner!$AI78&amp;CHAR(34))</f>
        <v/>
      </c>
    </row>
    <row r="79" spans="1:176" x14ac:dyDescent="0.25">
      <c r="A79" s="15">
        <f>Planner!$A79</f>
        <v>48</v>
      </c>
      <c r="B79" s="15"/>
      <c r="C79" s="15">
        <f>IF(Planner!$L79="",0,IFERROR(INDEX(Lookup!$H$5:$H$808,MATCH(Planner!$F79&amp;"|"&amp;Planner!$L79,Lookup!$A$5:$A$808,0)),0))</f>
        <v>9.765625E-2</v>
      </c>
      <c r="D79" s="15">
        <f>IF(Planner!$M79="",0,IFERROR(INDEX(Lookup!$H$5:$H$808,MATCH(Planner!$F79&amp;"|"&amp;Planner!$M79,Lookup!$A$5:$A$808,0)),0))</f>
        <v>9.765625E-2</v>
      </c>
      <c r="E79" s="15">
        <f>IF(Planner!$N79="",0,IFERROR(INDEX(Lookup!$H$5:$H$808,MATCH(Planner!$F79&amp;"|"&amp;Planner!$N79,Lookup!$A$5:$A$808,0)),0))</f>
        <v>9.765625E-2</v>
      </c>
      <c r="F79" s="15">
        <f>IF(Planner!$O79="",0,IFERROR(INDEX(Lookup!$H$5:$H$808,MATCH(Planner!$F79&amp;"|"&amp;Planner!$O79,Lookup!$A$5:$A$808,0)),0))</f>
        <v>0</v>
      </c>
      <c r="G79" s="15">
        <f>IF(Planner!$P79="",0,IFERROR(INDEX(Lookup!$H$5:$H$808,MATCH(Planner!$F79&amp;"|"&amp;Planner!$P79,Lookup!$A$5:$A$808,0)),0))</f>
        <v>0</v>
      </c>
      <c r="H79" s="15">
        <f>IF(Planner!$Q79="",0,IFERROR(INDEX(Lookup!$H$5:$H$808,MATCH(Planner!$F79&amp;"|"&amp;Planner!$Q79,Lookup!$A$5:$A$808,0)),0))</f>
        <v>0</v>
      </c>
      <c r="I79" s="15">
        <f>IF(Planner!$R79="",0,IFERROR(INDEX(Lookup!$H$5:$H$808,MATCH(Planner!$F79&amp;"|"&amp;Planner!$R79,Lookup!$A$5:$A$808,0)),0))</f>
        <v>0</v>
      </c>
      <c r="J79" s="15">
        <f>IF(Planner!$S79="",0,IFERROR(INDEX(Lookup!$H$5:$H$808,MATCH(Planner!$F79&amp;"|"&amp;Planner!$S79,Lookup!$A$5:$A$808,0)),0))</f>
        <v>0</v>
      </c>
      <c r="K79" s="15">
        <f>IF(Planner!$T79="",0,IFERROR(INDEX(Lookup!$H$5:$H$808,MATCH(Planner!$F79&amp;"|"&amp;Planner!$T79,Lookup!$A$5:$A$808,0)),0))</f>
        <v>0</v>
      </c>
      <c r="L79" s="15">
        <f>IF(Planner!$U79="",0,IFERROR(INDEX(Lookup!$H$5:$H$808,MATCH(Planner!$F79&amp;"|"&amp;Planner!$U79,Lookup!$A$5:$A$808,0)),0))</f>
        <v>0</v>
      </c>
      <c r="M79" s="15">
        <f>IF(Planner!$V79="",0,IFERROR(INDEX(Lookup!$H$5:$H$808,MATCH(Planner!$F79&amp;"|"&amp;Planner!$V79,Lookup!$A$5:$A$808,0)),0))</f>
        <v>0</v>
      </c>
      <c r="N79" s="15">
        <f>IF(Planner!$W79="",0,IFERROR(INDEX(Lookup!$H$5:$H$808,MATCH(Planner!$F79&amp;"|"&amp;Planner!$W79,Lookup!$A$5:$A$808,0)),0))</f>
        <v>0</v>
      </c>
      <c r="O79" s="15">
        <f>IF(Planner!$X79="",0,IFERROR(INDEX(Lookup!$H$5:$H$808,MATCH(Planner!$F79&amp;"|"&amp;Planner!$X79,Lookup!$A$5:$A$808,0)),0))</f>
        <v>0</v>
      </c>
      <c r="P79" s="15">
        <f>IF(Planner!$Y79="",0,IFERROR(INDEX(Lookup!$H$5:$H$808,MATCH(Planner!$F79&amp;"|"&amp;Planner!$Y79,Lookup!$A$5:$A$808,0)),0))</f>
        <v>0</v>
      </c>
      <c r="Q79" s="15">
        <f>IF(Planner!$Z79="",0,IFERROR(INDEX(Lookup!$H$5:$H$808,MATCH(Planner!$F79&amp;"|"&amp;Planner!$Z79,Lookup!$A$5:$A$808,0)),0))</f>
        <v>0</v>
      </c>
      <c r="R79" s="15">
        <f>IF(Planner!$AA79="",0,IFERROR(INDEX(Lookup!$H$5:$H$808,MATCH(Planner!$F79&amp;"|"&amp;Planner!$AA79,Lookup!$A$5:$A$808,0)),0))</f>
        <v>0</v>
      </c>
      <c r="S79" s="15">
        <f>IF(Planner!$AB79="",0,IFERROR(INDEX(Lookup!$H$5:$H$808,MATCH(Planner!$F79&amp;"|"&amp;Planner!$AB79,Lookup!$A$5:$A$808,0)),0))</f>
        <v>0</v>
      </c>
      <c r="T79" s="15">
        <f>IF(Planner!$AC79="",0,IFERROR(INDEX(Lookup!$H$5:$H$808,MATCH(Planner!$F79&amp;"|"&amp;Planner!$AC79,Lookup!$A$5:$A$808,0)),0))</f>
        <v>0</v>
      </c>
      <c r="U79" s="15">
        <f>IF(Planner!$AD79="",0,IFERROR(INDEX(Lookup!$H$5:$H$808,MATCH(Planner!$F79&amp;"|"&amp;Planner!$AD79,Lookup!$A$5:$A$808,0)),0))</f>
        <v>0</v>
      </c>
      <c r="V79" s="15">
        <f>IF(Planner!$AE79="",0,IFERROR(INDEX(Lookup!$H$5:$H$808,MATCH(Planner!$F79&amp;"|"&amp;Planner!$AE79,Lookup!$A$5:$A$808,0)),0))</f>
        <v>0</v>
      </c>
      <c r="W79" s="15">
        <f>IF(Planner!$AF79="",0,IFERROR(INDEX(Lookup!$H$5:$H$808,MATCH(Planner!$F79&amp;"|"&amp;Planner!$AF79,Lookup!$A$5:$A$808,0)),0))</f>
        <v>0</v>
      </c>
      <c r="X79" s="15">
        <f>IF(Planner!$AG79="",0,IFERROR(INDEX(Lookup!$H$5:$H$808,MATCH(Planner!$F79&amp;"|"&amp;Planner!$AG79,Lookup!$A$5:$A$808,0)),0))</f>
        <v>0</v>
      </c>
      <c r="Y79" s="15">
        <f>IF(Planner!$AH79="",0,IFERROR(INDEX(Lookup!$H$5:$H$808,MATCH(Planner!$F79&amp;"|"&amp;Planner!$AH79,Lookup!$A$5:$A$808,0)),0))</f>
        <v>0</v>
      </c>
      <c r="Z79" s="15">
        <f>IF(Planner!$AI79="",0,IFERROR(INDEX(Lookup!$H$5:$H$808,MATCH(Planner!$F79&amp;"|"&amp;Planner!$AI79,Lookup!$A$5:$A$808,0)),0))</f>
        <v>0</v>
      </c>
      <c r="AA79" s="15"/>
      <c r="AB79" s="15" t="str">
        <f>IF(Planner!$L79="","",IF(Planner!$I79="Yes","ALL",IF(Planner!$I79="No","IDX0",IFERROR(INDEX(Lookup!$D$5:$D$808,MATCH(Planner!$F79&amp;"|"&amp;Planner!$L79,Lookup!$A$5:$A$808,0)),"UNK0"))))</f>
        <v>Cerberus</v>
      </c>
      <c r="AC79" s="15" t="str">
        <f>IF(Planner!$M79="","",IF(Planner!$I79="Yes","ALL",IF(Planner!$I79="No","IDX1",IFERROR(INDEX(Lookup!$D$5:$D$808,MATCH(Planner!$F79&amp;"|"&amp;Planner!$M79,Lookup!$A$5:$A$808,0)),"UNK1"))))</f>
        <v>Cerberus</v>
      </c>
      <c r="AD79" s="15" t="str">
        <f>IF(Planner!$N79="","",IF(Planner!$I79="Yes","ALL",IF(Planner!$I79="No","IDX2",IFERROR(INDEX(Lookup!$D$5:$D$808,MATCH(Planner!$F79&amp;"|"&amp;Planner!$N79,Lookup!$A$5:$A$808,0)),"UNK2"))))</f>
        <v>Cerberus</v>
      </c>
      <c r="AE79" s="15" t="str">
        <f>IF(Planner!$O79="","",IF(Planner!$I79="Yes","ALL",IF(Planner!$I79="No","IDX3",IFERROR(INDEX(Lookup!$D$5:$D$808,MATCH(Planner!$F79&amp;"|"&amp;Planner!$O79,Lookup!$A$5:$A$808,0)),"UNK3"))))</f>
        <v/>
      </c>
      <c r="AF79" s="15" t="str">
        <f>IF(Planner!$P79="","",IF(Planner!$I79="Yes","ALL",IF(Planner!$I79="No","IDX4",IFERROR(INDEX(Lookup!$D$5:$D$808,MATCH(Planner!$F79&amp;"|"&amp;Planner!$P79,Lookup!$A$5:$A$808,0)),"UNK4"))))</f>
        <v/>
      </c>
      <c r="AG79" s="15" t="str">
        <f>IF(Planner!$Q79="","",IF(Planner!$I79="Yes","ALL",IF(Planner!$I79="No","IDX5",IFERROR(INDEX(Lookup!$D$5:$D$808,MATCH(Planner!$F79&amp;"|"&amp;Planner!$Q79,Lookup!$A$5:$A$808,0)),"UNK5"))))</f>
        <v/>
      </c>
      <c r="AH79" s="15" t="str">
        <f>IF(Planner!$R79="","",IF(Planner!$I79="Yes","ALL",IF(Planner!$I79="No","IDX6",IFERROR(INDEX(Lookup!$D$5:$D$808,MATCH(Planner!$F79&amp;"|"&amp;Planner!$R79,Lookup!$A$5:$A$808,0)),"UNK6"))))</f>
        <v/>
      </c>
      <c r="AI79" s="15" t="str">
        <f>IF(Planner!$S79="","",IF(Planner!$I79="Yes","ALL",IF(Planner!$I79="No","IDX7",IFERROR(INDEX(Lookup!$D$5:$D$808,MATCH(Planner!$F79&amp;"|"&amp;Planner!$S79,Lookup!$A$5:$A$808,0)),"UNK7"))))</f>
        <v/>
      </c>
      <c r="AJ79" s="15" t="str">
        <f>IF(Planner!$T79="","",IF(Planner!$I79="Yes","ALL",IF(Planner!$I79="No","IDX8",IFERROR(INDEX(Lookup!$D$5:$D$808,MATCH(Planner!$F79&amp;"|"&amp;Planner!$T79,Lookup!$A$5:$A$808,0)),"UNK8"))))</f>
        <v/>
      </c>
      <c r="AK79" s="15" t="str">
        <f>IF(Planner!$U79="","",IF(Planner!$I79="Yes","ALL",IF(Planner!$I79="No","IDX9",IFERROR(INDEX(Lookup!$D$5:$D$808,MATCH(Planner!$F79&amp;"|"&amp;Planner!$U79,Lookup!$A$5:$A$808,0)),"UNK9"))))</f>
        <v/>
      </c>
      <c r="AL79" s="15" t="str">
        <f>IF(Planner!$V79="","",IF(Planner!$I79="Yes","ALL",IF(Planner!$I79="No","IDX10",IFERROR(INDEX(Lookup!$D$5:$D$808,MATCH(Planner!$F79&amp;"|"&amp;Planner!$V79,Lookup!$A$5:$A$808,0)),"UNK10"))))</f>
        <v/>
      </c>
      <c r="AM79" s="15" t="str">
        <f>IF(Planner!$W79="","",IF(Planner!$I79="Yes","ALL",IF(Planner!$I79="No","IDX11",IFERROR(INDEX(Lookup!$D$5:$D$808,MATCH(Planner!$F79&amp;"|"&amp;Planner!$W79,Lookup!$A$5:$A$808,0)),"UNK11"))))</f>
        <v/>
      </c>
      <c r="AN79" s="15" t="str">
        <f>IF(Planner!$X79="","",IF(Planner!$I79="Yes","ALL",IF(Planner!$I79="No","IDX12",IFERROR(INDEX(Lookup!$D$5:$D$808,MATCH(Planner!$F79&amp;"|"&amp;Planner!$X79,Lookup!$A$5:$A$808,0)),"UNK12"))))</f>
        <v/>
      </c>
      <c r="AO79" s="15" t="str">
        <f>IF(Planner!$Y79="","",IF(Planner!$I79="Yes","ALL",IF(Planner!$I79="No","IDX13",IFERROR(INDEX(Lookup!$D$5:$D$808,MATCH(Planner!$F79&amp;"|"&amp;Planner!$Y79,Lookup!$A$5:$A$808,0)),"UNK13"))))</f>
        <v/>
      </c>
      <c r="AP79" s="15" t="str">
        <f>IF(Planner!$Z79="","",IF(Planner!$I79="Yes","ALL",IF(Planner!$I79="No","IDX14",IFERROR(INDEX(Lookup!$D$5:$D$808,MATCH(Planner!$F79&amp;"|"&amp;Planner!$Z79,Lookup!$A$5:$A$808,0)),"UNK14"))))</f>
        <v/>
      </c>
      <c r="AQ79" s="15" t="str">
        <f>IF(Planner!$AA79="","",IF(Planner!$I79="Yes","ALL",IF(Planner!$I79="No","IDX15",IFERROR(INDEX(Lookup!$D$5:$D$808,MATCH(Planner!$F79&amp;"|"&amp;Planner!$AA79,Lookup!$A$5:$A$808,0)),"UNK15"))))</f>
        <v/>
      </c>
      <c r="AR79" s="15" t="str">
        <f>IF(Planner!$AB79="","",IF(Planner!$I79="Yes","ALL",IF(Planner!$I79="No","IDX16",IFERROR(INDEX(Lookup!$D$5:$D$808,MATCH(Planner!$F79&amp;"|"&amp;Planner!$AB79,Lookup!$A$5:$A$808,0)),"UNK16"))))</f>
        <v/>
      </c>
      <c r="AS79" s="15" t="str">
        <f>IF(Planner!$AC79="","",IF(Planner!$I79="Yes","ALL",IF(Planner!$I79="No","IDX17",IFERROR(INDEX(Lookup!$D$5:$D$808,MATCH(Planner!$F79&amp;"|"&amp;Planner!$AC79,Lookup!$A$5:$A$808,0)),"UNK17"))))</f>
        <v/>
      </c>
      <c r="AT79" s="15" t="str">
        <f>IF(Planner!$AD79="","",IF(Planner!$I79="Yes","ALL",IF(Planner!$I79="No","IDX18",IFERROR(INDEX(Lookup!$D$5:$D$808,MATCH(Planner!$F79&amp;"|"&amp;Planner!$AD79,Lookup!$A$5:$A$808,0)),"UNK18"))))</f>
        <v/>
      </c>
      <c r="AU79" s="15" t="str">
        <f>IF(Planner!$AE79="","",IF(Planner!$I79="Yes","ALL",IF(Planner!$I79="No","IDX19",IFERROR(INDEX(Lookup!$D$5:$D$808,MATCH(Planner!$F79&amp;"|"&amp;Planner!$AE79,Lookup!$A$5:$A$808,0)),"UNK19"))))</f>
        <v/>
      </c>
      <c r="AV79" s="15" t="str">
        <f>IF(Planner!$AF79="","",IF(Planner!$I79="Yes","ALL",IF(Planner!$I79="No","IDX20",IFERROR(INDEX(Lookup!$D$5:$D$808,MATCH(Planner!$F79&amp;"|"&amp;Planner!$AF79,Lookup!$A$5:$A$808,0)),"UNK20"))))</f>
        <v/>
      </c>
      <c r="AW79" s="15" t="str">
        <f>IF(Planner!$AG79="","",IF(Planner!$I79="Yes","ALL",IF(Planner!$I79="No","IDX21",IFERROR(INDEX(Lookup!$D$5:$D$808,MATCH(Planner!$F79&amp;"|"&amp;Planner!$AG79,Lookup!$A$5:$A$808,0)),"UNK21"))))</f>
        <v/>
      </c>
      <c r="AX79" s="15" t="str">
        <f>IF(Planner!$AH79="","",IF(Planner!$I79="Yes","ALL",IF(Planner!$I79="No","IDX22",IFERROR(INDEX(Lookup!$D$5:$D$808,MATCH(Planner!$F79&amp;"|"&amp;Planner!$AH79,Lookup!$A$5:$A$808,0)),"UNK22"))))</f>
        <v/>
      </c>
      <c r="AY79" s="15" t="str">
        <f>IF(Planner!$AI79="","",IF(Planner!$I79="Yes","ALL",IF(Planner!$I79="No","IDX23",IFERROR(INDEX(Lookup!$D$5:$D$808,MATCH(Planner!$F79&amp;"|"&amp;Planner!$AI79,Lookup!$A$5:$A$808,0)),"UNK23"))))</f>
        <v/>
      </c>
      <c r="AZ79" s="15"/>
      <c r="BA79" s="15">
        <f t="shared" si="144"/>
        <v>0.29296875</v>
      </c>
      <c r="BB79" s="15">
        <f t="shared" si="145"/>
        <v>0.29296875</v>
      </c>
      <c r="BC79" s="15">
        <f t="shared" si="146"/>
        <v>0.29296875</v>
      </c>
      <c r="BD79" s="15">
        <f t="shared" si="147"/>
        <v>0</v>
      </c>
      <c r="BE79" s="15">
        <f t="shared" si="148"/>
        <v>0</v>
      </c>
      <c r="BF79" s="15">
        <f t="shared" si="149"/>
        <v>0</v>
      </c>
      <c r="BG79" s="15">
        <f t="shared" si="150"/>
        <v>0</v>
      </c>
      <c r="BH79" s="15">
        <f t="shared" si="151"/>
        <v>0</v>
      </c>
      <c r="BI79" s="15">
        <f t="shared" si="152"/>
        <v>0</v>
      </c>
      <c r="BJ79" s="15">
        <f t="shared" si="153"/>
        <v>0</v>
      </c>
      <c r="BK79" s="15">
        <f t="shared" si="154"/>
        <v>0</v>
      </c>
      <c r="BL79" s="15">
        <f t="shared" si="155"/>
        <v>0</v>
      </c>
      <c r="BM79" s="15">
        <f t="shared" si="156"/>
        <v>0</v>
      </c>
      <c r="BN79" s="15">
        <f t="shared" si="157"/>
        <v>0</v>
      </c>
      <c r="BO79" s="15">
        <f t="shared" si="158"/>
        <v>0</v>
      </c>
      <c r="BP79" s="15">
        <f t="shared" si="159"/>
        <v>0</v>
      </c>
      <c r="BQ79" s="15">
        <f t="shared" si="160"/>
        <v>0</v>
      </c>
      <c r="BR79" s="15">
        <f t="shared" si="161"/>
        <v>0</v>
      </c>
      <c r="BS79" s="15">
        <f t="shared" si="162"/>
        <v>0</v>
      </c>
      <c r="BT79" s="15">
        <f t="shared" si="163"/>
        <v>0</v>
      </c>
      <c r="BU79" s="15">
        <f t="shared" si="164"/>
        <v>0</v>
      </c>
      <c r="BV79" s="15">
        <f t="shared" si="165"/>
        <v>0</v>
      </c>
      <c r="BW79" s="15">
        <f t="shared" si="166"/>
        <v>0</v>
      </c>
      <c r="BX79" s="15">
        <f t="shared" si="167"/>
        <v>0</v>
      </c>
      <c r="BY79" s="15"/>
      <c r="BZ79" s="15">
        <f>IF($C79=0,0,Planner!$H79/$C79)</f>
        <v>10.24</v>
      </c>
      <c r="CA79" s="15">
        <f>IF($D79=0,0,Planner!$H79/$D79)</f>
        <v>10.24</v>
      </c>
      <c r="CB79" s="15">
        <f>IF($E79=0,0,Planner!$H79/$E79)</f>
        <v>10.24</v>
      </c>
      <c r="CC79" s="15">
        <f>IF($F79=0,0,Planner!$H79/$F79)</f>
        <v>0</v>
      </c>
      <c r="CD79" s="15">
        <f>IF($G79=0,0,Planner!$H79/$G79)</f>
        <v>0</v>
      </c>
      <c r="CE79" s="15">
        <f>IF($H79=0,0,Planner!$H79/$H79)</f>
        <v>0</v>
      </c>
      <c r="CF79" s="15">
        <f>IF($I79=0,0,Planner!$H79/$I79)</f>
        <v>0</v>
      </c>
      <c r="CG79" s="15">
        <f>IF($J79=0,0,Planner!$H79/$J79)</f>
        <v>0</v>
      </c>
      <c r="CH79" s="15">
        <f>IF($K79=0,0,Planner!$H79/$K79)</f>
        <v>0</v>
      </c>
      <c r="CI79" s="15">
        <f>IF($L79=0,0,Planner!$H79/$L79)</f>
        <v>0</v>
      </c>
      <c r="CJ79" s="15">
        <f>IF($M79=0,0,Planner!$H79/$M79)</f>
        <v>0</v>
      </c>
      <c r="CK79" s="15">
        <f>IF($N79=0,0,Planner!$H79/$N79)</f>
        <v>0</v>
      </c>
      <c r="CL79" s="15">
        <f>IF($O79=0,0,Planner!$H79/$O79)</f>
        <v>0</v>
      </c>
      <c r="CM79" s="15">
        <f>IF($P79=0,0,Planner!$H79/$P79)</f>
        <v>0</v>
      </c>
      <c r="CN79" s="15">
        <f>IF($Q79=0,0,Planner!$H79/$Q79)</f>
        <v>0</v>
      </c>
      <c r="CO79" s="15">
        <f>IF($R79=0,0,Planner!$H79/$R79)</f>
        <v>0</v>
      </c>
      <c r="CP79" s="15">
        <f>IF($S79=0,0,Planner!$H79/$S79)</f>
        <v>0</v>
      </c>
      <c r="CQ79" s="15">
        <f>IF($T79=0,0,Planner!$H79/$T79)</f>
        <v>0</v>
      </c>
      <c r="CR79" s="15">
        <f>IF($U79=0,0,Planner!$H79/$U79)</f>
        <v>0</v>
      </c>
      <c r="CS79" s="15">
        <f>IF($V79=0,0,Planner!$H79/$V79)</f>
        <v>0</v>
      </c>
      <c r="CT79" s="15">
        <f>IF($W79=0,0,Planner!$H79/$W79)</f>
        <v>0</v>
      </c>
      <c r="CU79" s="15">
        <f>IF($X79=0,0,Planner!$H79/$X79)</f>
        <v>0</v>
      </c>
      <c r="CV79" s="15">
        <f>IF($Y79=0,0,Planner!$H79/$Y79)</f>
        <v>0</v>
      </c>
      <c r="CW79" s="15">
        <f>IF($Z79=0,0,Planner!$H79/$Z79)</f>
        <v>0</v>
      </c>
      <c r="CX79" s="15"/>
      <c r="CY79" s="15">
        <f t="shared" si="168"/>
        <v>1</v>
      </c>
      <c r="CZ79" s="15">
        <f t="shared" si="169"/>
        <v>2</v>
      </c>
      <c r="DA79" s="15">
        <f t="shared" si="170"/>
        <v>3</v>
      </c>
      <c r="DB79" s="15">
        <f t="shared" si="171"/>
        <v>0</v>
      </c>
      <c r="DC79" s="15">
        <f t="shared" si="172"/>
        <v>0</v>
      </c>
      <c r="DD79" s="15">
        <f t="shared" si="173"/>
        <v>0</v>
      </c>
      <c r="DE79" s="15">
        <f t="shared" si="174"/>
        <v>0</v>
      </c>
      <c r="DF79" s="15">
        <f t="shared" si="175"/>
        <v>0</v>
      </c>
      <c r="DG79" s="15">
        <f t="shared" si="176"/>
        <v>0</v>
      </c>
      <c r="DH79" s="15">
        <f t="shared" si="177"/>
        <v>0</v>
      </c>
      <c r="DI79" s="15">
        <f t="shared" si="178"/>
        <v>0</v>
      </c>
      <c r="DJ79" s="15">
        <f t="shared" si="179"/>
        <v>0</v>
      </c>
      <c r="DK79" s="15">
        <f t="shared" si="180"/>
        <v>0</v>
      </c>
      <c r="DL79" s="15">
        <f t="shared" si="181"/>
        <v>0</v>
      </c>
      <c r="DM79" s="15">
        <f t="shared" si="182"/>
        <v>0</v>
      </c>
      <c r="DN79" s="15">
        <f t="shared" si="183"/>
        <v>0</v>
      </c>
      <c r="DO79" s="15">
        <f t="shared" si="184"/>
        <v>0</v>
      </c>
      <c r="DP79" s="15">
        <f t="shared" si="185"/>
        <v>0</v>
      </c>
      <c r="DQ79" s="15">
        <f t="shared" si="186"/>
        <v>0</v>
      </c>
      <c r="DR79" s="15">
        <f t="shared" si="187"/>
        <v>0</v>
      </c>
      <c r="DS79" s="15">
        <f t="shared" si="188"/>
        <v>0</v>
      </c>
      <c r="DT79" s="15">
        <f t="shared" si="189"/>
        <v>0</v>
      </c>
      <c r="DU79" s="15">
        <f t="shared" si="190"/>
        <v>0</v>
      </c>
      <c r="DV79" s="15">
        <f t="shared" si="191"/>
        <v>0</v>
      </c>
      <c r="DW79" s="15"/>
      <c r="DX79" s="15">
        <f t="shared" si="192"/>
        <v>10.24</v>
      </c>
      <c r="DY79" s="15">
        <f t="shared" si="193"/>
        <v>5.12</v>
      </c>
      <c r="DZ79" s="15">
        <f t="shared" si="194"/>
        <v>3.4133333333333336</v>
      </c>
      <c r="EA79" s="15">
        <f t="shared" si="195"/>
        <v>0</v>
      </c>
      <c r="EB79" s="15">
        <f t="shared" si="196"/>
        <v>0</v>
      </c>
      <c r="EC79" s="15">
        <f t="shared" si="197"/>
        <v>0</v>
      </c>
      <c r="ED79" s="15">
        <f t="shared" si="198"/>
        <v>0</v>
      </c>
      <c r="EE79" s="15">
        <f t="shared" si="199"/>
        <v>0</v>
      </c>
      <c r="EF79" s="15">
        <f t="shared" si="200"/>
        <v>0</v>
      </c>
      <c r="EG79" s="15">
        <f t="shared" si="201"/>
        <v>0</v>
      </c>
      <c r="EH79" s="15">
        <f t="shared" si="202"/>
        <v>0</v>
      </c>
      <c r="EI79" s="15">
        <f t="shared" si="203"/>
        <v>0</v>
      </c>
      <c r="EJ79" s="15">
        <f t="shared" si="204"/>
        <v>0</v>
      </c>
      <c r="EK79" s="15">
        <f t="shared" si="205"/>
        <v>0</v>
      </c>
      <c r="EL79" s="15">
        <f t="shared" si="206"/>
        <v>0</v>
      </c>
      <c r="EM79" s="15">
        <f t="shared" si="207"/>
        <v>0</v>
      </c>
      <c r="EN79" s="15">
        <f t="shared" si="208"/>
        <v>0</v>
      </c>
      <c r="EO79" s="15">
        <f t="shared" si="209"/>
        <v>0</v>
      </c>
      <c r="EP79" s="15">
        <f t="shared" si="210"/>
        <v>0</v>
      </c>
      <c r="EQ79" s="15">
        <f t="shared" si="211"/>
        <v>0</v>
      </c>
      <c r="ER79" s="15">
        <f t="shared" si="212"/>
        <v>0</v>
      </c>
      <c r="ES79" s="15">
        <f t="shared" si="213"/>
        <v>0</v>
      </c>
      <c r="ET79" s="15">
        <f t="shared" si="214"/>
        <v>0</v>
      </c>
      <c r="EU79" s="15">
        <f t="shared" si="215"/>
        <v>0</v>
      </c>
      <c r="EV79" s="15"/>
      <c r="EW79" s="15" t="str">
        <f>IF(Planner!$L79="","",CHAR(34)&amp;Planner!$L79&amp;CHAR(34))</f>
        <v>"Primordial crystal"</v>
      </c>
      <c r="EX79" s="15" t="str">
        <f>IF(Planner!$M79="","",CHAR(34)&amp;Planner!$M79&amp;CHAR(34))</f>
        <v>"Pegasian crystal"</v>
      </c>
      <c r="EY79" s="15" t="str">
        <f>IF(Planner!$N79="","",CHAR(34)&amp;Planner!$N79&amp;CHAR(34))</f>
        <v>"Eternal crystal"</v>
      </c>
      <c r="EZ79" s="15" t="str">
        <f>IF(Planner!$O79="","",CHAR(34)&amp;Planner!$O79&amp;CHAR(34))</f>
        <v/>
      </c>
      <c r="FA79" s="15" t="str">
        <f>IF(Planner!$P79="","",CHAR(34)&amp;Planner!$P79&amp;CHAR(34))</f>
        <v/>
      </c>
      <c r="FB79" s="15" t="str">
        <f>IF(Planner!$Q79="","",CHAR(34)&amp;Planner!$Q79&amp;CHAR(34))</f>
        <v/>
      </c>
      <c r="FC79" s="15" t="str">
        <f>IF(Planner!$R79="","",CHAR(34)&amp;Planner!$R79&amp;CHAR(34))</f>
        <v/>
      </c>
      <c r="FD79" s="15" t="str">
        <f>IF(Planner!$S79="","",CHAR(34)&amp;Planner!$S79&amp;CHAR(34))</f>
        <v/>
      </c>
      <c r="FE79" s="15" t="str">
        <f>IF(Planner!$T79="","",CHAR(34)&amp;Planner!$T79&amp;CHAR(34))</f>
        <v/>
      </c>
      <c r="FF79" s="15" t="str">
        <f>IF(Planner!$U79="","",CHAR(34)&amp;Planner!$U79&amp;CHAR(34))</f>
        <v/>
      </c>
      <c r="FG79" s="15" t="str">
        <f>IF(Planner!$V79="","",CHAR(34)&amp;Planner!$V79&amp;CHAR(34))</f>
        <v/>
      </c>
      <c r="FH79" s="15" t="str">
        <f>IF(Planner!$W79="","",CHAR(34)&amp;Planner!$W79&amp;CHAR(34))</f>
        <v/>
      </c>
      <c r="FI79" s="15" t="str">
        <f>IF(Planner!$X79="","",CHAR(34)&amp;Planner!$X79&amp;CHAR(34))</f>
        <v/>
      </c>
      <c r="FJ79" s="15" t="str">
        <f>IF(Planner!$Y79="","",CHAR(34)&amp;Planner!$Y79&amp;CHAR(34))</f>
        <v/>
      </c>
      <c r="FK79" s="15" t="str">
        <f>IF(Planner!$Z79="","",CHAR(34)&amp;Planner!$Z79&amp;CHAR(34))</f>
        <v/>
      </c>
      <c r="FL79" s="15" t="str">
        <f>IF(Planner!$AA79="","",CHAR(34)&amp;Planner!$AA79&amp;CHAR(34))</f>
        <v/>
      </c>
      <c r="FM79" s="15" t="str">
        <f>IF(Planner!$AB79="","",CHAR(34)&amp;Planner!$AB79&amp;CHAR(34))</f>
        <v/>
      </c>
      <c r="FN79" s="15" t="str">
        <f>IF(Planner!$AC79="","",CHAR(34)&amp;Planner!$AC79&amp;CHAR(34))</f>
        <v/>
      </c>
      <c r="FO79" s="15" t="str">
        <f>IF(Planner!$AD79="","",CHAR(34)&amp;Planner!$AD79&amp;CHAR(34))</f>
        <v/>
      </c>
      <c r="FP79" s="15" t="str">
        <f>IF(Planner!$AE79="","",CHAR(34)&amp;Planner!$AE79&amp;CHAR(34))</f>
        <v/>
      </c>
      <c r="FQ79" s="15" t="str">
        <f>IF(Planner!$AF79="","",CHAR(34)&amp;Planner!$AF79&amp;CHAR(34))</f>
        <v/>
      </c>
      <c r="FR79" s="15" t="str">
        <f>IF(Planner!$AG79="","",CHAR(34)&amp;Planner!$AG79&amp;CHAR(34))</f>
        <v/>
      </c>
      <c r="FS79" s="15" t="str">
        <f>IF(Planner!$AH79="","",CHAR(34)&amp;Planner!$AH79&amp;CHAR(34))</f>
        <v/>
      </c>
      <c r="FT79" s="15" t="str">
        <f>IF(Planner!$AI79="","",CHAR(34)&amp;Planner!$AI79&amp;CHAR(34))</f>
        <v/>
      </c>
    </row>
    <row r="80" spans="1:176" x14ac:dyDescent="0.25">
      <c r="A80" s="15">
        <f>Planner!$A80</f>
        <v>49</v>
      </c>
      <c r="B80" s="15"/>
      <c r="C80" s="15">
        <f>IF(Planner!$L80="",0,IFERROR(INDEX(Lookup!$H$5:$H$808,MATCH(Planner!$F80&amp;"|"&amp;Planner!$L80,Lookup!$A$5:$A$808,0)),0))</f>
        <v>100</v>
      </c>
      <c r="D80" s="15">
        <f>IF(Planner!$M80="",0,IFERROR(INDEX(Lookup!$H$5:$H$808,MATCH(Planner!$F80&amp;"|"&amp;Planner!$M80,Lookup!$A$5:$A$808,0)),0))</f>
        <v>0</v>
      </c>
      <c r="E80" s="15">
        <f>IF(Planner!$N80="",0,IFERROR(INDEX(Lookup!$H$5:$H$808,MATCH(Planner!$F80&amp;"|"&amp;Planner!$N80,Lookup!$A$5:$A$808,0)),0))</f>
        <v>0</v>
      </c>
      <c r="F80" s="15">
        <f>IF(Planner!$O80="",0,IFERROR(INDEX(Lookup!$H$5:$H$808,MATCH(Planner!$F80&amp;"|"&amp;Planner!$O80,Lookup!$A$5:$A$808,0)),0))</f>
        <v>0</v>
      </c>
      <c r="G80" s="15">
        <f>IF(Planner!$P80="",0,IFERROR(INDEX(Lookup!$H$5:$H$808,MATCH(Planner!$F80&amp;"|"&amp;Planner!$P80,Lookup!$A$5:$A$808,0)),0))</f>
        <v>0</v>
      </c>
      <c r="H80" s="15">
        <f>IF(Planner!$Q80="",0,IFERROR(INDEX(Lookup!$H$5:$H$808,MATCH(Planner!$F80&amp;"|"&amp;Planner!$Q80,Lookup!$A$5:$A$808,0)),0))</f>
        <v>0</v>
      </c>
      <c r="I80" s="15">
        <f>IF(Planner!$R80="",0,IFERROR(INDEX(Lookup!$H$5:$H$808,MATCH(Planner!$F80&amp;"|"&amp;Planner!$R80,Lookup!$A$5:$A$808,0)),0))</f>
        <v>0</v>
      </c>
      <c r="J80" s="15">
        <f>IF(Planner!$S80="",0,IFERROR(INDEX(Lookup!$H$5:$H$808,MATCH(Planner!$F80&amp;"|"&amp;Planner!$S80,Lookup!$A$5:$A$808,0)),0))</f>
        <v>0</v>
      </c>
      <c r="K80" s="15">
        <f>IF(Planner!$T80="",0,IFERROR(INDEX(Lookup!$H$5:$H$808,MATCH(Planner!$F80&amp;"|"&amp;Planner!$T80,Lookup!$A$5:$A$808,0)),0))</f>
        <v>0</v>
      </c>
      <c r="L80" s="15">
        <f>IF(Planner!$U80="",0,IFERROR(INDEX(Lookup!$H$5:$H$808,MATCH(Planner!$F80&amp;"|"&amp;Planner!$U80,Lookup!$A$5:$A$808,0)),0))</f>
        <v>0</v>
      </c>
      <c r="M80" s="15">
        <f>IF(Planner!$V80="",0,IFERROR(INDEX(Lookup!$H$5:$H$808,MATCH(Planner!$F80&amp;"|"&amp;Planner!$V80,Lookup!$A$5:$A$808,0)),0))</f>
        <v>0</v>
      </c>
      <c r="N80" s="15">
        <f>IF(Planner!$W80="",0,IFERROR(INDEX(Lookup!$H$5:$H$808,MATCH(Planner!$F80&amp;"|"&amp;Planner!$W80,Lookup!$A$5:$A$808,0)),0))</f>
        <v>0</v>
      </c>
      <c r="O80" s="15">
        <f>IF(Planner!$X80="",0,IFERROR(INDEX(Lookup!$H$5:$H$808,MATCH(Planner!$F80&amp;"|"&amp;Planner!$X80,Lookup!$A$5:$A$808,0)),0))</f>
        <v>0</v>
      </c>
      <c r="P80" s="15">
        <f>IF(Planner!$Y80="",0,IFERROR(INDEX(Lookup!$H$5:$H$808,MATCH(Planner!$F80&amp;"|"&amp;Planner!$Y80,Lookup!$A$5:$A$808,0)),0))</f>
        <v>0</v>
      </c>
      <c r="Q80" s="15">
        <f>IF(Planner!$Z80="",0,IFERROR(INDEX(Lookup!$H$5:$H$808,MATCH(Planner!$F80&amp;"|"&amp;Planner!$Z80,Lookup!$A$5:$A$808,0)),0))</f>
        <v>0</v>
      </c>
      <c r="R80" s="15">
        <f>IF(Planner!$AA80="",0,IFERROR(INDEX(Lookup!$H$5:$H$808,MATCH(Planner!$F80&amp;"|"&amp;Planner!$AA80,Lookup!$A$5:$A$808,0)),0))</f>
        <v>0</v>
      </c>
      <c r="S80" s="15">
        <f>IF(Planner!$AB80="",0,IFERROR(INDEX(Lookup!$H$5:$H$808,MATCH(Planner!$F80&amp;"|"&amp;Planner!$AB80,Lookup!$A$5:$A$808,0)),0))</f>
        <v>0</v>
      </c>
      <c r="T80" s="15">
        <f>IF(Planner!$AC80="",0,IFERROR(INDEX(Lookup!$H$5:$H$808,MATCH(Planner!$F80&amp;"|"&amp;Planner!$AC80,Lookup!$A$5:$A$808,0)),0))</f>
        <v>0</v>
      </c>
      <c r="U80" s="15">
        <f>IF(Planner!$AD80="",0,IFERROR(INDEX(Lookup!$H$5:$H$808,MATCH(Planner!$F80&amp;"|"&amp;Planner!$AD80,Lookup!$A$5:$A$808,0)),0))</f>
        <v>0</v>
      </c>
      <c r="V80" s="15">
        <f>IF(Planner!$AE80="",0,IFERROR(INDEX(Lookup!$H$5:$H$808,MATCH(Planner!$F80&amp;"|"&amp;Planner!$AE80,Lookup!$A$5:$A$808,0)),0))</f>
        <v>0</v>
      </c>
      <c r="W80" s="15">
        <f>IF(Planner!$AF80="",0,IFERROR(INDEX(Lookup!$H$5:$H$808,MATCH(Planner!$F80&amp;"|"&amp;Planner!$AF80,Lookup!$A$5:$A$808,0)),0))</f>
        <v>0</v>
      </c>
      <c r="X80" s="15">
        <f>IF(Planner!$AG80="",0,IFERROR(INDEX(Lookup!$H$5:$H$808,MATCH(Planner!$F80&amp;"|"&amp;Planner!$AG80,Lookup!$A$5:$A$808,0)),0))</f>
        <v>0</v>
      </c>
      <c r="Y80" s="15">
        <f>IF(Planner!$AH80="",0,IFERROR(INDEX(Lookup!$H$5:$H$808,MATCH(Planner!$F80&amp;"|"&amp;Planner!$AH80,Lookup!$A$5:$A$808,0)),0))</f>
        <v>0</v>
      </c>
      <c r="Z80" s="15">
        <f>IF(Planner!$AI80="",0,IFERROR(INDEX(Lookup!$H$5:$H$808,MATCH(Planner!$F80&amp;"|"&amp;Planner!$AI80,Lookup!$A$5:$A$808,0)),0))</f>
        <v>0</v>
      </c>
      <c r="AA80" s="15"/>
      <c r="AB80" s="15" t="str">
        <f>IF(Planner!$L80="","",IF(Planner!$I80="Yes","ALL",IF(Planner!$I80="No","IDX0",IFERROR(INDEX(Lookup!$D$5:$D$808,MATCH(Planner!$F80&amp;"|"&amp;Planner!$L80,Lookup!$A$5:$A$808,0)),"UNK0"))))</f>
        <v>Hallowed Sepulchre</v>
      </c>
      <c r="AC80" s="15" t="str">
        <f>IF(Planner!$M80="","",IF(Planner!$I80="Yes","ALL",IF(Planner!$I80="No","IDX1",IFERROR(INDEX(Lookup!$D$5:$D$808,MATCH(Planner!$F80&amp;"|"&amp;Planner!$M80,Lookup!$A$5:$A$808,0)),"UNK1"))))</f>
        <v/>
      </c>
      <c r="AD80" s="15" t="str">
        <f>IF(Planner!$N80="","",IF(Planner!$I80="Yes","ALL",IF(Planner!$I80="No","IDX2",IFERROR(INDEX(Lookup!$D$5:$D$808,MATCH(Planner!$F80&amp;"|"&amp;Planner!$N80,Lookup!$A$5:$A$808,0)),"UNK2"))))</f>
        <v/>
      </c>
      <c r="AE80" s="15" t="str">
        <f>IF(Planner!$O80="","",IF(Planner!$I80="Yes","ALL",IF(Planner!$I80="No","IDX3",IFERROR(INDEX(Lookup!$D$5:$D$808,MATCH(Planner!$F80&amp;"|"&amp;Planner!$O80,Lookup!$A$5:$A$808,0)),"UNK3"))))</f>
        <v/>
      </c>
      <c r="AF80" s="15" t="str">
        <f>IF(Planner!$P80="","",IF(Planner!$I80="Yes","ALL",IF(Planner!$I80="No","IDX4",IFERROR(INDEX(Lookup!$D$5:$D$808,MATCH(Planner!$F80&amp;"|"&amp;Planner!$P80,Lookup!$A$5:$A$808,0)),"UNK4"))))</f>
        <v/>
      </c>
      <c r="AG80" s="15" t="str">
        <f>IF(Planner!$Q80="","",IF(Planner!$I80="Yes","ALL",IF(Planner!$I80="No","IDX5",IFERROR(INDEX(Lookup!$D$5:$D$808,MATCH(Planner!$F80&amp;"|"&amp;Planner!$Q80,Lookup!$A$5:$A$808,0)),"UNK5"))))</f>
        <v/>
      </c>
      <c r="AH80" s="15" t="str">
        <f>IF(Planner!$R80="","",IF(Planner!$I80="Yes","ALL",IF(Planner!$I80="No","IDX6",IFERROR(INDEX(Lookup!$D$5:$D$808,MATCH(Planner!$F80&amp;"|"&amp;Planner!$R80,Lookup!$A$5:$A$808,0)),"UNK6"))))</f>
        <v/>
      </c>
      <c r="AI80" s="15" t="str">
        <f>IF(Planner!$S80="","",IF(Planner!$I80="Yes","ALL",IF(Planner!$I80="No","IDX7",IFERROR(INDEX(Lookup!$D$5:$D$808,MATCH(Planner!$F80&amp;"|"&amp;Planner!$S80,Lookup!$A$5:$A$808,0)),"UNK7"))))</f>
        <v/>
      </c>
      <c r="AJ80" s="15" t="str">
        <f>IF(Planner!$T80="","",IF(Planner!$I80="Yes","ALL",IF(Planner!$I80="No","IDX8",IFERROR(INDEX(Lookup!$D$5:$D$808,MATCH(Planner!$F80&amp;"|"&amp;Planner!$T80,Lookup!$A$5:$A$808,0)),"UNK8"))))</f>
        <v/>
      </c>
      <c r="AK80" s="15" t="str">
        <f>IF(Planner!$U80="","",IF(Planner!$I80="Yes","ALL",IF(Planner!$I80="No","IDX9",IFERROR(INDEX(Lookup!$D$5:$D$808,MATCH(Planner!$F80&amp;"|"&amp;Planner!$U80,Lookup!$A$5:$A$808,0)),"UNK9"))))</f>
        <v/>
      </c>
      <c r="AL80" s="15" t="str">
        <f>IF(Planner!$V80="","",IF(Planner!$I80="Yes","ALL",IF(Planner!$I80="No","IDX10",IFERROR(INDEX(Lookup!$D$5:$D$808,MATCH(Planner!$F80&amp;"|"&amp;Planner!$V80,Lookup!$A$5:$A$808,0)),"UNK10"))))</f>
        <v/>
      </c>
      <c r="AM80" s="15" t="str">
        <f>IF(Planner!$W80="","",IF(Planner!$I80="Yes","ALL",IF(Planner!$I80="No","IDX11",IFERROR(INDEX(Lookup!$D$5:$D$808,MATCH(Planner!$F80&amp;"|"&amp;Planner!$W80,Lookup!$A$5:$A$808,0)),"UNK11"))))</f>
        <v/>
      </c>
      <c r="AN80" s="15" t="str">
        <f>IF(Planner!$X80="","",IF(Planner!$I80="Yes","ALL",IF(Planner!$I80="No","IDX12",IFERROR(INDEX(Lookup!$D$5:$D$808,MATCH(Planner!$F80&amp;"|"&amp;Planner!$X80,Lookup!$A$5:$A$808,0)),"UNK12"))))</f>
        <v/>
      </c>
      <c r="AO80" s="15" t="str">
        <f>IF(Planner!$Y80="","",IF(Planner!$I80="Yes","ALL",IF(Planner!$I80="No","IDX13",IFERROR(INDEX(Lookup!$D$5:$D$808,MATCH(Planner!$F80&amp;"|"&amp;Planner!$Y80,Lookup!$A$5:$A$808,0)),"UNK13"))))</f>
        <v/>
      </c>
      <c r="AP80" s="15" t="str">
        <f>IF(Planner!$Z80="","",IF(Planner!$I80="Yes","ALL",IF(Planner!$I80="No","IDX14",IFERROR(INDEX(Lookup!$D$5:$D$808,MATCH(Planner!$F80&amp;"|"&amp;Planner!$Z80,Lookup!$A$5:$A$808,0)),"UNK14"))))</f>
        <v/>
      </c>
      <c r="AQ80" s="15" t="str">
        <f>IF(Planner!$AA80="","",IF(Planner!$I80="Yes","ALL",IF(Planner!$I80="No","IDX15",IFERROR(INDEX(Lookup!$D$5:$D$808,MATCH(Planner!$F80&amp;"|"&amp;Planner!$AA80,Lookup!$A$5:$A$808,0)),"UNK15"))))</f>
        <v/>
      </c>
      <c r="AR80" s="15" t="str">
        <f>IF(Planner!$AB80="","",IF(Planner!$I80="Yes","ALL",IF(Planner!$I80="No","IDX16",IFERROR(INDEX(Lookup!$D$5:$D$808,MATCH(Planner!$F80&amp;"|"&amp;Planner!$AB80,Lookup!$A$5:$A$808,0)),"UNK16"))))</f>
        <v/>
      </c>
      <c r="AS80" s="15" t="str">
        <f>IF(Planner!$AC80="","",IF(Planner!$I80="Yes","ALL",IF(Planner!$I80="No","IDX17",IFERROR(INDEX(Lookup!$D$5:$D$808,MATCH(Planner!$F80&amp;"|"&amp;Planner!$AC80,Lookup!$A$5:$A$808,0)),"UNK17"))))</f>
        <v/>
      </c>
      <c r="AT80" s="15" t="str">
        <f>IF(Planner!$AD80="","",IF(Planner!$I80="Yes","ALL",IF(Planner!$I80="No","IDX18",IFERROR(INDEX(Lookup!$D$5:$D$808,MATCH(Planner!$F80&amp;"|"&amp;Planner!$AD80,Lookup!$A$5:$A$808,0)),"UNK18"))))</f>
        <v/>
      </c>
      <c r="AU80" s="15" t="str">
        <f>IF(Planner!$AE80="","",IF(Planner!$I80="Yes","ALL",IF(Planner!$I80="No","IDX19",IFERROR(INDEX(Lookup!$D$5:$D$808,MATCH(Planner!$F80&amp;"|"&amp;Planner!$AE80,Lookup!$A$5:$A$808,0)),"UNK19"))))</f>
        <v/>
      </c>
      <c r="AV80" s="15" t="str">
        <f>IF(Planner!$AF80="","",IF(Planner!$I80="Yes","ALL",IF(Planner!$I80="No","IDX20",IFERROR(INDEX(Lookup!$D$5:$D$808,MATCH(Planner!$F80&amp;"|"&amp;Planner!$AF80,Lookup!$A$5:$A$808,0)),"UNK20"))))</f>
        <v/>
      </c>
      <c r="AW80" s="15" t="str">
        <f>IF(Planner!$AG80="","",IF(Planner!$I80="Yes","ALL",IF(Planner!$I80="No","IDX21",IFERROR(INDEX(Lookup!$D$5:$D$808,MATCH(Planner!$F80&amp;"|"&amp;Planner!$AG80,Lookup!$A$5:$A$808,0)),"UNK21"))))</f>
        <v/>
      </c>
      <c r="AX80" s="15" t="str">
        <f>IF(Planner!$AH80="","",IF(Planner!$I80="Yes","ALL",IF(Planner!$I80="No","IDX22",IFERROR(INDEX(Lookup!$D$5:$D$808,MATCH(Planner!$F80&amp;"|"&amp;Planner!$AH80,Lookup!$A$5:$A$808,0)),"UNK22"))))</f>
        <v/>
      </c>
      <c r="AY80" s="15" t="str">
        <f>IF(Planner!$AI80="","",IF(Planner!$I80="Yes","ALL",IF(Planner!$I80="No","IDX23",IFERROR(INDEX(Lookup!$D$5:$D$808,MATCH(Planner!$F80&amp;"|"&amp;Planner!$AI80,Lookup!$A$5:$A$808,0)),"UNK23"))))</f>
        <v/>
      </c>
      <c r="AZ80" s="15"/>
      <c r="BA80" s="15">
        <f t="shared" si="144"/>
        <v>100</v>
      </c>
      <c r="BB80" s="15">
        <f t="shared" si="145"/>
        <v>0</v>
      </c>
      <c r="BC80" s="15">
        <f t="shared" si="146"/>
        <v>0</v>
      </c>
      <c r="BD80" s="15">
        <f t="shared" si="147"/>
        <v>0</v>
      </c>
      <c r="BE80" s="15">
        <f t="shared" si="148"/>
        <v>0</v>
      </c>
      <c r="BF80" s="15">
        <f t="shared" si="149"/>
        <v>0</v>
      </c>
      <c r="BG80" s="15">
        <f t="shared" si="150"/>
        <v>0</v>
      </c>
      <c r="BH80" s="15">
        <f t="shared" si="151"/>
        <v>0</v>
      </c>
      <c r="BI80" s="15">
        <f t="shared" si="152"/>
        <v>0</v>
      </c>
      <c r="BJ80" s="15">
        <f t="shared" si="153"/>
        <v>0</v>
      </c>
      <c r="BK80" s="15">
        <f t="shared" si="154"/>
        <v>0</v>
      </c>
      <c r="BL80" s="15">
        <f t="shared" si="155"/>
        <v>0</v>
      </c>
      <c r="BM80" s="15">
        <f t="shared" si="156"/>
        <v>0</v>
      </c>
      <c r="BN80" s="15">
        <f t="shared" si="157"/>
        <v>0</v>
      </c>
      <c r="BO80" s="15">
        <f t="shared" si="158"/>
        <v>0</v>
      </c>
      <c r="BP80" s="15">
        <f t="shared" si="159"/>
        <v>0</v>
      </c>
      <c r="BQ80" s="15">
        <f t="shared" si="160"/>
        <v>0</v>
      </c>
      <c r="BR80" s="15">
        <f t="shared" si="161"/>
        <v>0</v>
      </c>
      <c r="BS80" s="15">
        <f t="shared" si="162"/>
        <v>0</v>
      </c>
      <c r="BT80" s="15">
        <f t="shared" si="163"/>
        <v>0</v>
      </c>
      <c r="BU80" s="15">
        <f t="shared" si="164"/>
        <v>0</v>
      </c>
      <c r="BV80" s="15">
        <f t="shared" si="165"/>
        <v>0</v>
      </c>
      <c r="BW80" s="15">
        <f t="shared" si="166"/>
        <v>0</v>
      </c>
      <c r="BX80" s="15">
        <f t="shared" si="167"/>
        <v>0</v>
      </c>
      <c r="BY80" s="15"/>
      <c r="BZ80" s="15">
        <f>IF($C80=0,0,Planner!$H80/$C80)</f>
        <v>10</v>
      </c>
      <c r="CA80" s="15">
        <f>IF($D80=0,0,Planner!$H80/$D80)</f>
        <v>0</v>
      </c>
      <c r="CB80" s="15">
        <f>IF($E80=0,0,Planner!$H80/$E80)</f>
        <v>0</v>
      </c>
      <c r="CC80" s="15">
        <f>IF($F80=0,0,Planner!$H80/$F80)</f>
        <v>0</v>
      </c>
      <c r="CD80" s="15">
        <f>IF($G80=0,0,Planner!$H80/$G80)</f>
        <v>0</v>
      </c>
      <c r="CE80" s="15">
        <f>IF($H80=0,0,Planner!$H80/$H80)</f>
        <v>0</v>
      </c>
      <c r="CF80" s="15">
        <f>IF($I80=0,0,Planner!$H80/$I80)</f>
        <v>0</v>
      </c>
      <c r="CG80" s="15">
        <f>IF($J80=0,0,Planner!$H80/$J80)</f>
        <v>0</v>
      </c>
      <c r="CH80" s="15">
        <f>IF($K80=0,0,Planner!$H80/$K80)</f>
        <v>0</v>
      </c>
      <c r="CI80" s="15">
        <f>IF($L80=0,0,Planner!$H80/$L80)</f>
        <v>0</v>
      </c>
      <c r="CJ80" s="15">
        <f>IF($M80=0,0,Planner!$H80/$M80)</f>
        <v>0</v>
      </c>
      <c r="CK80" s="15">
        <f>IF($N80=0,0,Planner!$H80/$N80)</f>
        <v>0</v>
      </c>
      <c r="CL80" s="15">
        <f>IF($O80=0,0,Planner!$H80/$O80)</f>
        <v>0</v>
      </c>
      <c r="CM80" s="15">
        <f>IF($P80=0,0,Planner!$H80/$P80)</f>
        <v>0</v>
      </c>
      <c r="CN80" s="15">
        <f>IF($Q80=0,0,Planner!$H80/$Q80)</f>
        <v>0</v>
      </c>
      <c r="CO80" s="15">
        <f>IF($R80=0,0,Planner!$H80/$R80)</f>
        <v>0</v>
      </c>
      <c r="CP80" s="15">
        <f>IF($S80=0,0,Planner!$H80/$S80)</f>
        <v>0</v>
      </c>
      <c r="CQ80" s="15">
        <f>IF($T80=0,0,Planner!$H80/$T80)</f>
        <v>0</v>
      </c>
      <c r="CR80" s="15">
        <f>IF($U80=0,0,Planner!$H80/$U80)</f>
        <v>0</v>
      </c>
      <c r="CS80" s="15">
        <f>IF($V80=0,0,Planner!$H80/$V80)</f>
        <v>0</v>
      </c>
      <c r="CT80" s="15">
        <f>IF($W80=0,0,Planner!$H80/$W80)</f>
        <v>0</v>
      </c>
      <c r="CU80" s="15">
        <f>IF($X80=0,0,Planner!$H80/$X80)</f>
        <v>0</v>
      </c>
      <c r="CV80" s="15">
        <f>IF($Y80=0,0,Planner!$H80/$Y80)</f>
        <v>0</v>
      </c>
      <c r="CW80" s="15">
        <f>IF($Z80=0,0,Planner!$H80/$Z80)</f>
        <v>0</v>
      </c>
      <c r="CX80" s="15"/>
      <c r="CY80" s="15">
        <f t="shared" si="168"/>
        <v>1</v>
      </c>
      <c r="CZ80" s="15">
        <f t="shared" si="169"/>
        <v>0</v>
      </c>
      <c r="DA80" s="15">
        <f t="shared" si="170"/>
        <v>0</v>
      </c>
      <c r="DB80" s="15">
        <f t="shared" si="171"/>
        <v>0</v>
      </c>
      <c r="DC80" s="15">
        <f t="shared" si="172"/>
        <v>0</v>
      </c>
      <c r="DD80" s="15">
        <f t="shared" si="173"/>
        <v>0</v>
      </c>
      <c r="DE80" s="15">
        <f t="shared" si="174"/>
        <v>0</v>
      </c>
      <c r="DF80" s="15">
        <f t="shared" si="175"/>
        <v>0</v>
      </c>
      <c r="DG80" s="15">
        <f t="shared" si="176"/>
        <v>0</v>
      </c>
      <c r="DH80" s="15">
        <f t="shared" si="177"/>
        <v>0</v>
      </c>
      <c r="DI80" s="15">
        <f t="shared" si="178"/>
        <v>0</v>
      </c>
      <c r="DJ80" s="15">
        <f t="shared" si="179"/>
        <v>0</v>
      </c>
      <c r="DK80" s="15">
        <f t="shared" si="180"/>
        <v>0</v>
      </c>
      <c r="DL80" s="15">
        <f t="shared" si="181"/>
        <v>0</v>
      </c>
      <c r="DM80" s="15">
        <f t="shared" si="182"/>
        <v>0</v>
      </c>
      <c r="DN80" s="15">
        <f t="shared" si="183"/>
        <v>0</v>
      </c>
      <c r="DO80" s="15">
        <f t="shared" si="184"/>
        <v>0</v>
      </c>
      <c r="DP80" s="15">
        <f t="shared" si="185"/>
        <v>0</v>
      </c>
      <c r="DQ80" s="15">
        <f t="shared" si="186"/>
        <v>0</v>
      </c>
      <c r="DR80" s="15">
        <f t="shared" si="187"/>
        <v>0</v>
      </c>
      <c r="DS80" s="15">
        <f t="shared" si="188"/>
        <v>0</v>
      </c>
      <c r="DT80" s="15">
        <f t="shared" si="189"/>
        <v>0</v>
      </c>
      <c r="DU80" s="15">
        <f t="shared" si="190"/>
        <v>0</v>
      </c>
      <c r="DV80" s="15">
        <f t="shared" si="191"/>
        <v>0</v>
      </c>
      <c r="DW80" s="15"/>
      <c r="DX80" s="15">
        <f t="shared" si="192"/>
        <v>10</v>
      </c>
      <c r="DY80" s="15">
        <f t="shared" si="193"/>
        <v>0</v>
      </c>
      <c r="DZ80" s="15">
        <f t="shared" si="194"/>
        <v>0</v>
      </c>
      <c r="EA80" s="15">
        <f t="shared" si="195"/>
        <v>0</v>
      </c>
      <c r="EB80" s="15">
        <f t="shared" si="196"/>
        <v>0</v>
      </c>
      <c r="EC80" s="15">
        <f t="shared" si="197"/>
        <v>0</v>
      </c>
      <c r="ED80" s="15">
        <f t="shared" si="198"/>
        <v>0</v>
      </c>
      <c r="EE80" s="15">
        <f t="shared" si="199"/>
        <v>0</v>
      </c>
      <c r="EF80" s="15">
        <f t="shared" si="200"/>
        <v>0</v>
      </c>
      <c r="EG80" s="15">
        <f t="shared" si="201"/>
        <v>0</v>
      </c>
      <c r="EH80" s="15">
        <f t="shared" si="202"/>
        <v>0</v>
      </c>
      <c r="EI80" s="15">
        <f t="shared" si="203"/>
        <v>0</v>
      </c>
      <c r="EJ80" s="15">
        <f t="shared" si="204"/>
        <v>0</v>
      </c>
      <c r="EK80" s="15">
        <f t="shared" si="205"/>
        <v>0</v>
      </c>
      <c r="EL80" s="15">
        <f t="shared" si="206"/>
        <v>0</v>
      </c>
      <c r="EM80" s="15">
        <f t="shared" si="207"/>
        <v>0</v>
      </c>
      <c r="EN80" s="15">
        <f t="shared" si="208"/>
        <v>0</v>
      </c>
      <c r="EO80" s="15">
        <f t="shared" si="209"/>
        <v>0</v>
      </c>
      <c r="EP80" s="15">
        <f t="shared" si="210"/>
        <v>0</v>
      </c>
      <c r="EQ80" s="15">
        <f t="shared" si="211"/>
        <v>0</v>
      </c>
      <c r="ER80" s="15">
        <f t="shared" si="212"/>
        <v>0</v>
      </c>
      <c r="ES80" s="15">
        <f t="shared" si="213"/>
        <v>0</v>
      </c>
      <c r="ET80" s="15">
        <f t="shared" si="214"/>
        <v>0</v>
      </c>
      <c r="EU80" s="15">
        <f t="shared" si="215"/>
        <v>0</v>
      </c>
      <c r="EV80" s="15"/>
      <c r="EW80" s="15" t="str">
        <f>IF(Planner!$L80="","",CHAR(34)&amp;Planner!$L80&amp;CHAR(34))</f>
        <v>"Hallowed mark"</v>
      </c>
      <c r="EX80" s="15" t="str">
        <f>IF(Planner!$M80="","",CHAR(34)&amp;Planner!$M80&amp;CHAR(34))</f>
        <v/>
      </c>
      <c r="EY80" s="15" t="str">
        <f>IF(Planner!$N80="","",CHAR(34)&amp;Planner!$N80&amp;CHAR(34))</f>
        <v/>
      </c>
      <c r="EZ80" s="15" t="str">
        <f>IF(Planner!$O80="","",CHAR(34)&amp;Planner!$O80&amp;CHAR(34))</f>
        <v/>
      </c>
      <c r="FA80" s="15" t="str">
        <f>IF(Planner!$P80="","",CHAR(34)&amp;Planner!$P80&amp;CHAR(34))</f>
        <v/>
      </c>
      <c r="FB80" s="15" t="str">
        <f>IF(Planner!$Q80="","",CHAR(34)&amp;Planner!$Q80&amp;CHAR(34))</f>
        <v/>
      </c>
      <c r="FC80" s="15" t="str">
        <f>IF(Planner!$R80="","",CHAR(34)&amp;Planner!$R80&amp;CHAR(34))</f>
        <v/>
      </c>
      <c r="FD80" s="15" t="str">
        <f>IF(Planner!$S80="","",CHAR(34)&amp;Planner!$S80&amp;CHAR(34))</f>
        <v/>
      </c>
      <c r="FE80" s="15" t="str">
        <f>IF(Planner!$T80="","",CHAR(34)&amp;Planner!$T80&amp;CHAR(34))</f>
        <v/>
      </c>
      <c r="FF80" s="15" t="str">
        <f>IF(Planner!$U80="","",CHAR(34)&amp;Planner!$U80&amp;CHAR(34))</f>
        <v/>
      </c>
      <c r="FG80" s="15" t="str">
        <f>IF(Planner!$V80="","",CHAR(34)&amp;Planner!$V80&amp;CHAR(34))</f>
        <v/>
      </c>
      <c r="FH80" s="15" t="str">
        <f>IF(Planner!$W80="","",CHAR(34)&amp;Planner!$W80&amp;CHAR(34))</f>
        <v/>
      </c>
      <c r="FI80" s="15" t="str">
        <f>IF(Planner!$X80="","",CHAR(34)&amp;Planner!$X80&amp;CHAR(34))</f>
        <v/>
      </c>
      <c r="FJ80" s="15" t="str">
        <f>IF(Planner!$Y80="","",CHAR(34)&amp;Planner!$Y80&amp;CHAR(34))</f>
        <v/>
      </c>
      <c r="FK80" s="15" t="str">
        <f>IF(Planner!$Z80="","",CHAR(34)&amp;Planner!$Z80&amp;CHAR(34))</f>
        <v/>
      </c>
      <c r="FL80" s="15" t="str">
        <f>IF(Planner!$AA80="","",CHAR(34)&amp;Planner!$AA80&amp;CHAR(34))</f>
        <v/>
      </c>
      <c r="FM80" s="15" t="str">
        <f>IF(Planner!$AB80="","",CHAR(34)&amp;Planner!$AB80&amp;CHAR(34))</f>
        <v/>
      </c>
      <c r="FN80" s="15" t="str">
        <f>IF(Planner!$AC80="","",CHAR(34)&amp;Planner!$AC80&amp;CHAR(34))</f>
        <v/>
      </c>
      <c r="FO80" s="15" t="str">
        <f>IF(Planner!$AD80="","",CHAR(34)&amp;Planner!$AD80&amp;CHAR(34))</f>
        <v/>
      </c>
      <c r="FP80" s="15" t="str">
        <f>IF(Planner!$AE80="","",CHAR(34)&amp;Planner!$AE80&amp;CHAR(34))</f>
        <v/>
      </c>
      <c r="FQ80" s="15" t="str">
        <f>IF(Planner!$AF80="","",CHAR(34)&amp;Planner!$AF80&amp;CHAR(34))</f>
        <v/>
      </c>
      <c r="FR80" s="15" t="str">
        <f>IF(Planner!$AG80="","",CHAR(34)&amp;Planner!$AG80&amp;CHAR(34))</f>
        <v/>
      </c>
      <c r="FS80" s="15" t="str">
        <f>IF(Planner!$AH80="","",CHAR(34)&amp;Planner!$AH80&amp;CHAR(34))</f>
        <v/>
      </c>
      <c r="FT80" s="15" t="str">
        <f>IF(Planner!$AI80="","",CHAR(34)&amp;Planner!$AI80&amp;CHAR(34))</f>
        <v/>
      </c>
    </row>
    <row r="81" spans="1:176" x14ac:dyDescent="0.25">
      <c r="A81" s="15">
        <f>Planner!$A81</f>
        <v>58</v>
      </c>
      <c r="B81" s="15"/>
      <c r="C81" s="15">
        <f>IF(Planner!$L81="",0,IFERROR(INDEX(Lookup!$H$5:$H$808,MATCH(Planner!$F81&amp;"|"&amp;Planner!$L81,Lookup!$A$5:$A$808,0)),0))</f>
        <v>32</v>
      </c>
      <c r="D81" s="15">
        <f>IF(Planner!$M81="",0,IFERROR(INDEX(Lookup!$H$5:$H$808,MATCH(Planner!$F81&amp;"|"&amp;Planner!$M81,Lookup!$A$5:$A$808,0)),0))</f>
        <v>24</v>
      </c>
      <c r="E81" s="15">
        <f>IF(Planner!$N81="",0,IFERROR(INDEX(Lookup!$H$5:$H$808,MATCH(Planner!$F81&amp;"|"&amp;Planner!$N81,Lookup!$A$5:$A$808,0)),0))</f>
        <v>20</v>
      </c>
      <c r="F81" s="15">
        <f>IF(Planner!$O81="",0,IFERROR(INDEX(Lookup!$H$5:$H$808,MATCH(Planner!$F81&amp;"|"&amp;Planner!$O81,Lookup!$A$5:$A$808,0)),0))</f>
        <v>34</v>
      </c>
      <c r="G81" s="15">
        <f>IF(Planner!$P81="",0,IFERROR(INDEX(Lookup!$H$5:$H$808,MATCH(Planner!$F81&amp;"|"&amp;Planner!$P81,Lookup!$A$5:$A$808,0)),0))</f>
        <v>0</v>
      </c>
      <c r="H81" s="15">
        <f>IF(Planner!$Q81="",0,IFERROR(INDEX(Lookup!$H$5:$H$808,MATCH(Planner!$F81&amp;"|"&amp;Planner!$Q81,Lookup!$A$5:$A$808,0)),0))</f>
        <v>0</v>
      </c>
      <c r="I81" s="15">
        <f>IF(Planner!$R81="",0,IFERROR(INDEX(Lookup!$H$5:$H$808,MATCH(Planner!$F81&amp;"|"&amp;Planner!$R81,Lookup!$A$5:$A$808,0)),0))</f>
        <v>0</v>
      </c>
      <c r="J81" s="15">
        <f>IF(Planner!$S81="",0,IFERROR(INDEX(Lookup!$H$5:$H$808,MATCH(Planner!$F81&amp;"|"&amp;Planner!$S81,Lookup!$A$5:$A$808,0)),0))</f>
        <v>0</v>
      </c>
      <c r="K81" s="15">
        <f>IF(Planner!$T81="",0,IFERROR(INDEX(Lookup!$H$5:$H$808,MATCH(Planner!$F81&amp;"|"&amp;Planner!$T81,Lookup!$A$5:$A$808,0)),0))</f>
        <v>0</v>
      </c>
      <c r="L81" s="15">
        <f>IF(Planner!$U81="",0,IFERROR(INDEX(Lookup!$H$5:$H$808,MATCH(Planner!$F81&amp;"|"&amp;Planner!$U81,Lookup!$A$5:$A$808,0)),0))</f>
        <v>0</v>
      </c>
      <c r="M81" s="15">
        <f>IF(Planner!$V81="",0,IFERROR(INDEX(Lookup!$H$5:$H$808,MATCH(Planner!$F81&amp;"|"&amp;Planner!$V81,Lookup!$A$5:$A$808,0)),0))</f>
        <v>0</v>
      </c>
      <c r="N81" s="15">
        <f>IF(Planner!$W81="",0,IFERROR(INDEX(Lookup!$H$5:$H$808,MATCH(Planner!$F81&amp;"|"&amp;Planner!$W81,Lookup!$A$5:$A$808,0)),0))</f>
        <v>0</v>
      </c>
      <c r="O81" s="15">
        <f>IF(Planner!$X81="",0,IFERROR(INDEX(Lookup!$H$5:$H$808,MATCH(Planner!$F81&amp;"|"&amp;Planner!$X81,Lookup!$A$5:$A$808,0)),0))</f>
        <v>0</v>
      </c>
      <c r="P81" s="15">
        <f>IF(Planner!$Y81="",0,IFERROR(INDEX(Lookup!$H$5:$H$808,MATCH(Planner!$F81&amp;"|"&amp;Planner!$Y81,Lookup!$A$5:$A$808,0)),0))</f>
        <v>0</v>
      </c>
      <c r="Q81" s="15">
        <f>IF(Planner!$Z81="",0,IFERROR(INDEX(Lookup!$H$5:$H$808,MATCH(Planner!$F81&amp;"|"&amp;Planner!$Z81,Lookup!$A$5:$A$808,0)),0))</f>
        <v>0</v>
      </c>
      <c r="R81" s="15">
        <f>IF(Planner!$AA81="",0,IFERROR(INDEX(Lookup!$H$5:$H$808,MATCH(Planner!$F81&amp;"|"&amp;Planner!$AA81,Lookup!$A$5:$A$808,0)),0))</f>
        <v>0</v>
      </c>
      <c r="S81" s="15">
        <f>IF(Planner!$AB81="",0,IFERROR(INDEX(Lookup!$H$5:$H$808,MATCH(Planner!$F81&amp;"|"&amp;Planner!$AB81,Lookup!$A$5:$A$808,0)),0))</f>
        <v>0</v>
      </c>
      <c r="T81" s="15">
        <f>IF(Planner!$AC81="",0,IFERROR(INDEX(Lookup!$H$5:$H$808,MATCH(Planner!$F81&amp;"|"&amp;Planner!$AC81,Lookup!$A$5:$A$808,0)),0))</f>
        <v>0</v>
      </c>
      <c r="U81" s="15">
        <f>IF(Planner!$AD81="",0,IFERROR(INDEX(Lookup!$H$5:$H$808,MATCH(Planner!$F81&amp;"|"&amp;Planner!$AD81,Lookup!$A$5:$A$808,0)),0))</f>
        <v>0</v>
      </c>
      <c r="V81" s="15">
        <f>IF(Planner!$AE81="",0,IFERROR(INDEX(Lookup!$H$5:$H$808,MATCH(Planner!$F81&amp;"|"&amp;Planner!$AE81,Lookup!$A$5:$A$808,0)),0))</f>
        <v>0</v>
      </c>
      <c r="W81" s="15">
        <f>IF(Planner!$AF81="",0,IFERROR(INDEX(Lookup!$H$5:$H$808,MATCH(Planner!$F81&amp;"|"&amp;Planner!$AF81,Lookup!$A$5:$A$808,0)),0))</f>
        <v>0</v>
      </c>
      <c r="X81" s="15">
        <f>IF(Planner!$AG81="",0,IFERROR(INDEX(Lookup!$H$5:$H$808,MATCH(Planner!$F81&amp;"|"&amp;Planner!$AG81,Lookup!$A$5:$A$808,0)),0))</f>
        <v>0</v>
      </c>
      <c r="Y81" s="15">
        <f>IF(Planner!$AH81="",0,IFERROR(INDEX(Lookup!$H$5:$H$808,MATCH(Planner!$F81&amp;"|"&amp;Planner!$AH81,Lookup!$A$5:$A$808,0)),0))</f>
        <v>0</v>
      </c>
      <c r="Z81" s="15">
        <f>IF(Planner!$AI81="",0,IFERROR(INDEX(Lookup!$H$5:$H$808,MATCH(Planner!$F81&amp;"|"&amp;Planner!$AI81,Lookup!$A$5:$A$808,0)),0))</f>
        <v>0</v>
      </c>
      <c r="AA81" s="15"/>
      <c r="AB81" s="15" t="str">
        <f>IF(Planner!$L81="","",IF(Planner!$I81="Yes","ALL",IF(Planner!$I81="No","IDX0",IFERROR(INDEX(Lookup!$D$5:$D$808,MATCH(Planner!$F81&amp;"|"&amp;Planner!$L81,Lookup!$A$5:$A$808,0)),"UNK0"))))</f>
        <v>npc_kill~Vardorvis</v>
      </c>
      <c r="AC81" s="15" t="str">
        <f>IF(Planner!$M81="","",IF(Planner!$I81="Yes","ALL",IF(Planner!$I81="No","IDX1",IFERROR(INDEX(Lookup!$D$5:$D$808,MATCH(Planner!$F81&amp;"|"&amp;Planner!$M81,Lookup!$A$5:$A$808,0)),"UNK1"))))</f>
        <v>npc_kill~The Leviathan</v>
      </c>
      <c r="AD81" s="15" t="str">
        <f>IF(Planner!$N81="","",IF(Planner!$I81="Yes","ALL",IF(Planner!$I81="No","IDX2",IFERROR(INDEX(Lookup!$D$5:$D$808,MATCH(Planner!$F81&amp;"|"&amp;Planner!$N81,Lookup!$A$5:$A$808,0)),"UNK2"))))</f>
        <v>npc_kill~The Whisperer</v>
      </c>
      <c r="AE81" s="15" t="str">
        <f>IF(Planner!$O81="","",IF(Planner!$I81="Yes","ALL",IF(Planner!$I81="No","IDX3",IFERROR(INDEX(Lookup!$D$5:$D$808,MATCH(Planner!$F81&amp;"|"&amp;Planner!$O81,Lookup!$A$5:$A$808,0)),"UNK3"))))</f>
        <v>npc_kill~Duke Sucellus</v>
      </c>
      <c r="AF81" s="15" t="str">
        <f>IF(Planner!$P81="","",IF(Planner!$I81="Yes","ALL",IF(Planner!$I81="No","IDX4",IFERROR(INDEX(Lookup!$D$5:$D$808,MATCH(Planner!$F81&amp;"|"&amp;Planner!$P81,Lookup!$A$5:$A$808,0)),"UNK4"))))</f>
        <v/>
      </c>
      <c r="AG81" s="15" t="str">
        <f>IF(Planner!$Q81="","",IF(Planner!$I81="Yes","ALL",IF(Planner!$I81="No","IDX5",IFERROR(INDEX(Lookup!$D$5:$D$808,MATCH(Planner!$F81&amp;"|"&amp;Planner!$Q81,Lookup!$A$5:$A$808,0)),"UNK5"))))</f>
        <v/>
      </c>
      <c r="AH81" s="15" t="str">
        <f>IF(Planner!$R81="","",IF(Planner!$I81="Yes","ALL",IF(Planner!$I81="No","IDX6",IFERROR(INDEX(Lookup!$D$5:$D$808,MATCH(Planner!$F81&amp;"|"&amp;Planner!$R81,Lookup!$A$5:$A$808,0)),"UNK6"))))</f>
        <v/>
      </c>
      <c r="AI81" s="15" t="str">
        <f>IF(Planner!$S81="","",IF(Planner!$I81="Yes","ALL",IF(Planner!$I81="No","IDX7",IFERROR(INDEX(Lookup!$D$5:$D$808,MATCH(Planner!$F81&amp;"|"&amp;Planner!$S81,Lookup!$A$5:$A$808,0)),"UNK7"))))</f>
        <v/>
      </c>
      <c r="AJ81" s="15" t="str">
        <f>IF(Planner!$T81="","",IF(Planner!$I81="Yes","ALL",IF(Planner!$I81="No","IDX8",IFERROR(INDEX(Lookup!$D$5:$D$808,MATCH(Planner!$F81&amp;"|"&amp;Planner!$T81,Lookup!$A$5:$A$808,0)),"UNK8"))))</f>
        <v/>
      </c>
      <c r="AK81" s="15" t="str">
        <f>IF(Planner!$U81="","",IF(Planner!$I81="Yes","ALL",IF(Planner!$I81="No","IDX9",IFERROR(INDEX(Lookup!$D$5:$D$808,MATCH(Planner!$F81&amp;"|"&amp;Planner!$U81,Lookup!$A$5:$A$808,0)),"UNK9"))))</f>
        <v/>
      </c>
      <c r="AL81" s="15" t="str">
        <f>IF(Planner!$V81="","",IF(Planner!$I81="Yes","ALL",IF(Planner!$I81="No","IDX10",IFERROR(INDEX(Lookup!$D$5:$D$808,MATCH(Planner!$F81&amp;"|"&amp;Planner!$V81,Lookup!$A$5:$A$808,0)),"UNK10"))))</f>
        <v/>
      </c>
      <c r="AM81" s="15" t="str">
        <f>IF(Planner!$W81="","",IF(Planner!$I81="Yes","ALL",IF(Planner!$I81="No","IDX11",IFERROR(INDEX(Lookup!$D$5:$D$808,MATCH(Planner!$F81&amp;"|"&amp;Planner!$W81,Lookup!$A$5:$A$808,0)),"UNK11"))))</f>
        <v/>
      </c>
      <c r="AN81" s="15" t="str">
        <f>IF(Planner!$X81="","",IF(Planner!$I81="Yes","ALL",IF(Planner!$I81="No","IDX12",IFERROR(INDEX(Lookup!$D$5:$D$808,MATCH(Planner!$F81&amp;"|"&amp;Planner!$X81,Lookup!$A$5:$A$808,0)),"UNK12"))))</f>
        <v/>
      </c>
      <c r="AO81" s="15" t="str">
        <f>IF(Planner!$Y81="","",IF(Planner!$I81="Yes","ALL",IF(Planner!$I81="No","IDX13",IFERROR(INDEX(Lookup!$D$5:$D$808,MATCH(Planner!$F81&amp;"|"&amp;Planner!$Y81,Lookup!$A$5:$A$808,0)),"UNK13"))))</f>
        <v/>
      </c>
      <c r="AP81" s="15" t="str">
        <f>IF(Planner!$Z81="","",IF(Planner!$I81="Yes","ALL",IF(Planner!$I81="No","IDX14",IFERROR(INDEX(Lookup!$D$5:$D$808,MATCH(Planner!$F81&amp;"|"&amp;Planner!$Z81,Lookup!$A$5:$A$808,0)),"UNK14"))))</f>
        <v/>
      </c>
      <c r="AQ81" s="15" t="str">
        <f>IF(Planner!$AA81="","",IF(Planner!$I81="Yes","ALL",IF(Planner!$I81="No","IDX15",IFERROR(INDEX(Lookup!$D$5:$D$808,MATCH(Planner!$F81&amp;"|"&amp;Planner!$AA81,Lookup!$A$5:$A$808,0)),"UNK15"))))</f>
        <v/>
      </c>
      <c r="AR81" s="15" t="str">
        <f>IF(Planner!$AB81="","",IF(Planner!$I81="Yes","ALL",IF(Planner!$I81="No","IDX16",IFERROR(INDEX(Lookup!$D$5:$D$808,MATCH(Planner!$F81&amp;"|"&amp;Planner!$AB81,Lookup!$A$5:$A$808,0)),"UNK16"))))</f>
        <v/>
      </c>
      <c r="AS81" s="15" t="str">
        <f>IF(Planner!$AC81="","",IF(Planner!$I81="Yes","ALL",IF(Planner!$I81="No","IDX17",IFERROR(INDEX(Lookup!$D$5:$D$808,MATCH(Planner!$F81&amp;"|"&amp;Planner!$AC81,Lookup!$A$5:$A$808,0)),"UNK17"))))</f>
        <v/>
      </c>
      <c r="AT81" s="15" t="str">
        <f>IF(Planner!$AD81="","",IF(Planner!$I81="Yes","ALL",IF(Planner!$I81="No","IDX18",IFERROR(INDEX(Lookup!$D$5:$D$808,MATCH(Planner!$F81&amp;"|"&amp;Planner!$AD81,Lookup!$A$5:$A$808,0)),"UNK18"))))</f>
        <v/>
      </c>
      <c r="AU81" s="15" t="str">
        <f>IF(Planner!$AE81="","",IF(Planner!$I81="Yes","ALL",IF(Planner!$I81="No","IDX19",IFERROR(INDEX(Lookup!$D$5:$D$808,MATCH(Planner!$F81&amp;"|"&amp;Planner!$AE81,Lookup!$A$5:$A$808,0)),"UNK19"))))</f>
        <v/>
      </c>
      <c r="AV81" s="15" t="str">
        <f>IF(Planner!$AF81="","",IF(Planner!$I81="Yes","ALL",IF(Planner!$I81="No","IDX20",IFERROR(INDEX(Lookup!$D$5:$D$808,MATCH(Planner!$F81&amp;"|"&amp;Planner!$AF81,Lookup!$A$5:$A$808,0)),"UNK20"))))</f>
        <v/>
      </c>
      <c r="AW81" s="15" t="str">
        <f>IF(Planner!$AG81="","",IF(Planner!$I81="Yes","ALL",IF(Planner!$I81="No","IDX21",IFERROR(INDEX(Lookup!$D$5:$D$808,MATCH(Planner!$F81&amp;"|"&amp;Planner!$AG81,Lookup!$A$5:$A$808,0)),"UNK21"))))</f>
        <v/>
      </c>
      <c r="AX81" s="15" t="str">
        <f>IF(Planner!$AH81="","",IF(Planner!$I81="Yes","ALL",IF(Planner!$I81="No","IDX22",IFERROR(INDEX(Lookup!$D$5:$D$808,MATCH(Planner!$F81&amp;"|"&amp;Planner!$AH81,Lookup!$A$5:$A$808,0)),"UNK22"))))</f>
        <v/>
      </c>
      <c r="AY81" s="15" t="str">
        <f>IF(Planner!$AI81="","",IF(Planner!$I81="Yes","ALL",IF(Planner!$I81="No","IDX23",IFERROR(INDEX(Lookup!$D$5:$D$808,MATCH(Planner!$F81&amp;"|"&amp;Planner!$AI81,Lookup!$A$5:$A$808,0)),"UNK23"))))</f>
        <v/>
      </c>
      <c r="AZ81" s="15"/>
      <c r="BA81" s="15">
        <f t="shared" si="144"/>
        <v>32</v>
      </c>
      <c r="BB81" s="15">
        <f t="shared" si="145"/>
        <v>24</v>
      </c>
      <c r="BC81" s="15">
        <f t="shared" si="146"/>
        <v>20</v>
      </c>
      <c r="BD81" s="15">
        <f t="shared" si="147"/>
        <v>34</v>
      </c>
      <c r="BE81" s="15">
        <f t="shared" si="148"/>
        <v>0</v>
      </c>
      <c r="BF81" s="15">
        <f t="shared" si="149"/>
        <v>0</v>
      </c>
      <c r="BG81" s="15">
        <f t="shared" si="150"/>
        <v>0</v>
      </c>
      <c r="BH81" s="15">
        <f t="shared" si="151"/>
        <v>0</v>
      </c>
      <c r="BI81" s="15">
        <f t="shared" si="152"/>
        <v>0</v>
      </c>
      <c r="BJ81" s="15">
        <f t="shared" si="153"/>
        <v>0</v>
      </c>
      <c r="BK81" s="15">
        <f t="shared" si="154"/>
        <v>0</v>
      </c>
      <c r="BL81" s="15">
        <f t="shared" si="155"/>
        <v>0</v>
      </c>
      <c r="BM81" s="15">
        <f t="shared" si="156"/>
        <v>0</v>
      </c>
      <c r="BN81" s="15">
        <f t="shared" si="157"/>
        <v>0</v>
      </c>
      <c r="BO81" s="15">
        <f t="shared" si="158"/>
        <v>0</v>
      </c>
      <c r="BP81" s="15">
        <f t="shared" si="159"/>
        <v>0</v>
      </c>
      <c r="BQ81" s="15">
        <f t="shared" si="160"/>
        <v>0</v>
      </c>
      <c r="BR81" s="15">
        <f t="shared" si="161"/>
        <v>0</v>
      </c>
      <c r="BS81" s="15">
        <f t="shared" si="162"/>
        <v>0</v>
      </c>
      <c r="BT81" s="15">
        <f t="shared" si="163"/>
        <v>0</v>
      </c>
      <c r="BU81" s="15">
        <f t="shared" si="164"/>
        <v>0</v>
      </c>
      <c r="BV81" s="15">
        <f t="shared" si="165"/>
        <v>0</v>
      </c>
      <c r="BW81" s="15">
        <f t="shared" si="166"/>
        <v>0</v>
      </c>
      <c r="BX81" s="15">
        <f t="shared" si="167"/>
        <v>0</v>
      </c>
      <c r="BY81" s="15"/>
      <c r="BZ81" s="15">
        <f>IF($C81=0,0,Planner!$H81/$C81)</f>
        <v>3.125</v>
      </c>
      <c r="CA81" s="15">
        <f>IF($D81=0,0,Planner!$H81/$D81)</f>
        <v>4.166666666666667</v>
      </c>
      <c r="CB81" s="15">
        <f>IF($E81=0,0,Planner!$H81/$E81)</f>
        <v>5</v>
      </c>
      <c r="CC81" s="15">
        <f>IF($F81=0,0,Planner!$H81/$F81)</f>
        <v>2.9411764705882355</v>
      </c>
      <c r="CD81" s="15">
        <f>IF($G81=0,0,Planner!$H81/$G81)</f>
        <v>0</v>
      </c>
      <c r="CE81" s="15">
        <f>IF($H81=0,0,Planner!$H81/$H81)</f>
        <v>0</v>
      </c>
      <c r="CF81" s="15">
        <f>IF($I81=0,0,Planner!$H81/$I81)</f>
        <v>0</v>
      </c>
      <c r="CG81" s="15">
        <f>IF($J81=0,0,Planner!$H81/$J81)</f>
        <v>0</v>
      </c>
      <c r="CH81" s="15">
        <f>IF($K81=0,0,Planner!$H81/$K81)</f>
        <v>0</v>
      </c>
      <c r="CI81" s="15">
        <f>IF($L81=0,0,Planner!$H81/$L81)</f>
        <v>0</v>
      </c>
      <c r="CJ81" s="15">
        <f>IF($M81=0,0,Planner!$H81/$M81)</f>
        <v>0</v>
      </c>
      <c r="CK81" s="15">
        <f>IF($N81=0,0,Planner!$H81/$N81)</f>
        <v>0</v>
      </c>
      <c r="CL81" s="15">
        <f>IF($O81=0,0,Planner!$H81/$O81)</f>
        <v>0</v>
      </c>
      <c r="CM81" s="15">
        <f>IF($P81=0,0,Planner!$H81/$P81)</f>
        <v>0</v>
      </c>
      <c r="CN81" s="15">
        <f>IF($Q81=0,0,Planner!$H81/$Q81)</f>
        <v>0</v>
      </c>
      <c r="CO81" s="15">
        <f>IF($R81=0,0,Planner!$H81/$R81)</f>
        <v>0</v>
      </c>
      <c r="CP81" s="15">
        <f>IF($S81=0,0,Planner!$H81/$S81)</f>
        <v>0</v>
      </c>
      <c r="CQ81" s="15">
        <f>IF($T81=0,0,Planner!$H81/$T81)</f>
        <v>0</v>
      </c>
      <c r="CR81" s="15">
        <f>IF($U81=0,0,Planner!$H81/$U81)</f>
        <v>0</v>
      </c>
      <c r="CS81" s="15">
        <f>IF($V81=0,0,Planner!$H81/$V81)</f>
        <v>0</v>
      </c>
      <c r="CT81" s="15">
        <f>IF($W81=0,0,Planner!$H81/$W81)</f>
        <v>0</v>
      </c>
      <c r="CU81" s="15">
        <f>IF($X81=0,0,Planner!$H81/$X81)</f>
        <v>0</v>
      </c>
      <c r="CV81" s="15">
        <f>IF($Y81=0,0,Planner!$H81/$Y81)</f>
        <v>0</v>
      </c>
      <c r="CW81" s="15">
        <f>IF($Z81=0,0,Planner!$H81/$Z81)</f>
        <v>0</v>
      </c>
      <c r="CX81" s="15"/>
      <c r="CY81" s="15">
        <f t="shared" si="168"/>
        <v>1</v>
      </c>
      <c r="CZ81" s="15">
        <f t="shared" si="169"/>
        <v>1</v>
      </c>
      <c r="DA81" s="15">
        <f t="shared" si="170"/>
        <v>1</v>
      </c>
      <c r="DB81" s="15">
        <f t="shared" si="171"/>
        <v>1</v>
      </c>
      <c r="DC81" s="15">
        <f t="shared" si="172"/>
        <v>0</v>
      </c>
      <c r="DD81" s="15">
        <f t="shared" si="173"/>
        <v>0</v>
      </c>
      <c r="DE81" s="15">
        <f t="shared" si="174"/>
        <v>0</v>
      </c>
      <c r="DF81" s="15">
        <f t="shared" si="175"/>
        <v>0</v>
      </c>
      <c r="DG81" s="15">
        <f t="shared" si="176"/>
        <v>0</v>
      </c>
      <c r="DH81" s="15">
        <f t="shared" si="177"/>
        <v>0</v>
      </c>
      <c r="DI81" s="15">
        <f t="shared" si="178"/>
        <v>0</v>
      </c>
      <c r="DJ81" s="15">
        <f t="shared" si="179"/>
        <v>0</v>
      </c>
      <c r="DK81" s="15">
        <f t="shared" si="180"/>
        <v>0</v>
      </c>
      <c r="DL81" s="15">
        <f t="shared" si="181"/>
        <v>0</v>
      </c>
      <c r="DM81" s="15">
        <f t="shared" si="182"/>
        <v>0</v>
      </c>
      <c r="DN81" s="15">
        <f t="shared" si="183"/>
        <v>0</v>
      </c>
      <c r="DO81" s="15">
        <f t="shared" si="184"/>
        <v>0</v>
      </c>
      <c r="DP81" s="15">
        <f t="shared" si="185"/>
        <v>0</v>
      </c>
      <c r="DQ81" s="15">
        <f t="shared" si="186"/>
        <v>0</v>
      </c>
      <c r="DR81" s="15">
        <f t="shared" si="187"/>
        <v>0</v>
      </c>
      <c r="DS81" s="15">
        <f t="shared" si="188"/>
        <v>0</v>
      </c>
      <c r="DT81" s="15">
        <f t="shared" si="189"/>
        <v>0</v>
      </c>
      <c r="DU81" s="15">
        <f t="shared" si="190"/>
        <v>0</v>
      </c>
      <c r="DV81" s="15">
        <f t="shared" si="191"/>
        <v>0</v>
      </c>
      <c r="DW81" s="15"/>
      <c r="DX81" s="15">
        <f t="shared" si="192"/>
        <v>3.125</v>
      </c>
      <c r="DY81" s="15">
        <f t="shared" si="193"/>
        <v>4.166666666666667</v>
      </c>
      <c r="DZ81" s="15">
        <f t="shared" si="194"/>
        <v>5</v>
      </c>
      <c r="EA81" s="15">
        <f t="shared" si="195"/>
        <v>2.9411764705882355</v>
      </c>
      <c r="EB81" s="15">
        <f t="shared" si="196"/>
        <v>0</v>
      </c>
      <c r="EC81" s="15">
        <f t="shared" si="197"/>
        <v>0</v>
      </c>
      <c r="ED81" s="15">
        <f t="shared" si="198"/>
        <v>0</v>
      </c>
      <c r="EE81" s="15">
        <f t="shared" si="199"/>
        <v>0</v>
      </c>
      <c r="EF81" s="15">
        <f t="shared" si="200"/>
        <v>0</v>
      </c>
      <c r="EG81" s="15">
        <f t="shared" si="201"/>
        <v>0</v>
      </c>
      <c r="EH81" s="15">
        <f t="shared" si="202"/>
        <v>0</v>
      </c>
      <c r="EI81" s="15">
        <f t="shared" si="203"/>
        <v>0</v>
      </c>
      <c r="EJ81" s="15">
        <f t="shared" si="204"/>
        <v>0</v>
      </c>
      <c r="EK81" s="15">
        <f t="shared" si="205"/>
        <v>0</v>
      </c>
      <c r="EL81" s="15">
        <f t="shared" si="206"/>
        <v>0</v>
      </c>
      <c r="EM81" s="15">
        <f t="shared" si="207"/>
        <v>0</v>
      </c>
      <c r="EN81" s="15">
        <f t="shared" si="208"/>
        <v>0</v>
      </c>
      <c r="EO81" s="15">
        <f t="shared" si="209"/>
        <v>0</v>
      </c>
      <c r="EP81" s="15">
        <f t="shared" si="210"/>
        <v>0</v>
      </c>
      <c r="EQ81" s="15">
        <f t="shared" si="211"/>
        <v>0</v>
      </c>
      <c r="ER81" s="15">
        <f t="shared" si="212"/>
        <v>0</v>
      </c>
      <c r="ES81" s="15">
        <f t="shared" si="213"/>
        <v>0</v>
      </c>
      <c r="ET81" s="15">
        <f t="shared" si="214"/>
        <v>0</v>
      </c>
      <c r="EU81" s="15">
        <f t="shared" si="215"/>
        <v>0</v>
      </c>
      <c r="EV81" s="15"/>
      <c r="EW81" s="15" t="str">
        <f>IF(Planner!$L81="","",CHAR(34)&amp;Planner!$L81&amp;CHAR(34))</f>
        <v>"Vardorvis"</v>
      </c>
      <c r="EX81" s="15" t="str">
        <f>IF(Planner!$M81="","",CHAR(34)&amp;Planner!$M81&amp;CHAR(34))</f>
        <v>"The Leviathan"</v>
      </c>
      <c r="EY81" s="15" t="str">
        <f>IF(Planner!$N81="","",CHAR(34)&amp;Planner!$N81&amp;CHAR(34))</f>
        <v>"The Whisperer"</v>
      </c>
      <c r="EZ81" s="15" t="str">
        <f>IF(Planner!$O81="","",CHAR(34)&amp;Planner!$O81&amp;CHAR(34))</f>
        <v>"Duke Sucellus"</v>
      </c>
      <c r="FA81" s="15" t="str">
        <f>IF(Planner!$P81="","",CHAR(34)&amp;Planner!$P81&amp;CHAR(34))</f>
        <v/>
      </c>
      <c r="FB81" s="15" t="str">
        <f>IF(Planner!$Q81="","",CHAR(34)&amp;Planner!$Q81&amp;CHAR(34))</f>
        <v/>
      </c>
      <c r="FC81" s="15" t="str">
        <f>IF(Planner!$R81="","",CHAR(34)&amp;Planner!$R81&amp;CHAR(34))</f>
        <v/>
      </c>
      <c r="FD81" s="15" t="str">
        <f>IF(Planner!$S81="","",CHAR(34)&amp;Planner!$S81&amp;CHAR(34))</f>
        <v/>
      </c>
      <c r="FE81" s="15" t="str">
        <f>IF(Planner!$T81="","",CHAR(34)&amp;Planner!$T81&amp;CHAR(34))</f>
        <v/>
      </c>
      <c r="FF81" s="15" t="str">
        <f>IF(Planner!$U81="","",CHAR(34)&amp;Planner!$U81&amp;CHAR(34))</f>
        <v/>
      </c>
      <c r="FG81" s="15" t="str">
        <f>IF(Planner!$V81="","",CHAR(34)&amp;Planner!$V81&amp;CHAR(34))</f>
        <v/>
      </c>
      <c r="FH81" s="15" t="str">
        <f>IF(Planner!$W81="","",CHAR(34)&amp;Planner!$W81&amp;CHAR(34))</f>
        <v/>
      </c>
      <c r="FI81" s="15" t="str">
        <f>IF(Planner!$X81="","",CHAR(34)&amp;Planner!$X81&amp;CHAR(34))</f>
        <v/>
      </c>
      <c r="FJ81" s="15" t="str">
        <f>IF(Planner!$Y81="","",CHAR(34)&amp;Planner!$Y81&amp;CHAR(34))</f>
        <v/>
      </c>
      <c r="FK81" s="15" t="str">
        <f>IF(Planner!$Z81="","",CHAR(34)&amp;Planner!$Z81&amp;CHAR(34))</f>
        <v/>
      </c>
      <c r="FL81" s="15" t="str">
        <f>IF(Planner!$AA81="","",CHAR(34)&amp;Planner!$AA81&amp;CHAR(34))</f>
        <v/>
      </c>
      <c r="FM81" s="15" t="str">
        <f>IF(Planner!$AB81="","",CHAR(34)&amp;Planner!$AB81&amp;CHAR(34))</f>
        <v/>
      </c>
      <c r="FN81" s="15" t="str">
        <f>IF(Planner!$AC81="","",CHAR(34)&amp;Planner!$AC81&amp;CHAR(34))</f>
        <v/>
      </c>
      <c r="FO81" s="15" t="str">
        <f>IF(Planner!$AD81="","",CHAR(34)&amp;Planner!$AD81&amp;CHAR(34))</f>
        <v/>
      </c>
      <c r="FP81" s="15" t="str">
        <f>IF(Planner!$AE81="","",CHAR(34)&amp;Planner!$AE81&amp;CHAR(34))</f>
        <v/>
      </c>
      <c r="FQ81" s="15" t="str">
        <f>IF(Planner!$AF81="","",CHAR(34)&amp;Planner!$AF81&amp;CHAR(34))</f>
        <v/>
      </c>
      <c r="FR81" s="15" t="str">
        <f>IF(Planner!$AG81="","",CHAR(34)&amp;Planner!$AG81&amp;CHAR(34))</f>
        <v/>
      </c>
      <c r="FS81" s="15" t="str">
        <f>IF(Planner!$AH81="","",CHAR(34)&amp;Planner!$AH81&amp;CHAR(34))</f>
        <v/>
      </c>
      <c r="FT81" s="15" t="str">
        <f>IF(Planner!$AI81="","",CHAR(34)&amp;Planner!$AI81&amp;CHAR(34))</f>
        <v/>
      </c>
    </row>
    <row r="82" spans="1:176" x14ac:dyDescent="0.25">
      <c r="A82" s="15">
        <f>Planner!$A82</f>
        <v>57</v>
      </c>
      <c r="B82" s="15"/>
      <c r="C82" s="15">
        <f>IF(Planner!$L82="",0,IFERROR(INDEX(Lookup!$H$5:$H$808,MATCH(Planner!$F82&amp;"|"&amp;Planner!$L82,Lookup!$A$5:$A$808,0)),0))</f>
        <v>3.0476190476190477E-3</v>
      </c>
      <c r="D82" s="15">
        <f>IF(Planner!$M82="",0,IFERROR(INDEX(Lookup!$H$5:$H$808,MATCH(Planner!$F82&amp;"|"&amp;Planner!$M82,Lookup!$A$5:$A$808,0)),0))</f>
        <v>6.0836501901140689E-3</v>
      </c>
      <c r="E82" s="15">
        <f>IF(Planner!$N82="",0,IFERROR(INDEX(Lookup!$H$5:$H$808,MATCH(Planner!$F82&amp;"|"&amp;Planner!$N82,Lookup!$A$5:$A$808,0)),0))</f>
        <v>6.0836501901140689E-3</v>
      </c>
      <c r="F82" s="15">
        <f>IF(Planner!$O82="",0,IFERROR(INDEX(Lookup!$H$5:$H$808,MATCH(Planner!$F82&amp;"|"&amp;Planner!$O82,Lookup!$A$5:$A$808,0)),0))</f>
        <v>6.0836501901140689E-3</v>
      </c>
      <c r="G82" s="15">
        <f>IF(Planner!$P82="",0,IFERROR(INDEX(Lookup!$H$5:$H$808,MATCH(Planner!$F82&amp;"|"&amp;Planner!$P82,Lookup!$A$5:$A$808,0)),0))</f>
        <v>6.0836501901140689E-3</v>
      </c>
      <c r="H82" s="15">
        <f>IF(Planner!$Q82="",0,IFERROR(INDEX(Lookup!$H$5:$H$808,MATCH(Planner!$F82&amp;"|"&amp;Planner!$Q82,Lookup!$A$5:$A$808,0)),0))</f>
        <v>0</v>
      </c>
      <c r="I82" s="15">
        <f>IF(Planner!$R82="",0,IFERROR(INDEX(Lookup!$H$5:$H$808,MATCH(Planner!$F82&amp;"|"&amp;Planner!$R82,Lookup!$A$5:$A$808,0)),0))</f>
        <v>0</v>
      </c>
      <c r="J82" s="15">
        <f>IF(Planner!$S82="",0,IFERROR(INDEX(Lookup!$H$5:$H$808,MATCH(Planner!$F82&amp;"|"&amp;Planner!$S82,Lookup!$A$5:$A$808,0)),0))</f>
        <v>0</v>
      </c>
      <c r="K82" s="15">
        <f>IF(Planner!$T82="",0,IFERROR(INDEX(Lookup!$H$5:$H$808,MATCH(Planner!$F82&amp;"|"&amp;Planner!$T82,Lookup!$A$5:$A$808,0)),0))</f>
        <v>0</v>
      </c>
      <c r="L82" s="15">
        <f>IF(Planner!$U82="",0,IFERROR(INDEX(Lookup!$H$5:$H$808,MATCH(Planner!$F82&amp;"|"&amp;Planner!$U82,Lookup!$A$5:$A$808,0)),0))</f>
        <v>0</v>
      </c>
      <c r="M82" s="15">
        <f>IF(Planner!$V82="",0,IFERROR(INDEX(Lookup!$H$5:$H$808,MATCH(Planner!$F82&amp;"|"&amp;Planner!$V82,Lookup!$A$5:$A$808,0)),0))</f>
        <v>0</v>
      </c>
      <c r="N82" s="15">
        <f>IF(Planner!$W82="",0,IFERROR(INDEX(Lookup!$H$5:$H$808,MATCH(Planner!$F82&amp;"|"&amp;Planner!$W82,Lookup!$A$5:$A$808,0)),0))</f>
        <v>0</v>
      </c>
      <c r="O82" s="15">
        <f>IF(Planner!$X82="",0,IFERROR(INDEX(Lookup!$H$5:$H$808,MATCH(Planner!$F82&amp;"|"&amp;Planner!$X82,Lookup!$A$5:$A$808,0)),0))</f>
        <v>0</v>
      </c>
      <c r="P82" s="15">
        <f>IF(Planner!$Y82="",0,IFERROR(INDEX(Lookup!$H$5:$H$808,MATCH(Planner!$F82&amp;"|"&amp;Planner!$Y82,Lookup!$A$5:$A$808,0)),0))</f>
        <v>0</v>
      </c>
      <c r="Q82" s="15">
        <f>IF(Planner!$Z82="",0,IFERROR(INDEX(Lookup!$H$5:$H$808,MATCH(Planner!$F82&amp;"|"&amp;Planner!$Z82,Lookup!$A$5:$A$808,0)),0))</f>
        <v>0</v>
      </c>
      <c r="R82" s="15">
        <f>IF(Planner!$AA82="",0,IFERROR(INDEX(Lookup!$H$5:$H$808,MATCH(Planner!$F82&amp;"|"&amp;Planner!$AA82,Lookup!$A$5:$A$808,0)),0))</f>
        <v>0</v>
      </c>
      <c r="S82" s="15">
        <f>IF(Planner!$AB82="",0,IFERROR(INDEX(Lookup!$H$5:$H$808,MATCH(Planner!$F82&amp;"|"&amp;Planner!$AB82,Lookup!$A$5:$A$808,0)),0))</f>
        <v>0</v>
      </c>
      <c r="T82" s="15">
        <f>IF(Planner!$AC82="",0,IFERROR(INDEX(Lookup!$H$5:$H$808,MATCH(Planner!$F82&amp;"|"&amp;Planner!$AC82,Lookup!$A$5:$A$808,0)),0))</f>
        <v>0</v>
      </c>
      <c r="U82" s="15">
        <f>IF(Planner!$AD82="",0,IFERROR(INDEX(Lookup!$H$5:$H$808,MATCH(Planner!$F82&amp;"|"&amp;Planner!$AD82,Lookup!$A$5:$A$808,0)),0))</f>
        <v>0</v>
      </c>
      <c r="V82" s="15">
        <f>IF(Planner!$AE82="",0,IFERROR(INDEX(Lookup!$H$5:$H$808,MATCH(Planner!$F82&amp;"|"&amp;Planner!$AE82,Lookup!$A$5:$A$808,0)),0))</f>
        <v>0</v>
      </c>
      <c r="W82" s="15">
        <f>IF(Planner!$AF82="",0,IFERROR(INDEX(Lookup!$H$5:$H$808,MATCH(Planner!$F82&amp;"|"&amp;Planner!$AF82,Lookup!$A$5:$A$808,0)),0))</f>
        <v>0</v>
      </c>
      <c r="X82" s="15">
        <f>IF(Planner!$AG82="",0,IFERROR(INDEX(Lookup!$H$5:$H$808,MATCH(Planner!$F82&amp;"|"&amp;Planner!$AG82,Lookup!$A$5:$A$808,0)),0))</f>
        <v>0</v>
      </c>
      <c r="Y82" s="15">
        <f>IF(Planner!$AH82="",0,IFERROR(INDEX(Lookup!$H$5:$H$808,MATCH(Planner!$F82&amp;"|"&amp;Planner!$AH82,Lookup!$A$5:$A$808,0)),0))</f>
        <v>0</v>
      </c>
      <c r="Z82" s="15">
        <f>IF(Planner!$AI82="",0,IFERROR(INDEX(Lookup!$H$5:$H$808,MATCH(Planner!$F82&amp;"|"&amp;Planner!$AI82,Lookup!$A$5:$A$808,0)),0))</f>
        <v>0</v>
      </c>
      <c r="AA82" s="15"/>
      <c r="AB82" s="15" t="str">
        <f>IF(Planner!$L82="","",IF(Planner!$I82="Yes","ALL",IF(Planner!$I82="No","IDX0",IFERROR(INDEX(Lookup!$D$5:$D$808,MATCH(Planner!$F82&amp;"|"&amp;Planner!$L82,Lookup!$A$5:$A$808,0)),"UNK0"))))</f>
        <v>Tombs of Amascut</v>
      </c>
      <c r="AC82" s="15" t="str">
        <f>IF(Planner!$M82="","",IF(Planner!$I82="Yes","ALL",IF(Planner!$I82="No","IDX1",IFERROR(INDEX(Lookup!$D$5:$D$808,MATCH(Planner!$F82&amp;"|"&amp;Planner!$M82,Lookup!$A$5:$A$808,0)),"UNK1"))))</f>
        <v>Tombs of Amascut</v>
      </c>
      <c r="AD82" s="15" t="str">
        <f>IF(Planner!$N82="","",IF(Planner!$I82="Yes","ALL",IF(Planner!$I82="No","IDX2",IFERROR(INDEX(Lookup!$D$5:$D$808,MATCH(Planner!$F82&amp;"|"&amp;Planner!$N82,Lookup!$A$5:$A$808,0)),"UNK2"))))</f>
        <v>Tombs of Amascut</v>
      </c>
      <c r="AE82" s="15" t="str">
        <f>IF(Planner!$O82="","",IF(Planner!$I82="Yes","ALL",IF(Planner!$I82="No","IDX3",IFERROR(INDEX(Lookup!$D$5:$D$808,MATCH(Planner!$F82&amp;"|"&amp;Planner!$O82,Lookup!$A$5:$A$808,0)),"UNK3"))))</f>
        <v>Tombs of Amascut</v>
      </c>
      <c r="AF82" s="15" t="str">
        <f>IF(Planner!$P82="","",IF(Planner!$I82="Yes","ALL",IF(Planner!$I82="No","IDX4",IFERROR(INDEX(Lookup!$D$5:$D$808,MATCH(Planner!$F82&amp;"|"&amp;Planner!$P82,Lookup!$A$5:$A$808,0)),"UNK4"))))</f>
        <v>Tombs of Amascut</v>
      </c>
      <c r="AG82" s="15" t="str">
        <f>IF(Planner!$Q82="","",IF(Planner!$I82="Yes","ALL",IF(Planner!$I82="No","IDX5",IFERROR(INDEX(Lookup!$D$5:$D$808,MATCH(Planner!$F82&amp;"|"&amp;Planner!$Q82,Lookup!$A$5:$A$808,0)),"UNK5"))))</f>
        <v/>
      </c>
      <c r="AH82" s="15" t="str">
        <f>IF(Planner!$R82="","",IF(Planner!$I82="Yes","ALL",IF(Planner!$I82="No","IDX6",IFERROR(INDEX(Lookup!$D$5:$D$808,MATCH(Planner!$F82&amp;"|"&amp;Planner!$R82,Lookup!$A$5:$A$808,0)),"UNK6"))))</f>
        <v/>
      </c>
      <c r="AI82" s="15" t="str">
        <f>IF(Planner!$S82="","",IF(Planner!$I82="Yes","ALL",IF(Planner!$I82="No","IDX7",IFERROR(INDEX(Lookup!$D$5:$D$808,MATCH(Planner!$F82&amp;"|"&amp;Planner!$S82,Lookup!$A$5:$A$808,0)),"UNK7"))))</f>
        <v/>
      </c>
      <c r="AJ82" s="15" t="str">
        <f>IF(Planner!$T82="","",IF(Planner!$I82="Yes","ALL",IF(Planner!$I82="No","IDX8",IFERROR(INDEX(Lookup!$D$5:$D$808,MATCH(Planner!$F82&amp;"|"&amp;Planner!$T82,Lookup!$A$5:$A$808,0)),"UNK8"))))</f>
        <v/>
      </c>
      <c r="AK82" s="15" t="str">
        <f>IF(Planner!$U82="","",IF(Planner!$I82="Yes","ALL",IF(Planner!$I82="No","IDX9",IFERROR(INDEX(Lookup!$D$5:$D$808,MATCH(Planner!$F82&amp;"|"&amp;Planner!$U82,Lookup!$A$5:$A$808,0)),"UNK9"))))</f>
        <v/>
      </c>
      <c r="AL82" s="15" t="str">
        <f>IF(Planner!$V82="","",IF(Planner!$I82="Yes","ALL",IF(Planner!$I82="No","IDX10",IFERROR(INDEX(Lookup!$D$5:$D$808,MATCH(Planner!$F82&amp;"|"&amp;Planner!$V82,Lookup!$A$5:$A$808,0)),"UNK10"))))</f>
        <v/>
      </c>
      <c r="AM82" s="15" t="str">
        <f>IF(Planner!$W82="","",IF(Planner!$I82="Yes","ALL",IF(Planner!$I82="No","IDX11",IFERROR(INDEX(Lookup!$D$5:$D$808,MATCH(Planner!$F82&amp;"|"&amp;Planner!$W82,Lookup!$A$5:$A$808,0)),"UNK11"))))</f>
        <v/>
      </c>
      <c r="AN82" s="15" t="str">
        <f>IF(Planner!$X82="","",IF(Planner!$I82="Yes","ALL",IF(Planner!$I82="No","IDX12",IFERROR(INDEX(Lookup!$D$5:$D$808,MATCH(Planner!$F82&amp;"|"&amp;Planner!$X82,Lookup!$A$5:$A$808,0)),"UNK12"))))</f>
        <v/>
      </c>
      <c r="AO82" s="15" t="str">
        <f>IF(Planner!$Y82="","",IF(Planner!$I82="Yes","ALL",IF(Planner!$I82="No","IDX13",IFERROR(INDEX(Lookup!$D$5:$D$808,MATCH(Planner!$F82&amp;"|"&amp;Planner!$Y82,Lookup!$A$5:$A$808,0)),"UNK13"))))</f>
        <v/>
      </c>
      <c r="AP82" s="15" t="str">
        <f>IF(Planner!$Z82="","",IF(Planner!$I82="Yes","ALL",IF(Planner!$I82="No","IDX14",IFERROR(INDEX(Lookup!$D$5:$D$808,MATCH(Planner!$F82&amp;"|"&amp;Planner!$Z82,Lookup!$A$5:$A$808,0)),"UNK14"))))</f>
        <v/>
      </c>
      <c r="AQ82" s="15" t="str">
        <f>IF(Planner!$AA82="","",IF(Planner!$I82="Yes","ALL",IF(Planner!$I82="No","IDX15",IFERROR(INDEX(Lookup!$D$5:$D$808,MATCH(Planner!$F82&amp;"|"&amp;Planner!$AA82,Lookup!$A$5:$A$808,0)),"UNK15"))))</f>
        <v/>
      </c>
      <c r="AR82" s="15" t="str">
        <f>IF(Planner!$AB82="","",IF(Planner!$I82="Yes","ALL",IF(Planner!$I82="No","IDX16",IFERROR(INDEX(Lookup!$D$5:$D$808,MATCH(Planner!$F82&amp;"|"&amp;Planner!$AB82,Lookup!$A$5:$A$808,0)),"UNK16"))))</f>
        <v/>
      </c>
      <c r="AS82" s="15" t="str">
        <f>IF(Planner!$AC82="","",IF(Planner!$I82="Yes","ALL",IF(Planner!$I82="No","IDX17",IFERROR(INDEX(Lookup!$D$5:$D$808,MATCH(Planner!$F82&amp;"|"&amp;Planner!$AC82,Lookup!$A$5:$A$808,0)),"UNK17"))))</f>
        <v/>
      </c>
      <c r="AT82" s="15" t="str">
        <f>IF(Planner!$AD82="","",IF(Planner!$I82="Yes","ALL",IF(Planner!$I82="No","IDX18",IFERROR(INDEX(Lookup!$D$5:$D$808,MATCH(Planner!$F82&amp;"|"&amp;Planner!$AD82,Lookup!$A$5:$A$808,0)),"UNK18"))))</f>
        <v/>
      </c>
      <c r="AU82" s="15" t="str">
        <f>IF(Planner!$AE82="","",IF(Planner!$I82="Yes","ALL",IF(Planner!$I82="No","IDX19",IFERROR(INDEX(Lookup!$D$5:$D$808,MATCH(Planner!$F82&amp;"|"&amp;Planner!$AE82,Lookup!$A$5:$A$808,0)),"UNK19"))))</f>
        <v/>
      </c>
      <c r="AV82" s="15" t="str">
        <f>IF(Planner!$AF82="","",IF(Planner!$I82="Yes","ALL",IF(Planner!$I82="No","IDX20",IFERROR(INDEX(Lookup!$D$5:$D$808,MATCH(Planner!$F82&amp;"|"&amp;Planner!$AF82,Lookup!$A$5:$A$808,0)),"UNK20"))))</f>
        <v/>
      </c>
      <c r="AW82" s="15" t="str">
        <f>IF(Planner!$AG82="","",IF(Planner!$I82="Yes","ALL",IF(Planner!$I82="No","IDX21",IFERROR(INDEX(Lookup!$D$5:$D$808,MATCH(Planner!$F82&amp;"|"&amp;Planner!$AG82,Lookup!$A$5:$A$808,0)),"UNK21"))))</f>
        <v/>
      </c>
      <c r="AX82" s="15" t="str">
        <f>IF(Planner!$AH82="","",IF(Planner!$I82="Yes","ALL",IF(Planner!$I82="No","IDX22",IFERROR(INDEX(Lookup!$D$5:$D$808,MATCH(Planner!$F82&amp;"|"&amp;Planner!$AH82,Lookup!$A$5:$A$808,0)),"UNK22"))))</f>
        <v/>
      </c>
      <c r="AY82" s="15" t="str">
        <f>IF(Planner!$AI82="","",IF(Planner!$I82="Yes","ALL",IF(Planner!$I82="No","IDX23",IFERROR(INDEX(Lookup!$D$5:$D$808,MATCH(Planner!$F82&amp;"|"&amp;Planner!$AI82,Lookup!$A$5:$A$808,0)),"UNK23"))))</f>
        <v/>
      </c>
      <c r="AZ82" s="15"/>
      <c r="BA82" s="15">
        <f t="shared" si="144"/>
        <v>2.7382219808075325E-2</v>
      </c>
      <c r="BB82" s="15">
        <f t="shared" si="145"/>
        <v>2.7382219808075325E-2</v>
      </c>
      <c r="BC82" s="15">
        <f t="shared" si="146"/>
        <v>2.7382219808075325E-2</v>
      </c>
      <c r="BD82" s="15">
        <f t="shared" si="147"/>
        <v>2.7382219808075325E-2</v>
      </c>
      <c r="BE82" s="15">
        <f t="shared" si="148"/>
        <v>2.7382219808075325E-2</v>
      </c>
      <c r="BF82" s="15">
        <f t="shared" si="149"/>
        <v>0</v>
      </c>
      <c r="BG82" s="15">
        <f t="shared" si="150"/>
        <v>0</v>
      </c>
      <c r="BH82" s="15">
        <f t="shared" si="151"/>
        <v>0</v>
      </c>
      <c r="BI82" s="15">
        <f t="shared" si="152"/>
        <v>0</v>
      </c>
      <c r="BJ82" s="15">
        <f t="shared" si="153"/>
        <v>0</v>
      </c>
      <c r="BK82" s="15">
        <f t="shared" si="154"/>
        <v>0</v>
      </c>
      <c r="BL82" s="15">
        <f t="shared" si="155"/>
        <v>0</v>
      </c>
      <c r="BM82" s="15">
        <f t="shared" si="156"/>
        <v>0</v>
      </c>
      <c r="BN82" s="15">
        <f t="shared" si="157"/>
        <v>0</v>
      </c>
      <c r="BO82" s="15">
        <f t="shared" si="158"/>
        <v>0</v>
      </c>
      <c r="BP82" s="15">
        <f t="shared" si="159"/>
        <v>0</v>
      </c>
      <c r="BQ82" s="15">
        <f t="shared" si="160"/>
        <v>0</v>
      </c>
      <c r="BR82" s="15">
        <f t="shared" si="161"/>
        <v>0</v>
      </c>
      <c r="BS82" s="15">
        <f t="shared" si="162"/>
        <v>0</v>
      </c>
      <c r="BT82" s="15">
        <f t="shared" si="163"/>
        <v>0</v>
      </c>
      <c r="BU82" s="15">
        <f t="shared" si="164"/>
        <v>0</v>
      </c>
      <c r="BV82" s="15">
        <f t="shared" si="165"/>
        <v>0</v>
      </c>
      <c r="BW82" s="15">
        <f t="shared" si="166"/>
        <v>0</v>
      </c>
      <c r="BX82" s="15">
        <f t="shared" si="167"/>
        <v>0</v>
      </c>
      <c r="BY82" s="15"/>
      <c r="BZ82" s="15">
        <f>IF($C82=0,0,Planner!$H82/$C82)</f>
        <v>328.125</v>
      </c>
      <c r="CA82" s="15">
        <f>IF($D82=0,0,Planner!$H82/$D82)</f>
        <v>164.375</v>
      </c>
      <c r="CB82" s="15">
        <f>IF($E82=0,0,Planner!$H82/$E82)</f>
        <v>164.375</v>
      </c>
      <c r="CC82" s="15">
        <f>IF($F82=0,0,Planner!$H82/$F82)</f>
        <v>164.375</v>
      </c>
      <c r="CD82" s="15">
        <f>IF($G82=0,0,Planner!$H82/$G82)</f>
        <v>164.375</v>
      </c>
      <c r="CE82" s="15">
        <f>IF($H82=0,0,Planner!$H82/$H82)</f>
        <v>0</v>
      </c>
      <c r="CF82" s="15">
        <f>IF($I82=0,0,Planner!$H82/$I82)</f>
        <v>0</v>
      </c>
      <c r="CG82" s="15">
        <f>IF($J82=0,0,Planner!$H82/$J82)</f>
        <v>0</v>
      </c>
      <c r="CH82" s="15">
        <f>IF($K82=0,0,Planner!$H82/$K82)</f>
        <v>0</v>
      </c>
      <c r="CI82" s="15">
        <f>IF($L82=0,0,Planner!$H82/$L82)</f>
        <v>0</v>
      </c>
      <c r="CJ82" s="15">
        <f>IF($M82=0,0,Planner!$H82/$M82)</f>
        <v>0</v>
      </c>
      <c r="CK82" s="15">
        <f>IF($N82=0,0,Planner!$H82/$N82)</f>
        <v>0</v>
      </c>
      <c r="CL82" s="15">
        <f>IF($O82=0,0,Planner!$H82/$O82)</f>
        <v>0</v>
      </c>
      <c r="CM82" s="15">
        <f>IF($P82=0,0,Planner!$H82/$P82)</f>
        <v>0</v>
      </c>
      <c r="CN82" s="15">
        <f>IF($Q82=0,0,Planner!$H82/$Q82)</f>
        <v>0</v>
      </c>
      <c r="CO82" s="15">
        <f>IF($R82=0,0,Planner!$H82/$R82)</f>
        <v>0</v>
      </c>
      <c r="CP82" s="15">
        <f>IF($S82=0,0,Planner!$H82/$S82)</f>
        <v>0</v>
      </c>
      <c r="CQ82" s="15">
        <f>IF($T82=0,0,Planner!$H82/$T82)</f>
        <v>0</v>
      </c>
      <c r="CR82" s="15">
        <f>IF($U82=0,0,Planner!$H82/$U82)</f>
        <v>0</v>
      </c>
      <c r="CS82" s="15">
        <f>IF($V82=0,0,Planner!$H82/$V82)</f>
        <v>0</v>
      </c>
      <c r="CT82" s="15">
        <f>IF($W82=0,0,Planner!$H82/$W82)</f>
        <v>0</v>
      </c>
      <c r="CU82" s="15">
        <f>IF($X82=0,0,Planner!$H82/$X82)</f>
        <v>0</v>
      </c>
      <c r="CV82" s="15">
        <f>IF($Y82=0,0,Planner!$H82/$Y82)</f>
        <v>0</v>
      </c>
      <c r="CW82" s="15">
        <f>IF($Z82=0,0,Planner!$H82/$Z82)</f>
        <v>0</v>
      </c>
      <c r="CX82" s="15"/>
      <c r="CY82" s="15">
        <f t="shared" si="168"/>
        <v>1</v>
      </c>
      <c r="CZ82" s="15">
        <f t="shared" si="169"/>
        <v>2</v>
      </c>
      <c r="DA82" s="15">
        <f t="shared" si="170"/>
        <v>3</v>
      </c>
      <c r="DB82" s="15">
        <f t="shared" si="171"/>
        <v>4</v>
      </c>
      <c r="DC82" s="15">
        <f t="shared" si="172"/>
        <v>5</v>
      </c>
      <c r="DD82" s="15">
        <f t="shared" si="173"/>
        <v>0</v>
      </c>
      <c r="DE82" s="15">
        <f t="shared" si="174"/>
        <v>0</v>
      </c>
      <c r="DF82" s="15">
        <f t="shared" si="175"/>
        <v>0</v>
      </c>
      <c r="DG82" s="15">
        <f t="shared" si="176"/>
        <v>0</v>
      </c>
      <c r="DH82" s="15">
        <f t="shared" si="177"/>
        <v>0</v>
      </c>
      <c r="DI82" s="15">
        <f t="shared" si="178"/>
        <v>0</v>
      </c>
      <c r="DJ82" s="15">
        <f t="shared" si="179"/>
        <v>0</v>
      </c>
      <c r="DK82" s="15">
        <f t="shared" si="180"/>
        <v>0</v>
      </c>
      <c r="DL82" s="15">
        <f t="shared" si="181"/>
        <v>0</v>
      </c>
      <c r="DM82" s="15">
        <f t="shared" si="182"/>
        <v>0</v>
      </c>
      <c r="DN82" s="15">
        <f t="shared" si="183"/>
        <v>0</v>
      </c>
      <c r="DO82" s="15">
        <f t="shared" si="184"/>
        <v>0</v>
      </c>
      <c r="DP82" s="15">
        <f t="shared" si="185"/>
        <v>0</v>
      </c>
      <c r="DQ82" s="15">
        <f t="shared" si="186"/>
        <v>0</v>
      </c>
      <c r="DR82" s="15">
        <f t="shared" si="187"/>
        <v>0</v>
      </c>
      <c r="DS82" s="15">
        <f t="shared" si="188"/>
        <v>0</v>
      </c>
      <c r="DT82" s="15">
        <f t="shared" si="189"/>
        <v>0</v>
      </c>
      <c r="DU82" s="15">
        <f t="shared" si="190"/>
        <v>0</v>
      </c>
      <c r="DV82" s="15">
        <f t="shared" si="191"/>
        <v>0</v>
      </c>
      <c r="DW82" s="15"/>
      <c r="DX82" s="15">
        <f t="shared" si="192"/>
        <v>328.125</v>
      </c>
      <c r="DY82" s="15">
        <f t="shared" si="193"/>
        <v>82.1875</v>
      </c>
      <c r="DZ82" s="15">
        <f t="shared" si="194"/>
        <v>54.791666666666664</v>
      </c>
      <c r="EA82" s="15">
        <f t="shared" si="195"/>
        <v>41.09375</v>
      </c>
      <c r="EB82" s="15">
        <f t="shared" si="196"/>
        <v>32.875</v>
      </c>
      <c r="EC82" s="15">
        <f t="shared" si="197"/>
        <v>0</v>
      </c>
      <c r="ED82" s="15">
        <f t="shared" si="198"/>
        <v>0</v>
      </c>
      <c r="EE82" s="15">
        <f t="shared" si="199"/>
        <v>0</v>
      </c>
      <c r="EF82" s="15">
        <f t="shared" si="200"/>
        <v>0</v>
      </c>
      <c r="EG82" s="15">
        <f t="shared" si="201"/>
        <v>0</v>
      </c>
      <c r="EH82" s="15">
        <f t="shared" si="202"/>
        <v>0</v>
      </c>
      <c r="EI82" s="15">
        <f t="shared" si="203"/>
        <v>0</v>
      </c>
      <c r="EJ82" s="15">
        <f t="shared" si="204"/>
        <v>0</v>
      </c>
      <c r="EK82" s="15">
        <f t="shared" si="205"/>
        <v>0</v>
      </c>
      <c r="EL82" s="15">
        <f t="shared" si="206"/>
        <v>0</v>
      </c>
      <c r="EM82" s="15">
        <f t="shared" si="207"/>
        <v>0</v>
      </c>
      <c r="EN82" s="15">
        <f t="shared" si="208"/>
        <v>0</v>
      </c>
      <c r="EO82" s="15">
        <f t="shared" si="209"/>
        <v>0</v>
      </c>
      <c r="EP82" s="15">
        <f t="shared" si="210"/>
        <v>0</v>
      </c>
      <c r="EQ82" s="15">
        <f t="shared" si="211"/>
        <v>0</v>
      </c>
      <c r="ER82" s="15">
        <f t="shared" si="212"/>
        <v>0</v>
      </c>
      <c r="ES82" s="15">
        <f t="shared" si="213"/>
        <v>0</v>
      </c>
      <c r="ET82" s="15">
        <f t="shared" si="214"/>
        <v>0</v>
      </c>
      <c r="EU82" s="15">
        <f t="shared" si="215"/>
        <v>0</v>
      </c>
      <c r="EV82" s="15"/>
      <c r="EW82" s="15" t="str">
        <f>IF(Planner!$L82="","",CHAR(34)&amp;Planner!$L82&amp;CHAR(34))</f>
        <v>"Tumeken's shadow"</v>
      </c>
      <c r="EX82" s="15" t="str">
        <f>IF(Planner!$M82="","",CHAR(34)&amp;Planner!$M82&amp;CHAR(34))</f>
        <v>"Elidinis' ward"</v>
      </c>
      <c r="EY82" s="15" t="str">
        <f>IF(Planner!$N82="","",CHAR(34)&amp;Planner!$N82&amp;CHAR(34))</f>
        <v>"Masori mask"</v>
      </c>
      <c r="EZ82" s="15" t="str">
        <f>IF(Planner!$O82="","",CHAR(34)&amp;Planner!$O82&amp;CHAR(34))</f>
        <v>"Masori body"</v>
      </c>
      <c r="FA82" s="15" t="str">
        <f>IF(Planner!$P82="","",CHAR(34)&amp;Planner!$P82&amp;CHAR(34))</f>
        <v>"Masori chaps"</v>
      </c>
      <c r="FB82" s="15" t="str">
        <f>IF(Planner!$Q82="","",CHAR(34)&amp;Planner!$Q82&amp;CHAR(34))</f>
        <v/>
      </c>
      <c r="FC82" s="15" t="str">
        <f>IF(Planner!$R82="","",CHAR(34)&amp;Planner!$R82&amp;CHAR(34))</f>
        <v/>
      </c>
      <c r="FD82" s="15" t="str">
        <f>IF(Planner!$S82="","",CHAR(34)&amp;Planner!$S82&amp;CHAR(34))</f>
        <v/>
      </c>
      <c r="FE82" s="15" t="str">
        <f>IF(Planner!$T82="","",CHAR(34)&amp;Planner!$T82&amp;CHAR(34))</f>
        <v/>
      </c>
      <c r="FF82" s="15" t="str">
        <f>IF(Planner!$U82="","",CHAR(34)&amp;Planner!$U82&amp;CHAR(34))</f>
        <v/>
      </c>
      <c r="FG82" s="15" t="str">
        <f>IF(Planner!$V82="","",CHAR(34)&amp;Planner!$V82&amp;CHAR(34))</f>
        <v/>
      </c>
      <c r="FH82" s="15" t="str">
        <f>IF(Planner!$W82="","",CHAR(34)&amp;Planner!$W82&amp;CHAR(34))</f>
        <v/>
      </c>
      <c r="FI82" s="15" t="str">
        <f>IF(Planner!$X82="","",CHAR(34)&amp;Planner!$X82&amp;CHAR(34))</f>
        <v/>
      </c>
      <c r="FJ82" s="15" t="str">
        <f>IF(Planner!$Y82="","",CHAR(34)&amp;Planner!$Y82&amp;CHAR(34))</f>
        <v/>
      </c>
      <c r="FK82" s="15" t="str">
        <f>IF(Planner!$Z82="","",CHAR(34)&amp;Planner!$Z82&amp;CHAR(34))</f>
        <v/>
      </c>
      <c r="FL82" s="15" t="str">
        <f>IF(Planner!$AA82="","",CHAR(34)&amp;Planner!$AA82&amp;CHAR(34))</f>
        <v/>
      </c>
      <c r="FM82" s="15" t="str">
        <f>IF(Planner!$AB82="","",CHAR(34)&amp;Planner!$AB82&amp;CHAR(34))</f>
        <v/>
      </c>
      <c r="FN82" s="15" t="str">
        <f>IF(Planner!$AC82="","",CHAR(34)&amp;Planner!$AC82&amp;CHAR(34))</f>
        <v/>
      </c>
      <c r="FO82" s="15" t="str">
        <f>IF(Planner!$AD82="","",CHAR(34)&amp;Planner!$AD82&amp;CHAR(34))</f>
        <v/>
      </c>
      <c r="FP82" s="15" t="str">
        <f>IF(Planner!$AE82="","",CHAR(34)&amp;Planner!$AE82&amp;CHAR(34))</f>
        <v/>
      </c>
      <c r="FQ82" s="15" t="str">
        <f>IF(Planner!$AF82="","",CHAR(34)&amp;Planner!$AF82&amp;CHAR(34))</f>
        <v/>
      </c>
      <c r="FR82" s="15" t="str">
        <f>IF(Planner!$AG82="","",CHAR(34)&amp;Planner!$AG82&amp;CHAR(34))</f>
        <v/>
      </c>
      <c r="FS82" s="15" t="str">
        <f>IF(Planner!$AH82="","",CHAR(34)&amp;Planner!$AH82&amp;CHAR(34))</f>
        <v/>
      </c>
      <c r="FT82" s="15" t="str">
        <f>IF(Planner!$AI82="","",CHAR(34)&amp;Planner!$AI82&amp;CHAR(34))</f>
        <v/>
      </c>
    </row>
    <row r="83" spans="1:176" x14ac:dyDescent="0.25">
      <c r="A83" s="15">
        <f>Planner!$A83</f>
        <v>73</v>
      </c>
      <c r="B83" s="15"/>
      <c r="C83" s="15">
        <f>IF(Planner!$L83="",0,IFERROR(INDEX(Lookup!$H$5:$H$808,MATCH(Planner!$F83&amp;"|"&amp;Planner!$L83,Lookup!$A$5:$A$808,0)),0))</f>
        <v>40</v>
      </c>
      <c r="D83" s="15">
        <f>IF(Planner!$M83="",0,IFERROR(INDEX(Lookup!$H$5:$H$808,MATCH(Planner!$F83&amp;"|"&amp;Planner!$M83,Lookup!$A$5:$A$808,0)),0))</f>
        <v>40</v>
      </c>
      <c r="E83" s="15">
        <f>IF(Planner!$N83="",0,IFERROR(INDEX(Lookup!$H$5:$H$808,MATCH(Planner!$F83&amp;"|"&amp;Planner!$N83,Lookup!$A$5:$A$808,0)),0))</f>
        <v>40</v>
      </c>
      <c r="F83" s="15">
        <f>IF(Planner!$O83="",0,IFERROR(INDEX(Lookup!$H$5:$H$808,MATCH(Planner!$F83&amp;"|"&amp;Planner!$O83,Lookup!$A$5:$A$808,0)),0))</f>
        <v>45</v>
      </c>
      <c r="G83" s="15">
        <f>IF(Planner!$P83="",0,IFERROR(INDEX(Lookup!$H$5:$H$808,MATCH(Planner!$F83&amp;"|"&amp;Planner!$P83,Lookup!$A$5:$A$808,0)),0))</f>
        <v>60</v>
      </c>
      <c r="H83" s="15">
        <f>IF(Planner!$Q83="",0,IFERROR(INDEX(Lookup!$H$5:$H$808,MATCH(Planner!$F83&amp;"|"&amp;Planner!$Q83,Lookup!$A$5:$A$808,0)),0))</f>
        <v>50</v>
      </c>
      <c r="I83" s="15">
        <f>IF(Planner!$R83="",0,IFERROR(INDEX(Lookup!$H$5:$H$808,MATCH(Planner!$F83&amp;"|"&amp;Planner!$R83,Lookup!$A$5:$A$808,0)),0))</f>
        <v>0</v>
      </c>
      <c r="J83" s="15">
        <f>IF(Planner!$S83="",0,IFERROR(INDEX(Lookup!$H$5:$H$808,MATCH(Planner!$F83&amp;"|"&amp;Planner!$S83,Lookup!$A$5:$A$808,0)),0))</f>
        <v>0</v>
      </c>
      <c r="K83" s="15">
        <f>IF(Planner!$T83="",0,IFERROR(INDEX(Lookup!$H$5:$H$808,MATCH(Planner!$F83&amp;"|"&amp;Planner!$T83,Lookup!$A$5:$A$808,0)),0))</f>
        <v>0</v>
      </c>
      <c r="L83" s="15">
        <f>IF(Planner!$U83="",0,IFERROR(INDEX(Lookup!$H$5:$H$808,MATCH(Planner!$F83&amp;"|"&amp;Planner!$U83,Lookup!$A$5:$A$808,0)),0))</f>
        <v>0</v>
      </c>
      <c r="M83" s="15">
        <f>IF(Planner!$V83="",0,IFERROR(INDEX(Lookup!$H$5:$H$808,MATCH(Planner!$F83&amp;"|"&amp;Planner!$V83,Lookup!$A$5:$A$808,0)),0))</f>
        <v>0</v>
      </c>
      <c r="N83" s="15">
        <f>IF(Planner!$W83="",0,IFERROR(INDEX(Lookup!$H$5:$H$808,MATCH(Planner!$F83&amp;"|"&amp;Planner!$W83,Lookup!$A$5:$A$808,0)),0))</f>
        <v>0</v>
      </c>
      <c r="O83" s="15">
        <f>IF(Planner!$X83="",0,IFERROR(INDEX(Lookup!$H$5:$H$808,MATCH(Planner!$F83&amp;"|"&amp;Planner!$X83,Lookup!$A$5:$A$808,0)),0))</f>
        <v>0</v>
      </c>
      <c r="P83" s="15">
        <f>IF(Planner!$Y83="",0,IFERROR(INDEX(Lookup!$H$5:$H$808,MATCH(Planner!$F83&amp;"|"&amp;Planner!$Y83,Lookup!$A$5:$A$808,0)),0))</f>
        <v>0</v>
      </c>
      <c r="Q83" s="15">
        <f>IF(Planner!$Z83="",0,IFERROR(INDEX(Lookup!$H$5:$H$808,MATCH(Planner!$F83&amp;"|"&amp;Planner!$Z83,Lookup!$A$5:$A$808,0)),0))</f>
        <v>0</v>
      </c>
      <c r="R83" s="15">
        <f>IF(Planner!$AA83="",0,IFERROR(INDEX(Lookup!$H$5:$H$808,MATCH(Planner!$F83&amp;"|"&amp;Planner!$AA83,Lookup!$A$5:$A$808,0)),0))</f>
        <v>0</v>
      </c>
      <c r="S83" s="15">
        <f>IF(Planner!$AB83="",0,IFERROR(INDEX(Lookup!$H$5:$H$808,MATCH(Planner!$F83&amp;"|"&amp;Planner!$AB83,Lookup!$A$5:$A$808,0)),0))</f>
        <v>0</v>
      </c>
      <c r="T83" s="15">
        <f>IF(Planner!$AC83="",0,IFERROR(INDEX(Lookup!$H$5:$H$808,MATCH(Planner!$F83&amp;"|"&amp;Planner!$AC83,Lookup!$A$5:$A$808,0)),0))</f>
        <v>0</v>
      </c>
      <c r="U83" s="15">
        <f>IF(Planner!$AD83="",0,IFERROR(INDEX(Lookup!$H$5:$H$808,MATCH(Planner!$F83&amp;"|"&amp;Planner!$AD83,Lookup!$A$5:$A$808,0)),0))</f>
        <v>0</v>
      </c>
      <c r="V83" s="15">
        <f>IF(Planner!$AE83="",0,IFERROR(INDEX(Lookup!$H$5:$H$808,MATCH(Planner!$F83&amp;"|"&amp;Planner!$AE83,Lookup!$A$5:$A$808,0)),0))</f>
        <v>0</v>
      </c>
      <c r="W83" s="15">
        <f>IF(Planner!$AF83="",0,IFERROR(INDEX(Lookup!$H$5:$H$808,MATCH(Planner!$F83&amp;"|"&amp;Planner!$AF83,Lookup!$A$5:$A$808,0)),0))</f>
        <v>0</v>
      </c>
      <c r="X83" s="15">
        <f>IF(Planner!$AG83="",0,IFERROR(INDEX(Lookup!$H$5:$H$808,MATCH(Planner!$F83&amp;"|"&amp;Planner!$AG83,Lookup!$A$5:$A$808,0)),0))</f>
        <v>0</v>
      </c>
      <c r="Y83" s="15">
        <f>IF(Planner!$AH83="",0,IFERROR(INDEX(Lookup!$H$5:$H$808,MATCH(Planner!$F83&amp;"|"&amp;Planner!$AH83,Lookup!$A$5:$A$808,0)),0))</f>
        <v>0</v>
      </c>
      <c r="Z83" s="15">
        <f>IF(Planner!$AI83="",0,IFERROR(INDEX(Lookup!$H$5:$H$808,MATCH(Planner!$F83&amp;"|"&amp;Planner!$AI83,Lookup!$A$5:$A$808,0)),0))</f>
        <v>0</v>
      </c>
      <c r="AA83" s="15"/>
      <c r="AB83" s="15" t="str">
        <f>IF(Planner!$L83="","",IF(Planner!$I83="Yes","ALL",IF(Planner!$I83="No","IDX0",IFERROR(INDEX(Lookup!$D$5:$D$808,MATCH(Planner!$F83&amp;"|"&amp;Planner!$L83,Lookup!$A$5:$A$808,0)),"UNK0"))))</f>
        <v>npc_kill~Bronze dragon</v>
      </c>
      <c r="AC83" s="15" t="str">
        <f>IF(Planner!$M83="","",IF(Planner!$I83="Yes","ALL",IF(Planner!$I83="No","IDX1",IFERROR(INDEX(Lookup!$D$5:$D$808,MATCH(Planner!$F83&amp;"|"&amp;Planner!$M83,Lookup!$A$5:$A$808,0)),"UNK1"))))</f>
        <v>npc_kill~Iron dragon</v>
      </c>
      <c r="AD83" s="15" t="str">
        <f>IF(Planner!$N83="","",IF(Planner!$I83="Yes","ALL",IF(Planner!$I83="No","IDX2",IFERROR(INDEX(Lookup!$D$5:$D$808,MATCH(Planner!$F83&amp;"|"&amp;Planner!$N83,Lookup!$A$5:$A$808,0)),"UNK2"))))</f>
        <v>npc_kill~Steel dragon</v>
      </c>
      <c r="AE83" s="15" t="str">
        <f>IF(Planner!$O83="","",IF(Planner!$I83="Yes","ALL",IF(Planner!$I83="No","IDX3",IFERROR(INDEX(Lookup!$D$5:$D$808,MATCH(Planner!$F83&amp;"|"&amp;Planner!$O83,Lookup!$A$5:$A$808,0)),"UNK3"))))</f>
        <v>npc_kill~Mithril dragon</v>
      </c>
      <c r="AF83" s="15" t="str">
        <f>IF(Planner!$P83="","",IF(Planner!$I83="Yes","ALL",IF(Planner!$I83="No","IDX4",IFERROR(INDEX(Lookup!$D$5:$D$808,MATCH(Planner!$F83&amp;"|"&amp;Planner!$P83,Lookup!$A$5:$A$808,0)),"UNK4"))))</f>
        <v>npc_kill~Adamant dragon</v>
      </c>
      <c r="AG83" s="15" t="str">
        <f>IF(Planner!$Q83="","",IF(Planner!$I83="Yes","ALL",IF(Planner!$I83="No","IDX5",IFERROR(INDEX(Lookup!$D$5:$D$808,MATCH(Planner!$F83&amp;"|"&amp;Planner!$Q83,Lookup!$A$5:$A$808,0)),"UNK5"))))</f>
        <v>npc_kill~Rune dragon</v>
      </c>
      <c r="AH83" s="15" t="str">
        <f>IF(Planner!$R83="","",IF(Planner!$I83="Yes","ALL",IF(Planner!$I83="No","IDX6",IFERROR(INDEX(Lookup!$D$5:$D$808,MATCH(Planner!$F83&amp;"|"&amp;Planner!$R83,Lookup!$A$5:$A$808,0)),"UNK6"))))</f>
        <v/>
      </c>
      <c r="AI83" s="15" t="str">
        <f>IF(Planner!$S83="","",IF(Planner!$I83="Yes","ALL",IF(Planner!$I83="No","IDX7",IFERROR(INDEX(Lookup!$D$5:$D$808,MATCH(Planner!$F83&amp;"|"&amp;Planner!$S83,Lookup!$A$5:$A$808,0)),"UNK7"))))</f>
        <v/>
      </c>
      <c r="AJ83" s="15" t="str">
        <f>IF(Planner!$T83="","",IF(Planner!$I83="Yes","ALL",IF(Planner!$I83="No","IDX8",IFERROR(INDEX(Lookup!$D$5:$D$808,MATCH(Planner!$F83&amp;"|"&amp;Planner!$T83,Lookup!$A$5:$A$808,0)),"UNK8"))))</f>
        <v/>
      </c>
      <c r="AK83" s="15" t="str">
        <f>IF(Planner!$U83="","",IF(Planner!$I83="Yes","ALL",IF(Planner!$I83="No","IDX9",IFERROR(INDEX(Lookup!$D$5:$D$808,MATCH(Planner!$F83&amp;"|"&amp;Planner!$U83,Lookup!$A$5:$A$808,0)),"UNK9"))))</f>
        <v/>
      </c>
      <c r="AL83" s="15" t="str">
        <f>IF(Planner!$V83="","",IF(Planner!$I83="Yes","ALL",IF(Planner!$I83="No","IDX10",IFERROR(INDEX(Lookup!$D$5:$D$808,MATCH(Planner!$F83&amp;"|"&amp;Planner!$V83,Lookup!$A$5:$A$808,0)),"UNK10"))))</f>
        <v/>
      </c>
      <c r="AM83" s="15" t="str">
        <f>IF(Planner!$W83="","",IF(Planner!$I83="Yes","ALL",IF(Planner!$I83="No","IDX11",IFERROR(INDEX(Lookup!$D$5:$D$808,MATCH(Planner!$F83&amp;"|"&amp;Planner!$W83,Lookup!$A$5:$A$808,0)),"UNK11"))))</f>
        <v/>
      </c>
      <c r="AN83" s="15" t="str">
        <f>IF(Planner!$X83="","",IF(Planner!$I83="Yes","ALL",IF(Planner!$I83="No","IDX12",IFERROR(INDEX(Lookup!$D$5:$D$808,MATCH(Planner!$F83&amp;"|"&amp;Planner!$X83,Lookup!$A$5:$A$808,0)),"UNK12"))))</f>
        <v/>
      </c>
      <c r="AO83" s="15" t="str">
        <f>IF(Planner!$Y83="","",IF(Planner!$I83="Yes","ALL",IF(Planner!$I83="No","IDX13",IFERROR(INDEX(Lookup!$D$5:$D$808,MATCH(Planner!$F83&amp;"|"&amp;Planner!$Y83,Lookup!$A$5:$A$808,0)),"UNK13"))))</f>
        <v/>
      </c>
      <c r="AP83" s="15" t="str">
        <f>IF(Planner!$Z83="","",IF(Planner!$I83="Yes","ALL",IF(Planner!$I83="No","IDX14",IFERROR(INDEX(Lookup!$D$5:$D$808,MATCH(Planner!$F83&amp;"|"&amp;Planner!$Z83,Lookup!$A$5:$A$808,0)),"UNK14"))))</f>
        <v/>
      </c>
      <c r="AQ83" s="15" t="str">
        <f>IF(Planner!$AA83="","",IF(Planner!$I83="Yes","ALL",IF(Planner!$I83="No","IDX15",IFERROR(INDEX(Lookup!$D$5:$D$808,MATCH(Planner!$F83&amp;"|"&amp;Planner!$AA83,Lookup!$A$5:$A$808,0)),"UNK15"))))</f>
        <v/>
      </c>
      <c r="AR83" s="15" t="str">
        <f>IF(Planner!$AB83="","",IF(Planner!$I83="Yes","ALL",IF(Planner!$I83="No","IDX16",IFERROR(INDEX(Lookup!$D$5:$D$808,MATCH(Planner!$F83&amp;"|"&amp;Planner!$AB83,Lookup!$A$5:$A$808,0)),"UNK16"))))</f>
        <v/>
      </c>
      <c r="AS83" s="15" t="str">
        <f>IF(Planner!$AC83="","",IF(Planner!$I83="Yes","ALL",IF(Planner!$I83="No","IDX17",IFERROR(INDEX(Lookup!$D$5:$D$808,MATCH(Planner!$F83&amp;"|"&amp;Planner!$AC83,Lookup!$A$5:$A$808,0)),"UNK17"))))</f>
        <v/>
      </c>
      <c r="AT83" s="15" t="str">
        <f>IF(Planner!$AD83="","",IF(Planner!$I83="Yes","ALL",IF(Planner!$I83="No","IDX18",IFERROR(INDEX(Lookup!$D$5:$D$808,MATCH(Planner!$F83&amp;"|"&amp;Planner!$AD83,Lookup!$A$5:$A$808,0)),"UNK18"))))</f>
        <v/>
      </c>
      <c r="AU83" s="15" t="str">
        <f>IF(Planner!$AE83="","",IF(Planner!$I83="Yes","ALL",IF(Planner!$I83="No","IDX19",IFERROR(INDEX(Lookup!$D$5:$D$808,MATCH(Planner!$F83&amp;"|"&amp;Planner!$AE83,Lookup!$A$5:$A$808,0)),"UNK19"))))</f>
        <v/>
      </c>
      <c r="AV83" s="15" t="str">
        <f>IF(Planner!$AF83="","",IF(Planner!$I83="Yes","ALL",IF(Planner!$I83="No","IDX20",IFERROR(INDEX(Lookup!$D$5:$D$808,MATCH(Planner!$F83&amp;"|"&amp;Planner!$AF83,Lookup!$A$5:$A$808,0)),"UNK20"))))</f>
        <v/>
      </c>
      <c r="AW83" s="15" t="str">
        <f>IF(Planner!$AG83="","",IF(Planner!$I83="Yes","ALL",IF(Planner!$I83="No","IDX21",IFERROR(INDEX(Lookup!$D$5:$D$808,MATCH(Planner!$F83&amp;"|"&amp;Planner!$AG83,Lookup!$A$5:$A$808,0)),"UNK21"))))</f>
        <v/>
      </c>
      <c r="AX83" s="15" t="str">
        <f>IF(Planner!$AH83="","",IF(Planner!$I83="Yes","ALL",IF(Planner!$I83="No","IDX22",IFERROR(INDEX(Lookup!$D$5:$D$808,MATCH(Planner!$F83&amp;"|"&amp;Planner!$AH83,Lookup!$A$5:$A$808,0)),"UNK22"))))</f>
        <v/>
      </c>
      <c r="AY83" s="15" t="str">
        <f>IF(Planner!$AI83="","",IF(Planner!$I83="Yes","ALL",IF(Planner!$I83="No","IDX23",IFERROR(INDEX(Lookup!$D$5:$D$808,MATCH(Planner!$F83&amp;"|"&amp;Planner!$AI83,Lookup!$A$5:$A$808,0)),"UNK23"))))</f>
        <v/>
      </c>
      <c r="AZ83" s="15"/>
      <c r="BA83" s="15">
        <f t="shared" si="144"/>
        <v>40</v>
      </c>
      <c r="BB83" s="15">
        <f t="shared" si="145"/>
        <v>40</v>
      </c>
      <c r="BC83" s="15">
        <f t="shared" si="146"/>
        <v>40</v>
      </c>
      <c r="BD83" s="15">
        <f t="shared" si="147"/>
        <v>45</v>
      </c>
      <c r="BE83" s="15">
        <f t="shared" si="148"/>
        <v>60</v>
      </c>
      <c r="BF83" s="15">
        <f t="shared" si="149"/>
        <v>50</v>
      </c>
      <c r="BG83" s="15">
        <f t="shared" si="150"/>
        <v>0</v>
      </c>
      <c r="BH83" s="15">
        <f t="shared" si="151"/>
        <v>0</v>
      </c>
      <c r="BI83" s="15">
        <f t="shared" si="152"/>
        <v>0</v>
      </c>
      <c r="BJ83" s="15">
        <f t="shared" si="153"/>
        <v>0</v>
      </c>
      <c r="BK83" s="15">
        <f t="shared" si="154"/>
        <v>0</v>
      </c>
      <c r="BL83" s="15">
        <f t="shared" si="155"/>
        <v>0</v>
      </c>
      <c r="BM83" s="15">
        <f t="shared" si="156"/>
        <v>0</v>
      </c>
      <c r="BN83" s="15">
        <f t="shared" si="157"/>
        <v>0</v>
      </c>
      <c r="BO83" s="15">
        <f t="shared" si="158"/>
        <v>0</v>
      </c>
      <c r="BP83" s="15">
        <f t="shared" si="159"/>
        <v>0</v>
      </c>
      <c r="BQ83" s="15">
        <f t="shared" si="160"/>
        <v>0</v>
      </c>
      <c r="BR83" s="15">
        <f t="shared" si="161"/>
        <v>0</v>
      </c>
      <c r="BS83" s="15">
        <f t="shared" si="162"/>
        <v>0</v>
      </c>
      <c r="BT83" s="15">
        <f t="shared" si="163"/>
        <v>0</v>
      </c>
      <c r="BU83" s="15">
        <f t="shared" si="164"/>
        <v>0</v>
      </c>
      <c r="BV83" s="15">
        <f t="shared" si="165"/>
        <v>0</v>
      </c>
      <c r="BW83" s="15">
        <f t="shared" si="166"/>
        <v>0</v>
      </c>
      <c r="BX83" s="15">
        <f t="shared" si="167"/>
        <v>0</v>
      </c>
      <c r="BY83" s="15"/>
      <c r="BZ83" s="15">
        <f>IF($C83=0,0,Planner!$H83/$C83)</f>
        <v>1.25</v>
      </c>
      <c r="CA83" s="15">
        <f>IF($D83=0,0,Planner!$H83/$D83)</f>
        <v>1.25</v>
      </c>
      <c r="CB83" s="15">
        <f>IF($E83=0,0,Planner!$H83/$E83)</f>
        <v>1.25</v>
      </c>
      <c r="CC83" s="15">
        <f>IF($F83=0,0,Planner!$H83/$F83)</f>
        <v>1.1111111111111112</v>
      </c>
      <c r="CD83" s="15">
        <f>IF($G83=0,0,Planner!$H83/$G83)</f>
        <v>0.83333333333333337</v>
      </c>
      <c r="CE83" s="15">
        <f>IF($H83=0,0,Planner!$H83/$H83)</f>
        <v>1</v>
      </c>
      <c r="CF83" s="15">
        <f>IF($I83=0,0,Planner!$H83/$I83)</f>
        <v>0</v>
      </c>
      <c r="CG83" s="15">
        <f>IF($J83=0,0,Planner!$H83/$J83)</f>
        <v>0</v>
      </c>
      <c r="CH83" s="15">
        <f>IF($K83=0,0,Planner!$H83/$K83)</f>
        <v>0</v>
      </c>
      <c r="CI83" s="15">
        <f>IF($L83=0,0,Planner!$H83/$L83)</f>
        <v>0</v>
      </c>
      <c r="CJ83" s="15">
        <f>IF($M83=0,0,Planner!$H83/$M83)</f>
        <v>0</v>
      </c>
      <c r="CK83" s="15">
        <f>IF($N83=0,0,Planner!$H83/$N83)</f>
        <v>0</v>
      </c>
      <c r="CL83" s="15">
        <f>IF($O83=0,0,Planner!$H83/$O83)</f>
        <v>0</v>
      </c>
      <c r="CM83" s="15">
        <f>IF($P83=0,0,Planner!$H83/$P83)</f>
        <v>0</v>
      </c>
      <c r="CN83" s="15">
        <f>IF($Q83=0,0,Planner!$H83/$Q83)</f>
        <v>0</v>
      </c>
      <c r="CO83" s="15">
        <f>IF($R83=0,0,Planner!$H83/$R83)</f>
        <v>0</v>
      </c>
      <c r="CP83" s="15">
        <f>IF($S83=0,0,Planner!$H83/$S83)</f>
        <v>0</v>
      </c>
      <c r="CQ83" s="15">
        <f>IF($T83=0,0,Planner!$H83/$T83)</f>
        <v>0</v>
      </c>
      <c r="CR83" s="15">
        <f>IF($U83=0,0,Planner!$H83/$U83)</f>
        <v>0</v>
      </c>
      <c r="CS83" s="15">
        <f>IF($V83=0,0,Planner!$H83/$V83)</f>
        <v>0</v>
      </c>
      <c r="CT83" s="15">
        <f>IF($W83=0,0,Planner!$H83/$W83)</f>
        <v>0</v>
      </c>
      <c r="CU83" s="15">
        <f>IF($X83=0,0,Planner!$H83/$X83)</f>
        <v>0</v>
      </c>
      <c r="CV83" s="15">
        <f>IF($Y83=0,0,Planner!$H83/$Y83)</f>
        <v>0</v>
      </c>
      <c r="CW83" s="15">
        <f>IF($Z83=0,0,Planner!$H83/$Z83)</f>
        <v>0</v>
      </c>
      <c r="CX83" s="15"/>
      <c r="CY83" s="15">
        <f t="shared" si="168"/>
        <v>1</v>
      </c>
      <c r="CZ83" s="15">
        <f t="shared" si="169"/>
        <v>1</v>
      </c>
      <c r="DA83" s="15">
        <f t="shared" si="170"/>
        <v>1</v>
      </c>
      <c r="DB83" s="15">
        <f t="shared" si="171"/>
        <v>1</v>
      </c>
      <c r="DC83" s="15">
        <f t="shared" si="172"/>
        <v>1</v>
      </c>
      <c r="DD83" s="15">
        <f t="shared" si="173"/>
        <v>1</v>
      </c>
      <c r="DE83" s="15">
        <f t="shared" si="174"/>
        <v>0</v>
      </c>
      <c r="DF83" s="15">
        <f t="shared" si="175"/>
        <v>0</v>
      </c>
      <c r="DG83" s="15">
        <f t="shared" si="176"/>
        <v>0</v>
      </c>
      <c r="DH83" s="15">
        <f t="shared" si="177"/>
        <v>0</v>
      </c>
      <c r="DI83" s="15">
        <f t="shared" si="178"/>
        <v>0</v>
      </c>
      <c r="DJ83" s="15">
        <f t="shared" si="179"/>
        <v>0</v>
      </c>
      <c r="DK83" s="15">
        <f t="shared" si="180"/>
        <v>0</v>
      </c>
      <c r="DL83" s="15">
        <f t="shared" si="181"/>
        <v>0</v>
      </c>
      <c r="DM83" s="15">
        <f t="shared" si="182"/>
        <v>0</v>
      </c>
      <c r="DN83" s="15">
        <f t="shared" si="183"/>
        <v>0</v>
      </c>
      <c r="DO83" s="15">
        <f t="shared" si="184"/>
        <v>0</v>
      </c>
      <c r="DP83" s="15">
        <f t="shared" si="185"/>
        <v>0</v>
      </c>
      <c r="DQ83" s="15">
        <f t="shared" si="186"/>
        <v>0</v>
      </c>
      <c r="DR83" s="15">
        <f t="shared" si="187"/>
        <v>0</v>
      </c>
      <c r="DS83" s="15">
        <f t="shared" si="188"/>
        <v>0</v>
      </c>
      <c r="DT83" s="15">
        <f t="shared" si="189"/>
        <v>0</v>
      </c>
      <c r="DU83" s="15">
        <f t="shared" si="190"/>
        <v>0</v>
      </c>
      <c r="DV83" s="15">
        <f t="shared" si="191"/>
        <v>0</v>
      </c>
      <c r="DW83" s="15"/>
      <c r="DX83" s="15">
        <f t="shared" si="192"/>
        <v>1.25</v>
      </c>
      <c r="DY83" s="15">
        <f t="shared" si="193"/>
        <v>1.25</v>
      </c>
      <c r="DZ83" s="15">
        <f t="shared" si="194"/>
        <v>1.25</v>
      </c>
      <c r="EA83" s="15">
        <f t="shared" si="195"/>
        <v>1.1111111111111112</v>
      </c>
      <c r="EB83" s="15">
        <f t="shared" si="196"/>
        <v>0.83333333333333337</v>
      </c>
      <c r="EC83" s="15">
        <f t="shared" si="197"/>
        <v>1</v>
      </c>
      <c r="ED83" s="15">
        <f t="shared" si="198"/>
        <v>0</v>
      </c>
      <c r="EE83" s="15">
        <f t="shared" si="199"/>
        <v>0</v>
      </c>
      <c r="EF83" s="15">
        <f t="shared" si="200"/>
        <v>0</v>
      </c>
      <c r="EG83" s="15">
        <f t="shared" si="201"/>
        <v>0</v>
      </c>
      <c r="EH83" s="15">
        <f t="shared" si="202"/>
        <v>0</v>
      </c>
      <c r="EI83" s="15">
        <f t="shared" si="203"/>
        <v>0</v>
      </c>
      <c r="EJ83" s="15">
        <f t="shared" si="204"/>
        <v>0</v>
      </c>
      <c r="EK83" s="15">
        <f t="shared" si="205"/>
        <v>0</v>
      </c>
      <c r="EL83" s="15">
        <f t="shared" si="206"/>
        <v>0</v>
      </c>
      <c r="EM83" s="15">
        <f t="shared" si="207"/>
        <v>0</v>
      </c>
      <c r="EN83" s="15">
        <f t="shared" si="208"/>
        <v>0</v>
      </c>
      <c r="EO83" s="15">
        <f t="shared" si="209"/>
        <v>0</v>
      </c>
      <c r="EP83" s="15">
        <f t="shared" si="210"/>
        <v>0</v>
      </c>
      <c r="EQ83" s="15">
        <f t="shared" si="211"/>
        <v>0</v>
      </c>
      <c r="ER83" s="15">
        <f t="shared" si="212"/>
        <v>0</v>
      </c>
      <c r="ES83" s="15">
        <f t="shared" si="213"/>
        <v>0</v>
      </c>
      <c r="ET83" s="15">
        <f t="shared" si="214"/>
        <v>0</v>
      </c>
      <c r="EU83" s="15">
        <f t="shared" si="215"/>
        <v>0</v>
      </c>
      <c r="EV83" s="15"/>
      <c r="EW83" s="15" t="str">
        <f>IF(Planner!$L83="","",CHAR(34)&amp;Planner!$L83&amp;CHAR(34))</f>
        <v>"Bronze dragon"</v>
      </c>
      <c r="EX83" s="15" t="str">
        <f>IF(Planner!$M83="","",CHAR(34)&amp;Planner!$M83&amp;CHAR(34))</f>
        <v>"Iron dragon"</v>
      </c>
      <c r="EY83" s="15" t="str">
        <f>IF(Planner!$N83="","",CHAR(34)&amp;Planner!$N83&amp;CHAR(34))</f>
        <v>"Steel dragon"</v>
      </c>
      <c r="EZ83" s="15" t="str">
        <f>IF(Planner!$O83="","",CHAR(34)&amp;Planner!$O83&amp;CHAR(34))</f>
        <v>"Mithril dragon"</v>
      </c>
      <c r="FA83" s="15" t="str">
        <f>IF(Planner!$P83="","",CHAR(34)&amp;Planner!$P83&amp;CHAR(34))</f>
        <v>"Adamant dragon"</v>
      </c>
      <c r="FB83" s="15" t="str">
        <f>IF(Planner!$Q83="","",CHAR(34)&amp;Planner!$Q83&amp;CHAR(34))</f>
        <v>"Rune dragon"</v>
      </c>
      <c r="FC83" s="15" t="str">
        <f>IF(Planner!$R83="","",CHAR(34)&amp;Planner!$R83&amp;CHAR(34))</f>
        <v/>
      </c>
      <c r="FD83" s="15" t="str">
        <f>IF(Planner!$S83="","",CHAR(34)&amp;Planner!$S83&amp;CHAR(34))</f>
        <v/>
      </c>
      <c r="FE83" s="15" t="str">
        <f>IF(Planner!$T83="","",CHAR(34)&amp;Planner!$T83&amp;CHAR(34))</f>
        <v/>
      </c>
      <c r="FF83" s="15" t="str">
        <f>IF(Planner!$U83="","",CHAR(34)&amp;Planner!$U83&amp;CHAR(34))</f>
        <v/>
      </c>
      <c r="FG83" s="15" t="str">
        <f>IF(Planner!$V83="","",CHAR(34)&amp;Planner!$V83&amp;CHAR(34))</f>
        <v/>
      </c>
      <c r="FH83" s="15" t="str">
        <f>IF(Planner!$W83="","",CHAR(34)&amp;Planner!$W83&amp;CHAR(34))</f>
        <v/>
      </c>
      <c r="FI83" s="15" t="str">
        <f>IF(Planner!$X83="","",CHAR(34)&amp;Planner!$X83&amp;CHAR(34))</f>
        <v/>
      </c>
      <c r="FJ83" s="15" t="str">
        <f>IF(Planner!$Y83="","",CHAR(34)&amp;Planner!$Y83&amp;CHAR(34))</f>
        <v/>
      </c>
      <c r="FK83" s="15" t="str">
        <f>IF(Planner!$Z83="","",CHAR(34)&amp;Planner!$Z83&amp;CHAR(34))</f>
        <v/>
      </c>
      <c r="FL83" s="15" t="str">
        <f>IF(Planner!$AA83="","",CHAR(34)&amp;Planner!$AA83&amp;CHAR(34))</f>
        <v/>
      </c>
      <c r="FM83" s="15" t="str">
        <f>IF(Planner!$AB83="","",CHAR(34)&amp;Planner!$AB83&amp;CHAR(34))</f>
        <v/>
      </c>
      <c r="FN83" s="15" t="str">
        <f>IF(Planner!$AC83="","",CHAR(34)&amp;Planner!$AC83&amp;CHAR(34))</f>
        <v/>
      </c>
      <c r="FO83" s="15" t="str">
        <f>IF(Planner!$AD83="","",CHAR(34)&amp;Planner!$AD83&amp;CHAR(34))</f>
        <v/>
      </c>
      <c r="FP83" s="15" t="str">
        <f>IF(Planner!$AE83="","",CHAR(34)&amp;Planner!$AE83&amp;CHAR(34))</f>
        <v/>
      </c>
      <c r="FQ83" s="15" t="str">
        <f>IF(Planner!$AF83="","",CHAR(34)&amp;Planner!$AF83&amp;CHAR(34))</f>
        <v/>
      </c>
      <c r="FR83" s="15" t="str">
        <f>IF(Planner!$AG83="","",CHAR(34)&amp;Planner!$AG83&amp;CHAR(34))</f>
        <v/>
      </c>
      <c r="FS83" s="15" t="str">
        <f>IF(Planner!$AH83="","",CHAR(34)&amp;Planner!$AH83&amp;CHAR(34))</f>
        <v/>
      </c>
      <c r="FT83" s="15" t="str">
        <f>IF(Planner!$AI83="","",CHAR(34)&amp;Planner!$AI83&amp;CHAR(34))</f>
        <v/>
      </c>
    </row>
    <row r="84" spans="1:176" x14ac:dyDescent="0.25">
      <c r="A84" s="15">
        <f>Planner!$A84</f>
        <v>74</v>
      </c>
      <c r="B84" s="15"/>
      <c r="C84" s="15">
        <f>IF(Planner!$L84="",0,IFERROR(INDEX(Lookup!$H$5:$H$808,MATCH(Planner!$F84&amp;"|"&amp;Planner!$L84,Lookup!$A$5:$A$808,0)),0))</f>
        <v>0.1</v>
      </c>
      <c r="D84" s="15">
        <f>IF(Planner!$M84="",0,IFERROR(INDEX(Lookup!$H$5:$H$808,MATCH(Planner!$F84&amp;"|"&amp;Planner!$M84,Lookup!$A$5:$A$808,0)),0))</f>
        <v>0</v>
      </c>
      <c r="E84" s="15">
        <f>IF(Planner!$N84="",0,IFERROR(INDEX(Lookup!$H$5:$H$808,MATCH(Planner!$F84&amp;"|"&amp;Planner!$N84,Lookup!$A$5:$A$808,0)),0))</f>
        <v>0</v>
      </c>
      <c r="F84" s="15">
        <f>IF(Planner!$O84="",0,IFERROR(INDEX(Lookup!$H$5:$H$808,MATCH(Planner!$F84&amp;"|"&amp;Planner!$O84,Lookup!$A$5:$A$808,0)),0))</f>
        <v>0</v>
      </c>
      <c r="G84" s="15">
        <f>IF(Planner!$P84="",0,IFERROR(INDEX(Lookup!$H$5:$H$808,MATCH(Planner!$F84&amp;"|"&amp;Planner!$P84,Lookup!$A$5:$A$808,0)),0))</f>
        <v>0</v>
      </c>
      <c r="H84" s="15">
        <f>IF(Planner!$Q84="",0,IFERROR(INDEX(Lookup!$H$5:$H$808,MATCH(Planner!$F84&amp;"|"&amp;Planner!$Q84,Lookup!$A$5:$A$808,0)),0))</f>
        <v>0</v>
      </c>
      <c r="I84" s="15">
        <f>IF(Planner!$R84="",0,IFERROR(INDEX(Lookup!$H$5:$H$808,MATCH(Planner!$F84&amp;"|"&amp;Planner!$R84,Lookup!$A$5:$A$808,0)),0))</f>
        <v>0</v>
      </c>
      <c r="J84" s="15">
        <f>IF(Planner!$S84="",0,IFERROR(INDEX(Lookup!$H$5:$H$808,MATCH(Planner!$F84&amp;"|"&amp;Planner!$S84,Lookup!$A$5:$A$808,0)),0))</f>
        <v>0</v>
      </c>
      <c r="K84" s="15">
        <f>IF(Planner!$T84="",0,IFERROR(INDEX(Lookup!$H$5:$H$808,MATCH(Planner!$F84&amp;"|"&amp;Planner!$T84,Lookup!$A$5:$A$808,0)),0))</f>
        <v>0</v>
      </c>
      <c r="L84" s="15">
        <f>IF(Planner!$U84="",0,IFERROR(INDEX(Lookup!$H$5:$H$808,MATCH(Planner!$F84&amp;"|"&amp;Planner!$U84,Lookup!$A$5:$A$808,0)),0))</f>
        <v>0</v>
      </c>
      <c r="M84" s="15">
        <f>IF(Planner!$V84="",0,IFERROR(INDEX(Lookup!$H$5:$H$808,MATCH(Planner!$F84&amp;"|"&amp;Planner!$V84,Lookup!$A$5:$A$808,0)),0))</f>
        <v>0</v>
      </c>
      <c r="N84" s="15">
        <f>IF(Planner!$W84="",0,IFERROR(INDEX(Lookup!$H$5:$H$808,MATCH(Planner!$F84&amp;"|"&amp;Planner!$W84,Lookup!$A$5:$A$808,0)),0))</f>
        <v>0</v>
      </c>
      <c r="O84" s="15">
        <f>IF(Planner!$X84="",0,IFERROR(INDEX(Lookup!$H$5:$H$808,MATCH(Planner!$F84&amp;"|"&amp;Planner!$X84,Lookup!$A$5:$A$808,0)),0))</f>
        <v>0</v>
      </c>
      <c r="P84" s="15">
        <f>IF(Planner!$Y84="",0,IFERROR(INDEX(Lookup!$H$5:$H$808,MATCH(Planner!$F84&amp;"|"&amp;Planner!$Y84,Lookup!$A$5:$A$808,0)),0))</f>
        <v>0</v>
      </c>
      <c r="Q84" s="15">
        <f>IF(Planner!$Z84="",0,IFERROR(INDEX(Lookup!$H$5:$H$808,MATCH(Planner!$F84&amp;"|"&amp;Planner!$Z84,Lookup!$A$5:$A$808,0)),0))</f>
        <v>0</v>
      </c>
      <c r="R84" s="15">
        <f>IF(Planner!$AA84="",0,IFERROR(INDEX(Lookup!$H$5:$H$808,MATCH(Planner!$F84&amp;"|"&amp;Planner!$AA84,Lookup!$A$5:$A$808,0)),0))</f>
        <v>0</v>
      </c>
      <c r="S84" s="15">
        <f>IF(Planner!$AB84="",0,IFERROR(INDEX(Lookup!$H$5:$H$808,MATCH(Planner!$F84&amp;"|"&amp;Planner!$AB84,Lookup!$A$5:$A$808,0)),0))</f>
        <v>0</v>
      </c>
      <c r="T84" s="15">
        <f>IF(Planner!$AC84="",0,IFERROR(INDEX(Lookup!$H$5:$H$808,MATCH(Planner!$F84&amp;"|"&amp;Planner!$AC84,Lookup!$A$5:$A$808,0)),0))</f>
        <v>0</v>
      </c>
      <c r="U84" s="15">
        <f>IF(Planner!$AD84="",0,IFERROR(INDEX(Lookup!$H$5:$H$808,MATCH(Planner!$F84&amp;"|"&amp;Planner!$AD84,Lookup!$A$5:$A$808,0)),0))</f>
        <v>0</v>
      </c>
      <c r="V84" s="15">
        <f>IF(Planner!$AE84="",0,IFERROR(INDEX(Lookup!$H$5:$H$808,MATCH(Planner!$F84&amp;"|"&amp;Planner!$AE84,Lookup!$A$5:$A$808,0)),0))</f>
        <v>0</v>
      </c>
      <c r="W84" s="15">
        <f>IF(Planner!$AF84="",0,IFERROR(INDEX(Lookup!$H$5:$H$808,MATCH(Planner!$F84&amp;"|"&amp;Planner!$AF84,Lookup!$A$5:$A$808,0)),0))</f>
        <v>0</v>
      </c>
      <c r="X84" s="15">
        <f>IF(Planner!$AG84="",0,IFERROR(INDEX(Lookup!$H$5:$H$808,MATCH(Planner!$F84&amp;"|"&amp;Planner!$AG84,Lookup!$A$5:$A$808,0)),0))</f>
        <v>0</v>
      </c>
      <c r="Y84" s="15">
        <f>IF(Planner!$AH84="",0,IFERROR(INDEX(Lookup!$H$5:$H$808,MATCH(Planner!$F84&amp;"|"&amp;Planner!$AH84,Lookup!$A$5:$A$808,0)),0))</f>
        <v>0</v>
      </c>
      <c r="Z84" s="15">
        <f>IF(Planner!$AI84="",0,IFERROR(INDEX(Lookup!$H$5:$H$808,MATCH(Planner!$F84&amp;"|"&amp;Planner!$AI84,Lookup!$A$5:$A$808,0)),0))</f>
        <v>0</v>
      </c>
      <c r="AA84" s="15"/>
      <c r="AB84" s="15" t="str">
        <f>IF(Planner!$L84="","",IF(Planner!$I84="Yes","ALL",IF(Planner!$I84="No","IDX0",IFERROR(INDEX(Lookup!$D$5:$D$808,MATCH(Planner!$F84&amp;"|"&amp;Planner!$L84,Lookup!$A$5:$A$808,0)),"UNK0"))))</f>
        <v>Kalphite Queen</v>
      </c>
      <c r="AC84" s="15" t="str">
        <f>IF(Planner!$M84="","",IF(Planner!$I84="Yes","ALL",IF(Planner!$I84="No","IDX1",IFERROR(INDEX(Lookup!$D$5:$D$808,MATCH(Planner!$F84&amp;"|"&amp;Planner!$M84,Lookup!$A$5:$A$808,0)),"UNK1"))))</f>
        <v/>
      </c>
      <c r="AD84" s="15" t="str">
        <f>IF(Planner!$N84="","",IF(Planner!$I84="Yes","ALL",IF(Planner!$I84="No","IDX2",IFERROR(INDEX(Lookup!$D$5:$D$808,MATCH(Planner!$F84&amp;"|"&amp;Planner!$N84,Lookup!$A$5:$A$808,0)),"UNK2"))))</f>
        <v/>
      </c>
      <c r="AE84" s="15" t="str">
        <f>IF(Planner!$O84="","",IF(Planner!$I84="Yes","ALL",IF(Planner!$I84="No","IDX3",IFERROR(INDEX(Lookup!$D$5:$D$808,MATCH(Planner!$F84&amp;"|"&amp;Planner!$O84,Lookup!$A$5:$A$808,0)),"UNK3"))))</f>
        <v/>
      </c>
      <c r="AF84" s="15" t="str">
        <f>IF(Planner!$P84="","",IF(Planner!$I84="Yes","ALL",IF(Planner!$I84="No","IDX4",IFERROR(INDEX(Lookup!$D$5:$D$808,MATCH(Planner!$F84&amp;"|"&amp;Planner!$P84,Lookup!$A$5:$A$808,0)),"UNK4"))))</f>
        <v/>
      </c>
      <c r="AG84" s="15" t="str">
        <f>IF(Planner!$Q84="","",IF(Planner!$I84="Yes","ALL",IF(Planner!$I84="No","IDX5",IFERROR(INDEX(Lookup!$D$5:$D$808,MATCH(Planner!$F84&amp;"|"&amp;Planner!$Q84,Lookup!$A$5:$A$808,0)),"UNK5"))))</f>
        <v/>
      </c>
      <c r="AH84" s="15" t="str">
        <f>IF(Planner!$R84="","",IF(Planner!$I84="Yes","ALL",IF(Planner!$I84="No","IDX6",IFERROR(INDEX(Lookup!$D$5:$D$808,MATCH(Planner!$F84&amp;"|"&amp;Planner!$R84,Lookup!$A$5:$A$808,0)),"UNK6"))))</f>
        <v/>
      </c>
      <c r="AI84" s="15" t="str">
        <f>IF(Planner!$S84="","",IF(Planner!$I84="Yes","ALL",IF(Planner!$I84="No","IDX7",IFERROR(INDEX(Lookup!$D$5:$D$808,MATCH(Planner!$F84&amp;"|"&amp;Planner!$S84,Lookup!$A$5:$A$808,0)),"UNK7"))))</f>
        <v/>
      </c>
      <c r="AJ84" s="15" t="str">
        <f>IF(Planner!$T84="","",IF(Planner!$I84="Yes","ALL",IF(Planner!$I84="No","IDX8",IFERROR(INDEX(Lookup!$D$5:$D$808,MATCH(Planner!$F84&amp;"|"&amp;Planner!$T84,Lookup!$A$5:$A$808,0)),"UNK8"))))</f>
        <v/>
      </c>
      <c r="AK84" s="15" t="str">
        <f>IF(Planner!$U84="","",IF(Planner!$I84="Yes","ALL",IF(Planner!$I84="No","IDX9",IFERROR(INDEX(Lookup!$D$5:$D$808,MATCH(Planner!$F84&amp;"|"&amp;Planner!$U84,Lookup!$A$5:$A$808,0)),"UNK9"))))</f>
        <v/>
      </c>
      <c r="AL84" s="15" t="str">
        <f>IF(Planner!$V84="","",IF(Planner!$I84="Yes","ALL",IF(Planner!$I84="No","IDX10",IFERROR(INDEX(Lookup!$D$5:$D$808,MATCH(Planner!$F84&amp;"|"&amp;Planner!$V84,Lookup!$A$5:$A$808,0)),"UNK10"))))</f>
        <v/>
      </c>
      <c r="AM84" s="15" t="str">
        <f>IF(Planner!$W84="","",IF(Planner!$I84="Yes","ALL",IF(Planner!$I84="No","IDX11",IFERROR(INDEX(Lookup!$D$5:$D$808,MATCH(Planner!$F84&amp;"|"&amp;Planner!$W84,Lookup!$A$5:$A$808,0)),"UNK11"))))</f>
        <v/>
      </c>
      <c r="AN84" s="15" t="str">
        <f>IF(Planner!$X84="","",IF(Planner!$I84="Yes","ALL",IF(Planner!$I84="No","IDX12",IFERROR(INDEX(Lookup!$D$5:$D$808,MATCH(Planner!$F84&amp;"|"&amp;Planner!$X84,Lookup!$A$5:$A$808,0)),"UNK12"))))</f>
        <v/>
      </c>
      <c r="AO84" s="15" t="str">
        <f>IF(Planner!$Y84="","",IF(Planner!$I84="Yes","ALL",IF(Planner!$I84="No","IDX13",IFERROR(INDEX(Lookup!$D$5:$D$808,MATCH(Planner!$F84&amp;"|"&amp;Planner!$Y84,Lookup!$A$5:$A$808,0)),"UNK13"))))</f>
        <v/>
      </c>
      <c r="AP84" s="15" t="str">
        <f>IF(Planner!$Z84="","",IF(Planner!$I84="Yes","ALL",IF(Planner!$I84="No","IDX14",IFERROR(INDEX(Lookup!$D$5:$D$808,MATCH(Planner!$F84&amp;"|"&amp;Planner!$Z84,Lookup!$A$5:$A$808,0)),"UNK14"))))</f>
        <v/>
      </c>
      <c r="AQ84" s="15" t="str">
        <f>IF(Planner!$AA84="","",IF(Planner!$I84="Yes","ALL",IF(Planner!$I84="No","IDX15",IFERROR(INDEX(Lookup!$D$5:$D$808,MATCH(Planner!$F84&amp;"|"&amp;Planner!$AA84,Lookup!$A$5:$A$808,0)),"UNK15"))))</f>
        <v/>
      </c>
      <c r="AR84" s="15" t="str">
        <f>IF(Planner!$AB84="","",IF(Planner!$I84="Yes","ALL",IF(Planner!$I84="No","IDX16",IFERROR(INDEX(Lookup!$D$5:$D$808,MATCH(Planner!$F84&amp;"|"&amp;Planner!$AB84,Lookup!$A$5:$A$808,0)),"UNK16"))))</f>
        <v/>
      </c>
      <c r="AS84" s="15" t="str">
        <f>IF(Planner!$AC84="","",IF(Planner!$I84="Yes","ALL",IF(Planner!$I84="No","IDX17",IFERROR(INDEX(Lookup!$D$5:$D$808,MATCH(Planner!$F84&amp;"|"&amp;Planner!$AC84,Lookup!$A$5:$A$808,0)),"UNK17"))))</f>
        <v/>
      </c>
      <c r="AT84" s="15" t="str">
        <f>IF(Planner!$AD84="","",IF(Planner!$I84="Yes","ALL",IF(Planner!$I84="No","IDX18",IFERROR(INDEX(Lookup!$D$5:$D$808,MATCH(Planner!$F84&amp;"|"&amp;Planner!$AD84,Lookup!$A$5:$A$808,0)),"UNK18"))))</f>
        <v/>
      </c>
      <c r="AU84" s="15" t="str">
        <f>IF(Planner!$AE84="","",IF(Planner!$I84="Yes","ALL",IF(Planner!$I84="No","IDX19",IFERROR(INDEX(Lookup!$D$5:$D$808,MATCH(Planner!$F84&amp;"|"&amp;Planner!$AE84,Lookup!$A$5:$A$808,0)),"UNK19"))))</f>
        <v/>
      </c>
      <c r="AV84" s="15" t="str">
        <f>IF(Planner!$AF84="","",IF(Planner!$I84="Yes","ALL",IF(Planner!$I84="No","IDX20",IFERROR(INDEX(Lookup!$D$5:$D$808,MATCH(Planner!$F84&amp;"|"&amp;Planner!$AF84,Lookup!$A$5:$A$808,0)),"UNK20"))))</f>
        <v/>
      </c>
      <c r="AW84" s="15" t="str">
        <f>IF(Planner!$AG84="","",IF(Planner!$I84="Yes","ALL",IF(Planner!$I84="No","IDX21",IFERROR(INDEX(Lookup!$D$5:$D$808,MATCH(Planner!$F84&amp;"|"&amp;Planner!$AG84,Lookup!$A$5:$A$808,0)),"UNK21"))))</f>
        <v/>
      </c>
      <c r="AX84" s="15" t="str">
        <f>IF(Planner!$AH84="","",IF(Planner!$I84="Yes","ALL",IF(Planner!$I84="No","IDX22",IFERROR(INDEX(Lookup!$D$5:$D$808,MATCH(Planner!$F84&amp;"|"&amp;Planner!$AH84,Lookup!$A$5:$A$808,0)),"UNK22"))))</f>
        <v/>
      </c>
      <c r="AY84" s="15" t="str">
        <f>IF(Planner!$AI84="","",IF(Planner!$I84="Yes","ALL",IF(Planner!$I84="No","IDX23",IFERROR(INDEX(Lookup!$D$5:$D$808,MATCH(Planner!$F84&amp;"|"&amp;Planner!$AI84,Lookup!$A$5:$A$808,0)),"UNK23"))))</f>
        <v/>
      </c>
      <c r="AZ84" s="15"/>
      <c r="BA84" s="15">
        <f t="shared" si="144"/>
        <v>0.1</v>
      </c>
      <c r="BB84" s="15">
        <f t="shared" si="145"/>
        <v>0</v>
      </c>
      <c r="BC84" s="15">
        <f t="shared" si="146"/>
        <v>0</v>
      </c>
      <c r="BD84" s="15">
        <f t="shared" si="147"/>
        <v>0</v>
      </c>
      <c r="BE84" s="15">
        <f t="shared" si="148"/>
        <v>0</v>
      </c>
      <c r="BF84" s="15">
        <f t="shared" si="149"/>
        <v>0</v>
      </c>
      <c r="BG84" s="15">
        <f t="shared" si="150"/>
        <v>0</v>
      </c>
      <c r="BH84" s="15">
        <f t="shared" si="151"/>
        <v>0</v>
      </c>
      <c r="BI84" s="15">
        <f t="shared" si="152"/>
        <v>0</v>
      </c>
      <c r="BJ84" s="15">
        <f t="shared" si="153"/>
        <v>0</v>
      </c>
      <c r="BK84" s="15">
        <f t="shared" si="154"/>
        <v>0</v>
      </c>
      <c r="BL84" s="15">
        <f t="shared" si="155"/>
        <v>0</v>
      </c>
      <c r="BM84" s="15">
        <f t="shared" si="156"/>
        <v>0</v>
      </c>
      <c r="BN84" s="15">
        <f t="shared" si="157"/>
        <v>0</v>
      </c>
      <c r="BO84" s="15">
        <f t="shared" si="158"/>
        <v>0</v>
      </c>
      <c r="BP84" s="15">
        <f t="shared" si="159"/>
        <v>0</v>
      </c>
      <c r="BQ84" s="15">
        <f t="shared" si="160"/>
        <v>0</v>
      </c>
      <c r="BR84" s="15">
        <f t="shared" si="161"/>
        <v>0</v>
      </c>
      <c r="BS84" s="15">
        <f t="shared" si="162"/>
        <v>0</v>
      </c>
      <c r="BT84" s="15">
        <f t="shared" si="163"/>
        <v>0</v>
      </c>
      <c r="BU84" s="15">
        <f t="shared" si="164"/>
        <v>0</v>
      </c>
      <c r="BV84" s="15">
        <f t="shared" si="165"/>
        <v>0</v>
      </c>
      <c r="BW84" s="15">
        <f t="shared" si="166"/>
        <v>0</v>
      </c>
      <c r="BX84" s="15">
        <f t="shared" si="167"/>
        <v>0</v>
      </c>
      <c r="BY84" s="15"/>
      <c r="BZ84" s="15">
        <f>IF($C84=0,0,Planner!$H84/$C84)</f>
        <v>10</v>
      </c>
      <c r="CA84" s="15">
        <f>IF($D84=0,0,Planner!$H84/$D84)</f>
        <v>0</v>
      </c>
      <c r="CB84" s="15">
        <f>IF($E84=0,0,Planner!$H84/$E84)</f>
        <v>0</v>
      </c>
      <c r="CC84" s="15">
        <f>IF($F84=0,0,Planner!$H84/$F84)</f>
        <v>0</v>
      </c>
      <c r="CD84" s="15">
        <f>IF($G84=0,0,Planner!$H84/$G84)</f>
        <v>0</v>
      </c>
      <c r="CE84" s="15">
        <f>IF($H84=0,0,Planner!$H84/$H84)</f>
        <v>0</v>
      </c>
      <c r="CF84" s="15">
        <f>IF($I84=0,0,Planner!$H84/$I84)</f>
        <v>0</v>
      </c>
      <c r="CG84" s="15">
        <f>IF($J84=0,0,Planner!$H84/$J84)</f>
        <v>0</v>
      </c>
      <c r="CH84" s="15">
        <f>IF($K84=0,0,Planner!$H84/$K84)</f>
        <v>0</v>
      </c>
      <c r="CI84" s="15">
        <f>IF($L84=0,0,Planner!$H84/$L84)</f>
        <v>0</v>
      </c>
      <c r="CJ84" s="15">
        <f>IF($M84=0,0,Planner!$H84/$M84)</f>
        <v>0</v>
      </c>
      <c r="CK84" s="15">
        <f>IF($N84=0,0,Planner!$H84/$N84)</f>
        <v>0</v>
      </c>
      <c r="CL84" s="15">
        <f>IF($O84=0,0,Planner!$H84/$O84)</f>
        <v>0</v>
      </c>
      <c r="CM84" s="15">
        <f>IF($P84=0,0,Planner!$H84/$P84)</f>
        <v>0</v>
      </c>
      <c r="CN84" s="15">
        <f>IF($Q84=0,0,Planner!$H84/$Q84)</f>
        <v>0</v>
      </c>
      <c r="CO84" s="15">
        <f>IF($R84=0,0,Planner!$H84/$R84)</f>
        <v>0</v>
      </c>
      <c r="CP84" s="15">
        <f>IF($S84=0,0,Planner!$H84/$S84)</f>
        <v>0</v>
      </c>
      <c r="CQ84" s="15">
        <f>IF($T84=0,0,Planner!$H84/$T84)</f>
        <v>0</v>
      </c>
      <c r="CR84" s="15">
        <f>IF($U84=0,0,Planner!$H84/$U84)</f>
        <v>0</v>
      </c>
      <c r="CS84" s="15">
        <f>IF($V84=0,0,Planner!$H84/$V84)</f>
        <v>0</v>
      </c>
      <c r="CT84" s="15">
        <f>IF($W84=0,0,Planner!$H84/$W84)</f>
        <v>0</v>
      </c>
      <c r="CU84" s="15">
        <f>IF($X84=0,0,Planner!$H84/$X84)</f>
        <v>0</v>
      </c>
      <c r="CV84" s="15">
        <f>IF($Y84=0,0,Planner!$H84/$Y84)</f>
        <v>0</v>
      </c>
      <c r="CW84" s="15">
        <f>IF($Z84=0,0,Planner!$H84/$Z84)</f>
        <v>0</v>
      </c>
      <c r="CX84" s="15"/>
      <c r="CY84" s="15">
        <f t="shared" si="168"/>
        <v>1</v>
      </c>
      <c r="CZ84" s="15">
        <f t="shared" si="169"/>
        <v>0</v>
      </c>
      <c r="DA84" s="15">
        <f t="shared" si="170"/>
        <v>0</v>
      </c>
      <c r="DB84" s="15">
        <f t="shared" si="171"/>
        <v>0</v>
      </c>
      <c r="DC84" s="15">
        <f t="shared" si="172"/>
        <v>0</v>
      </c>
      <c r="DD84" s="15">
        <f t="shared" si="173"/>
        <v>0</v>
      </c>
      <c r="DE84" s="15">
        <f t="shared" si="174"/>
        <v>0</v>
      </c>
      <c r="DF84" s="15">
        <f t="shared" si="175"/>
        <v>0</v>
      </c>
      <c r="DG84" s="15">
        <f t="shared" si="176"/>
        <v>0</v>
      </c>
      <c r="DH84" s="15">
        <f t="shared" si="177"/>
        <v>0</v>
      </c>
      <c r="DI84" s="15">
        <f t="shared" si="178"/>
        <v>0</v>
      </c>
      <c r="DJ84" s="15">
        <f t="shared" si="179"/>
        <v>0</v>
      </c>
      <c r="DK84" s="15">
        <f t="shared" si="180"/>
        <v>0</v>
      </c>
      <c r="DL84" s="15">
        <f t="shared" si="181"/>
        <v>0</v>
      </c>
      <c r="DM84" s="15">
        <f t="shared" si="182"/>
        <v>0</v>
      </c>
      <c r="DN84" s="15">
        <f t="shared" si="183"/>
        <v>0</v>
      </c>
      <c r="DO84" s="15">
        <f t="shared" si="184"/>
        <v>0</v>
      </c>
      <c r="DP84" s="15">
        <f t="shared" si="185"/>
        <v>0</v>
      </c>
      <c r="DQ84" s="15">
        <f t="shared" si="186"/>
        <v>0</v>
      </c>
      <c r="DR84" s="15">
        <f t="shared" si="187"/>
        <v>0</v>
      </c>
      <c r="DS84" s="15">
        <f t="shared" si="188"/>
        <v>0</v>
      </c>
      <c r="DT84" s="15">
        <f t="shared" si="189"/>
        <v>0</v>
      </c>
      <c r="DU84" s="15">
        <f t="shared" si="190"/>
        <v>0</v>
      </c>
      <c r="DV84" s="15">
        <f t="shared" si="191"/>
        <v>0</v>
      </c>
      <c r="DW84" s="15"/>
      <c r="DX84" s="15">
        <f t="shared" si="192"/>
        <v>10</v>
      </c>
      <c r="DY84" s="15">
        <f t="shared" si="193"/>
        <v>0</v>
      </c>
      <c r="DZ84" s="15">
        <f t="shared" si="194"/>
        <v>0</v>
      </c>
      <c r="EA84" s="15">
        <f t="shared" si="195"/>
        <v>0</v>
      </c>
      <c r="EB84" s="15">
        <f t="shared" si="196"/>
        <v>0</v>
      </c>
      <c r="EC84" s="15">
        <f t="shared" si="197"/>
        <v>0</v>
      </c>
      <c r="ED84" s="15">
        <f t="shared" si="198"/>
        <v>0</v>
      </c>
      <c r="EE84" s="15">
        <f t="shared" si="199"/>
        <v>0</v>
      </c>
      <c r="EF84" s="15">
        <f t="shared" si="200"/>
        <v>0</v>
      </c>
      <c r="EG84" s="15">
        <f t="shared" si="201"/>
        <v>0</v>
      </c>
      <c r="EH84" s="15">
        <f t="shared" si="202"/>
        <v>0</v>
      </c>
      <c r="EI84" s="15">
        <f t="shared" si="203"/>
        <v>0</v>
      </c>
      <c r="EJ84" s="15">
        <f t="shared" si="204"/>
        <v>0</v>
      </c>
      <c r="EK84" s="15">
        <f t="shared" si="205"/>
        <v>0</v>
      </c>
      <c r="EL84" s="15">
        <f t="shared" si="206"/>
        <v>0</v>
      </c>
      <c r="EM84" s="15">
        <f t="shared" si="207"/>
        <v>0</v>
      </c>
      <c r="EN84" s="15">
        <f t="shared" si="208"/>
        <v>0</v>
      </c>
      <c r="EO84" s="15">
        <f t="shared" si="209"/>
        <v>0</v>
      </c>
      <c r="EP84" s="15">
        <f t="shared" si="210"/>
        <v>0</v>
      </c>
      <c r="EQ84" s="15">
        <f t="shared" si="211"/>
        <v>0</v>
      </c>
      <c r="ER84" s="15">
        <f t="shared" si="212"/>
        <v>0</v>
      </c>
      <c r="ES84" s="15">
        <f t="shared" si="213"/>
        <v>0</v>
      </c>
      <c r="ET84" s="15">
        <f t="shared" si="214"/>
        <v>0</v>
      </c>
      <c r="EU84" s="15">
        <f t="shared" si="215"/>
        <v>0</v>
      </c>
      <c r="EV84" s="15"/>
      <c r="EW84" s="15" t="str">
        <f>IF(Planner!$L84="","",CHAR(34)&amp;Planner!$L84&amp;CHAR(34))</f>
        <v>"Dragon pickaxe"</v>
      </c>
      <c r="EX84" s="15" t="str">
        <f>IF(Planner!$M84="","",CHAR(34)&amp;Planner!$M84&amp;CHAR(34))</f>
        <v/>
      </c>
      <c r="EY84" s="15" t="str">
        <f>IF(Planner!$N84="","",CHAR(34)&amp;Planner!$N84&amp;CHAR(34))</f>
        <v/>
      </c>
      <c r="EZ84" s="15" t="str">
        <f>IF(Planner!$O84="","",CHAR(34)&amp;Planner!$O84&amp;CHAR(34))</f>
        <v/>
      </c>
      <c r="FA84" s="15" t="str">
        <f>IF(Planner!$P84="","",CHAR(34)&amp;Planner!$P84&amp;CHAR(34))</f>
        <v/>
      </c>
      <c r="FB84" s="15" t="str">
        <f>IF(Planner!$Q84="","",CHAR(34)&amp;Planner!$Q84&amp;CHAR(34))</f>
        <v/>
      </c>
      <c r="FC84" s="15" t="str">
        <f>IF(Planner!$R84="","",CHAR(34)&amp;Planner!$R84&amp;CHAR(34))</f>
        <v/>
      </c>
      <c r="FD84" s="15" t="str">
        <f>IF(Planner!$S84="","",CHAR(34)&amp;Planner!$S84&amp;CHAR(34))</f>
        <v/>
      </c>
      <c r="FE84" s="15" t="str">
        <f>IF(Planner!$T84="","",CHAR(34)&amp;Planner!$T84&amp;CHAR(34))</f>
        <v/>
      </c>
      <c r="FF84" s="15" t="str">
        <f>IF(Planner!$U84="","",CHAR(34)&amp;Planner!$U84&amp;CHAR(34))</f>
        <v/>
      </c>
      <c r="FG84" s="15" t="str">
        <f>IF(Planner!$V84="","",CHAR(34)&amp;Planner!$V84&amp;CHAR(34))</f>
        <v/>
      </c>
      <c r="FH84" s="15" t="str">
        <f>IF(Planner!$W84="","",CHAR(34)&amp;Planner!$W84&amp;CHAR(34))</f>
        <v/>
      </c>
      <c r="FI84" s="15" t="str">
        <f>IF(Planner!$X84="","",CHAR(34)&amp;Planner!$X84&amp;CHAR(34))</f>
        <v/>
      </c>
      <c r="FJ84" s="15" t="str">
        <f>IF(Planner!$Y84="","",CHAR(34)&amp;Planner!$Y84&amp;CHAR(34))</f>
        <v/>
      </c>
      <c r="FK84" s="15" t="str">
        <f>IF(Planner!$Z84="","",CHAR(34)&amp;Planner!$Z84&amp;CHAR(34))</f>
        <v/>
      </c>
      <c r="FL84" s="15" t="str">
        <f>IF(Planner!$AA84="","",CHAR(34)&amp;Planner!$AA84&amp;CHAR(34))</f>
        <v/>
      </c>
      <c r="FM84" s="15" t="str">
        <f>IF(Planner!$AB84="","",CHAR(34)&amp;Planner!$AB84&amp;CHAR(34))</f>
        <v/>
      </c>
      <c r="FN84" s="15" t="str">
        <f>IF(Planner!$AC84="","",CHAR(34)&amp;Planner!$AC84&amp;CHAR(34))</f>
        <v/>
      </c>
      <c r="FO84" s="15" t="str">
        <f>IF(Planner!$AD84="","",CHAR(34)&amp;Planner!$AD84&amp;CHAR(34))</f>
        <v/>
      </c>
      <c r="FP84" s="15" t="str">
        <f>IF(Planner!$AE84="","",CHAR(34)&amp;Planner!$AE84&amp;CHAR(34))</f>
        <v/>
      </c>
      <c r="FQ84" s="15" t="str">
        <f>IF(Planner!$AF84="","",CHAR(34)&amp;Planner!$AF84&amp;CHAR(34))</f>
        <v/>
      </c>
      <c r="FR84" s="15" t="str">
        <f>IF(Planner!$AG84="","",CHAR(34)&amp;Planner!$AG84&amp;CHAR(34))</f>
        <v/>
      </c>
      <c r="FS84" s="15" t="str">
        <f>IF(Planner!$AH84="","",CHAR(34)&amp;Planner!$AH84&amp;CHAR(34))</f>
        <v/>
      </c>
      <c r="FT84" s="15" t="str">
        <f>IF(Planner!$AI84="","",CHAR(34)&amp;Planner!$AI84&amp;CHAR(34))</f>
        <v/>
      </c>
    </row>
    <row r="85" spans="1:176" x14ac:dyDescent="0.25">
      <c r="A85" s="15">
        <f>Planner!$A85</f>
        <v>75</v>
      </c>
      <c r="B85" s="15"/>
      <c r="C85" s="15">
        <f>IF(Planner!$L85="",0,IFERROR(INDEX(Lookup!$H$5:$H$808,MATCH(Planner!$F85&amp;"|"&amp;Planner!$L85,Lookup!$A$5:$A$808,0)),0))</f>
        <v>6800</v>
      </c>
      <c r="D85" s="15">
        <f>IF(Planner!$M85="",0,IFERROR(INDEX(Lookup!$H$5:$H$808,MATCH(Planner!$F85&amp;"|"&amp;Planner!$M85,Lookup!$A$5:$A$808,0)),0))</f>
        <v>0</v>
      </c>
      <c r="E85" s="15">
        <f>IF(Planner!$N85="",0,IFERROR(INDEX(Lookup!$H$5:$H$808,MATCH(Planner!$F85&amp;"|"&amp;Planner!$N85,Lookup!$A$5:$A$808,0)),0))</f>
        <v>0</v>
      </c>
      <c r="F85" s="15">
        <f>IF(Planner!$O85="",0,IFERROR(INDEX(Lookup!$H$5:$H$808,MATCH(Planner!$F85&amp;"|"&amp;Planner!$O85,Lookup!$A$5:$A$808,0)),0))</f>
        <v>0</v>
      </c>
      <c r="G85" s="15">
        <f>IF(Planner!$P85="",0,IFERROR(INDEX(Lookup!$H$5:$H$808,MATCH(Planner!$F85&amp;"|"&amp;Planner!$P85,Lookup!$A$5:$A$808,0)),0))</f>
        <v>0</v>
      </c>
      <c r="H85" s="15">
        <f>IF(Planner!$Q85="",0,IFERROR(INDEX(Lookup!$H$5:$H$808,MATCH(Planner!$F85&amp;"|"&amp;Planner!$Q85,Lookup!$A$5:$A$808,0)),0))</f>
        <v>0</v>
      </c>
      <c r="I85" s="15">
        <f>IF(Planner!$R85="",0,IFERROR(INDEX(Lookup!$H$5:$H$808,MATCH(Planner!$F85&amp;"|"&amp;Planner!$R85,Lookup!$A$5:$A$808,0)),0))</f>
        <v>0</v>
      </c>
      <c r="J85" s="15">
        <f>IF(Planner!$S85="",0,IFERROR(INDEX(Lookup!$H$5:$H$808,MATCH(Planner!$F85&amp;"|"&amp;Planner!$S85,Lookup!$A$5:$A$808,0)),0))</f>
        <v>0</v>
      </c>
      <c r="K85" s="15">
        <f>IF(Planner!$T85="",0,IFERROR(INDEX(Lookup!$H$5:$H$808,MATCH(Planner!$F85&amp;"|"&amp;Planner!$T85,Lookup!$A$5:$A$808,0)),0))</f>
        <v>0</v>
      </c>
      <c r="L85" s="15">
        <f>IF(Planner!$U85="",0,IFERROR(INDEX(Lookup!$H$5:$H$808,MATCH(Planner!$F85&amp;"|"&amp;Planner!$U85,Lookup!$A$5:$A$808,0)),0))</f>
        <v>0</v>
      </c>
      <c r="M85" s="15">
        <f>IF(Planner!$V85="",0,IFERROR(INDEX(Lookup!$H$5:$H$808,MATCH(Planner!$F85&amp;"|"&amp;Planner!$V85,Lookup!$A$5:$A$808,0)),0))</f>
        <v>0</v>
      </c>
      <c r="N85" s="15">
        <f>IF(Planner!$W85="",0,IFERROR(INDEX(Lookup!$H$5:$H$808,MATCH(Planner!$F85&amp;"|"&amp;Planner!$W85,Lookup!$A$5:$A$808,0)),0))</f>
        <v>0</v>
      </c>
      <c r="O85" s="15">
        <f>IF(Planner!$X85="",0,IFERROR(INDEX(Lookup!$H$5:$H$808,MATCH(Planner!$F85&amp;"|"&amp;Planner!$X85,Lookup!$A$5:$A$808,0)),0))</f>
        <v>0</v>
      </c>
      <c r="P85" s="15">
        <f>IF(Planner!$Y85="",0,IFERROR(INDEX(Lookup!$H$5:$H$808,MATCH(Planner!$F85&amp;"|"&amp;Planner!$Y85,Lookup!$A$5:$A$808,0)),0))</f>
        <v>0</v>
      </c>
      <c r="Q85" s="15">
        <f>IF(Planner!$Z85="",0,IFERROR(INDEX(Lookup!$H$5:$H$808,MATCH(Planner!$F85&amp;"|"&amp;Planner!$Z85,Lookup!$A$5:$A$808,0)),0))</f>
        <v>0</v>
      </c>
      <c r="R85" s="15">
        <f>IF(Planner!$AA85="",0,IFERROR(INDEX(Lookup!$H$5:$H$808,MATCH(Planner!$F85&amp;"|"&amp;Planner!$AA85,Lookup!$A$5:$A$808,0)),0))</f>
        <v>0</v>
      </c>
      <c r="S85" s="15">
        <f>IF(Planner!$AB85="",0,IFERROR(INDEX(Lookup!$H$5:$H$808,MATCH(Planner!$F85&amp;"|"&amp;Planner!$AB85,Lookup!$A$5:$A$808,0)),0))</f>
        <v>0</v>
      </c>
      <c r="T85" s="15">
        <f>IF(Planner!$AC85="",0,IFERROR(INDEX(Lookup!$H$5:$H$808,MATCH(Planner!$F85&amp;"|"&amp;Planner!$AC85,Lookup!$A$5:$A$808,0)),0))</f>
        <v>0</v>
      </c>
      <c r="U85" s="15">
        <f>IF(Planner!$AD85="",0,IFERROR(INDEX(Lookup!$H$5:$H$808,MATCH(Planner!$F85&amp;"|"&amp;Planner!$AD85,Lookup!$A$5:$A$808,0)),0))</f>
        <v>0</v>
      </c>
      <c r="V85" s="15">
        <f>IF(Planner!$AE85="",0,IFERROR(INDEX(Lookup!$H$5:$H$808,MATCH(Planner!$F85&amp;"|"&amp;Planner!$AE85,Lookup!$A$5:$A$808,0)),0))</f>
        <v>0</v>
      </c>
      <c r="W85" s="15">
        <f>IF(Planner!$AF85="",0,IFERROR(INDEX(Lookup!$H$5:$H$808,MATCH(Planner!$F85&amp;"|"&amp;Planner!$AF85,Lookup!$A$5:$A$808,0)),0))</f>
        <v>0</v>
      </c>
      <c r="X85" s="15">
        <f>IF(Planner!$AG85="",0,IFERROR(INDEX(Lookup!$H$5:$H$808,MATCH(Planner!$F85&amp;"|"&amp;Planner!$AG85,Lookup!$A$5:$A$808,0)),0))</f>
        <v>0</v>
      </c>
      <c r="Y85" s="15">
        <f>IF(Planner!$AH85="",0,IFERROR(INDEX(Lookup!$H$5:$H$808,MATCH(Planner!$F85&amp;"|"&amp;Planner!$AH85,Lookup!$A$5:$A$808,0)),0))</f>
        <v>0</v>
      </c>
      <c r="Z85" s="15">
        <f>IF(Planner!$AI85="",0,IFERROR(INDEX(Lookup!$H$5:$H$808,MATCH(Planner!$F85&amp;"|"&amp;Planner!$AI85,Lookup!$A$5:$A$808,0)),0))</f>
        <v>0</v>
      </c>
      <c r="AA85" s="15"/>
      <c r="AB85" s="15" t="str">
        <f>IF(Planner!$L85="","",IF(Planner!$I85="Yes","ALL",IF(Planner!$I85="No","IDX0",IFERROR(INDEX(Lookup!$D$5:$D$808,MATCH(Planner!$F85&amp;"|"&amp;Planner!$L85,Lookup!$A$5:$A$808,0)),"UNK0"))))</f>
        <v>npc_damage~Nex</v>
      </c>
      <c r="AC85" s="15" t="str">
        <f>IF(Planner!$M85="","",IF(Planner!$I85="Yes","ALL",IF(Planner!$I85="No","IDX1",IFERROR(INDEX(Lookup!$D$5:$D$808,MATCH(Planner!$F85&amp;"|"&amp;Planner!$M85,Lookup!$A$5:$A$808,0)),"UNK1"))))</f>
        <v/>
      </c>
      <c r="AD85" s="15" t="str">
        <f>IF(Planner!$N85="","",IF(Planner!$I85="Yes","ALL",IF(Planner!$I85="No","IDX2",IFERROR(INDEX(Lookup!$D$5:$D$808,MATCH(Planner!$F85&amp;"|"&amp;Planner!$N85,Lookup!$A$5:$A$808,0)),"UNK2"))))</f>
        <v/>
      </c>
      <c r="AE85" s="15" t="str">
        <f>IF(Planner!$O85="","",IF(Planner!$I85="Yes","ALL",IF(Planner!$I85="No","IDX3",IFERROR(INDEX(Lookup!$D$5:$D$808,MATCH(Planner!$F85&amp;"|"&amp;Planner!$O85,Lookup!$A$5:$A$808,0)),"UNK3"))))</f>
        <v/>
      </c>
      <c r="AF85" s="15" t="str">
        <f>IF(Planner!$P85="","",IF(Planner!$I85="Yes","ALL",IF(Planner!$I85="No","IDX4",IFERROR(INDEX(Lookup!$D$5:$D$808,MATCH(Planner!$F85&amp;"|"&amp;Planner!$P85,Lookup!$A$5:$A$808,0)),"UNK4"))))</f>
        <v/>
      </c>
      <c r="AG85" s="15" t="str">
        <f>IF(Planner!$Q85="","",IF(Planner!$I85="Yes","ALL",IF(Planner!$I85="No","IDX5",IFERROR(INDEX(Lookup!$D$5:$D$808,MATCH(Planner!$F85&amp;"|"&amp;Planner!$Q85,Lookup!$A$5:$A$808,0)),"UNK5"))))</f>
        <v/>
      </c>
      <c r="AH85" s="15" t="str">
        <f>IF(Planner!$R85="","",IF(Planner!$I85="Yes","ALL",IF(Planner!$I85="No","IDX6",IFERROR(INDEX(Lookup!$D$5:$D$808,MATCH(Planner!$F85&amp;"|"&amp;Planner!$R85,Lookup!$A$5:$A$808,0)),"UNK6"))))</f>
        <v/>
      </c>
      <c r="AI85" s="15" t="str">
        <f>IF(Planner!$S85="","",IF(Planner!$I85="Yes","ALL",IF(Planner!$I85="No","IDX7",IFERROR(INDEX(Lookup!$D$5:$D$808,MATCH(Planner!$F85&amp;"|"&amp;Planner!$S85,Lookup!$A$5:$A$808,0)),"UNK7"))))</f>
        <v/>
      </c>
      <c r="AJ85" s="15" t="str">
        <f>IF(Planner!$T85="","",IF(Planner!$I85="Yes","ALL",IF(Planner!$I85="No","IDX8",IFERROR(INDEX(Lookup!$D$5:$D$808,MATCH(Planner!$F85&amp;"|"&amp;Planner!$T85,Lookup!$A$5:$A$808,0)),"UNK8"))))</f>
        <v/>
      </c>
      <c r="AK85" s="15" t="str">
        <f>IF(Planner!$U85="","",IF(Planner!$I85="Yes","ALL",IF(Planner!$I85="No","IDX9",IFERROR(INDEX(Lookup!$D$5:$D$808,MATCH(Planner!$F85&amp;"|"&amp;Planner!$U85,Lookup!$A$5:$A$808,0)),"UNK9"))))</f>
        <v/>
      </c>
      <c r="AL85" s="15" t="str">
        <f>IF(Planner!$V85="","",IF(Planner!$I85="Yes","ALL",IF(Planner!$I85="No","IDX10",IFERROR(INDEX(Lookup!$D$5:$D$808,MATCH(Planner!$F85&amp;"|"&amp;Planner!$V85,Lookup!$A$5:$A$808,0)),"UNK10"))))</f>
        <v/>
      </c>
      <c r="AM85" s="15" t="str">
        <f>IF(Planner!$W85="","",IF(Planner!$I85="Yes","ALL",IF(Planner!$I85="No","IDX11",IFERROR(INDEX(Lookup!$D$5:$D$808,MATCH(Planner!$F85&amp;"|"&amp;Planner!$W85,Lookup!$A$5:$A$808,0)),"UNK11"))))</f>
        <v/>
      </c>
      <c r="AN85" s="15" t="str">
        <f>IF(Planner!$X85="","",IF(Planner!$I85="Yes","ALL",IF(Planner!$I85="No","IDX12",IFERROR(INDEX(Lookup!$D$5:$D$808,MATCH(Planner!$F85&amp;"|"&amp;Planner!$X85,Lookup!$A$5:$A$808,0)),"UNK12"))))</f>
        <v/>
      </c>
      <c r="AO85" s="15" t="str">
        <f>IF(Planner!$Y85="","",IF(Planner!$I85="Yes","ALL",IF(Planner!$I85="No","IDX13",IFERROR(INDEX(Lookup!$D$5:$D$808,MATCH(Planner!$F85&amp;"|"&amp;Planner!$Y85,Lookup!$A$5:$A$808,0)),"UNK13"))))</f>
        <v/>
      </c>
      <c r="AP85" s="15" t="str">
        <f>IF(Planner!$Z85="","",IF(Planner!$I85="Yes","ALL",IF(Planner!$I85="No","IDX14",IFERROR(INDEX(Lookup!$D$5:$D$808,MATCH(Planner!$F85&amp;"|"&amp;Planner!$Z85,Lookup!$A$5:$A$808,0)),"UNK14"))))</f>
        <v/>
      </c>
      <c r="AQ85" s="15" t="str">
        <f>IF(Planner!$AA85="","",IF(Planner!$I85="Yes","ALL",IF(Planner!$I85="No","IDX15",IFERROR(INDEX(Lookup!$D$5:$D$808,MATCH(Planner!$F85&amp;"|"&amp;Planner!$AA85,Lookup!$A$5:$A$808,0)),"UNK15"))))</f>
        <v/>
      </c>
      <c r="AR85" s="15" t="str">
        <f>IF(Planner!$AB85="","",IF(Planner!$I85="Yes","ALL",IF(Planner!$I85="No","IDX16",IFERROR(INDEX(Lookup!$D$5:$D$808,MATCH(Planner!$F85&amp;"|"&amp;Planner!$AB85,Lookup!$A$5:$A$808,0)),"UNK16"))))</f>
        <v/>
      </c>
      <c r="AS85" s="15" t="str">
        <f>IF(Planner!$AC85="","",IF(Planner!$I85="Yes","ALL",IF(Planner!$I85="No","IDX17",IFERROR(INDEX(Lookup!$D$5:$D$808,MATCH(Planner!$F85&amp;"|"&amp;Planner!$AC85,Lookup!$A$5:$A$808,0)),"UNK17"))))</f>
        <v/>
      </c>
      <c r="AT85" s="15" t="str">
        <f>IF(Planner!$AD85="","",IF(Planner!$I85="Yes","ALL",IF(Planner!$I85="No","IDX18",IFERROR(INDEX(Lookup!$D$5:$D$808,MATCH(Planner!$F85&amp;"|"&amp;Planner!$AD85,Lookup!$A$5:$A$808,0)),"UNK18"))))</f>
        <v/>
      </c>
      <c r="AU85" s="15" t="str">
        <f>IF(Planner!$AE85="","",IF(Planner!$I85="Yes","ALL",IF(Planner!$I85="No","IDX19",IFERROR(INDEX(Lookup!$D$5:$D$808,MATCH(Planner!$F85&amp;"|"&amp;Planner!$AE85,Lookup!$A$5:$A$808,0)),"UNK19"))))</f>
        <v/>
      </c>
      <c r="AV85" s="15" t="str">
        <f>IF(Planner!$AF85="","",IF(Planner!$I85="Yes","ALL",IF(Planner!$I85="No","IDX20",IFERROR(INDEX(Lookup!$D$5:$D$808,MATCH(Planner!$F85&amp;"|"&amp;Planner!$AF85,Lookup!$A$5:$A$808,0)),"UNK20"))))</f>
        <v/>
      </c>
      <c r="AW85" s="15" t="str">
        <f>IF(Planner!$AG85="","",IF(Planner!$I85="Yes","ALL",IF(Planner!$I85="No","IDX21",IFERROR(INDEX(Lookup!$D$5:$D$808,MATCH(Planner!$F85&amp;"|"&amp;Planner!$AG85,Lookup!$A$5:$A$808,0)),"UNK21"))))</f>
        <v/>
      </c>
      <c r="AX85" s="15" t="str">
        <f>IF(Planner!$AH85="","",IF(Planner!$I85="Yes","ALL",IF(Planner!$I85="No","IDX22",IFERROR(INDEX(Lookup!$D$5:$D$808,MATCH(Planner!$F85&amp;"|"&amp;Planner!$AH85,Lookup!$A$5:$A$808,0)),"UNK22"))))</f>
        <v/>
      </c>
      <c r="AY85" s="15" t="str">
        <f>IF(Planner!$AI85="","",IF(Planner!$I85="Yes","ALL",IF(Planner!$I85="No","IDX23",IFERROR(INDEX(Lookup!$D$5:$D$808,MATCH(Planner!$F85&amp;"|"&amp;Planner!$AI85,Lookup!$A$5:$A$808,0)),"UNK23"))))</f>
        <v/>
      </c>
      <c r="AZ85" s="15"/>
      <c r="BA85" s="15">
        <f t="shared" si="144"/>
        <v>6800</v>
      </c>
      <c r="BB85" s="15">
        <f t="shared" si="145"/>
        <v>0</v>
      </c>
      <c r="BC85" s="15">
        <f t="shared" si="146"/>
        <v>0</v>
      </c>
      <c r="BD85" s="15">
        <f t="shared" si="147"/>
        <v>0</v>
      </c>
      <c r="BE85" s="15">
        <f t="shared" si="148"/>
        <v>0</v>
      </c>
      <c r="BF85" s="15">
        <f t="shared" si="149"/>
        <v>0</v>
      </c>
      <c r="BG85" s="15">
        <f t="shared" si="150"/>
        <v>0</v>
      </c>
      <c r="BH85" s="15">
        <f t="shared" si="151"/>
        <v>0</v>
      </c>
      <c r="BI85" s="15">
        <f t="shared" si="152"/>
        <v>0</v>
      </c>
      <c r="BJ85" s="15">
        <f t="shared" si="153"/>
        <v>0</v>
      </c>
      <c r="BK85" s="15">
        <f t="shared" si="154"/>
        <v>0</v>
      </c>
      <c r="BL85" s="15">
        <f t="shared" si="155"/>
        <v>0</v>
      </c>
      <c r="BM85" s="15">
        <f t="shared" si="156"/>
        <v>0</v>
      </c>
      <c r="BN85" s="15">
        <f t="shared" si="157"/>
        <v>0</v>
      </c>
      <c r="BO85" s="15">
        <f t="shared" si="158"/>
        <v>0</v>
      </c>
      <c r="BP85" s="15">
        <f t="shared" si="159"/>
        <v>0</v>
      </c>
      <c r="BQ85" s="15">
        <f t="shared" si="160"/>
        <v>0</v>
      </c>
      <c r="BR85" s="15">
        <f t="shared" si="161"/>
        <v>0</v>
      </c>
      <c r="BS85" s="15">
        <f t="shared" si="162"/>
        <v>0</v>
      </c>
      <c r="BT85" s="15">
        <f t="shared" si="163"/>
        <v>0</v>
      </c>
      <c r="BU85" s="15">
        <f t="shared" si="164"/>
        <v>0</v>
      </c>
      <c r="BV85" s="15">
        <f t="shared" si="165"/>
        <v>0</v>
      </c>
      <c r="BW85" s="15">
        <f t="shared" si="166"/>
        <v>0</v>
      </c>
      <c r="BX85" s="15">
        <f t="shared" si="167"/>
        <v>0</v>
      </c>
      <c r="BY85" s="15"/>
      <c r="BZ85" s="15">
        <f>IF($C85=0,0,Planner!$H85/$C85)</f>
        <v>2.2058823529411766</v>
      </c>
      <c r="CA85" s="15">
        <f>IF($D85=0,0,Planner!$H85/$D85)</f>
        <v>0</v>
      </c>
      <c r="CB85" s="15">
        <f>IF($E85=0,0,Planner!$H85/$E85)</f>
        <v>0</v>
      </c>
      <c r="CC85" s="15">
        <f>IF($F85=0,0,Planner!$H85/$F85)</f>
        <v>0</v>
      </c>
      <c r="CD85" s="15">
        <f>IF($G85=0,0,Planner!$H85/$G85)</f>
        <v>0</v>
      </c>
      <c r="CE85" s="15">
        <f>IF($H85=0,0,Planner!$H85/$H85)</f>
        <v>0</v>
      </c>
      <c r="CF85" s="15">
        <f>IF($I85=0,0,Planner!$H85/$I85)</f>
        <v>0</v>
      </c>
      <c r="CG85" s="15">
        <f>IF($J85=0,0,Planner!$H85/$J85)</f>
        <v>0</v>
      </c>
      <c r="CH85" s="15">
        <f>IF($K85=0,0,Planner!$H85/$K85)</f>
        <v>0</v>
      </c>
      <c r="CI85" s="15">
        <f>IF($L85=0,0,Planner!$H85/$L85)</f>
        <v>0</v>
      </c>
      <c r="CJ85" s="15">
        <f>IF($M85=0,0,Planner!$H85/$M85)</f>
        <v>0</v>
      </c>
      <c r="CK85" s="15">
        <f>IF($N85=0,0,Planner!$H85/$N85)</f>
        <v>0</v>
      </c>
      <c r="CL85" s="15">
        <f>IF($O85=0,0,Planner!$H85/$O85)</f>
        <v>0</v>
      </c>
      <c r="CM85" s="15">
        <f>IF($P85=0,0,Planner!$H85/$P85)</f>
        <v>0</v>
      </c>
      <c r="CN85" s="15">
        <f>IF($Q85=0,0,Planner!$H85/$Q85)</f>
        <v>0</v>
      </c>
      <c r="CO85" s="15">
        <f>IF($R85=0,0,Planner!$H85/$R85)</f>
        <v>0</v>
      </c>
      <c r="CP85" s="15">
        <f>IF($S85=0,0,Planner!$H85/$S85)</f>
        <v>0</v>
      </c>
      <c r="CQ85" s="15">
        <f>IF($T85=0,0,Planner!$H85/$T85)</f>
        <v>0</v>
      </c>
      <c r="CR85" s="15">
        <f>IF($U85=0,0,Planner!$H85/$U85)</f>
        <v>0</v>
      </c>
      <c r="CS85" s="15">
        <f>IF($V85=0,0,Planner!$H85/$V85)</f>
        <v>0</v>
      </c>
      <c r="CT85" s="15">
        <f>IF($W85=0,0,Planner!$H85/$W85)</f>
        <v>0</v>
      </c>
      <c r="CU85" s="15">
        <f>IF($X85=0,0,Planner!$H85/$X85)</f>
        <v>0</v>
      </c>
      <c r="CV85" s="15">
        <f>IF($Y85=0,0,Planner!$H85/$Y85)</f>
        <v>0</v>
      </c>
      <c r="CW85" s="15">
        <f>IF($Z85=0,0,Planner!$H85/$Z85)</f>
        <v>0</v>
      </c>
      <c r="CX85" s="15"/>
      <c r="CY85" s="15">
        <f t="shared" si="168"/>
        <v>1</v>
      </c>
      <c r="CZ85" s="15">
        <f t="shared" si="169"/>
        <v>0</v>
      </c>
      <c r="DA85" s="15">
        <f t="shared" si="170"/>
        <v>0</v>
      </c>
      <c r="DB85" s="15">
        <f t="shared" si="171"/>
        <v>0</v>
      </c>
      <c r="DC85" s="15">
        <f t="shared" si="172"/>
        <v>0</v>
      </c>
      <c r="DD85" s="15">
        <f t="shared" si="173"/>
        <v>0</v>
      </c>
      <c r="DE85" s="15">
        <f t="shared" si="174"/>
        <v>0</v>
      </c>
      <c r="DF85" s="15">
        <f t="shared" si="175"/>
        <v>0</v>
      </c>
      <c r="DG85" s="15">
        <f t="shared" si="176"/>
        <v>0</v>
      </c>
      <c r="DH85" s="15">
        <f t="shared" si="177"/>
        <v>0</v>
      </c>
      <c r="DI85" s="15">
        <f t="shared" si="178"/>
        <v>0</v>
      </c>
      <c r="DJ85" s="15">
        <f t="shared" si="179"/>
        <v>0</v>
      </c>
      <c r="DK85" s="15">
        <f t="shared" si="180"/>
        <v>0</v>
      </c>
      <c r="DL85" s="15">
        <f t="shared" si="181"/>
        <v>0</v>
      </c>
      <c r="DM85" s="15">
        <f t="shared" si="182"/>
        <v>0</v>
      </c>
      <c r="DN85" s="15">
        <f t="shared" si="183"/>
        <v>0</v>
      </c>
      <c r="DO85" s="15">
        <f t="shared" si="184"/>
        <v>0</v>
      </c>
      <c r="DP85" s="15">
        <f t="shared" si="185"/>
        <v>0</v>
      </c>
      <c r="DQ85" s="15">
        <f t="shared" si="186"/>
        <v>0</v>
      </c>
      <c r="DR85" s="15">
        <f t="shared" si="187"/>
        <v>0</v>
      </c>
      <c r="DS85" s="15">
        <f t="shared" si="188"/>
        <v>0</v>
      </c>
      <c r="DT85" s="15">
        <f t="shared" si="189"/>
        <v>0</v>
      </c>
      <c r="DU85" s="15">
        <f t="shared" si="190"/>
        <v>0</v>
      </c>
      <c r="DV85" s="15">
        <f t="shared" si="191"/>
        <v>0</v>
      </c>
      <c r="DW85" s="15"/>
      <c r="DX85" s="15">
        <f t="shared" si="192"/>
        <v>2.2058823529411766</v>
      </c>
      <c r="DY85" s="15">
        <f t="shared" si="193"/>
        <v>0</v>
      </c>
      <c r="DZ85" s="15">
        <f t="shared" si="194"/>
        <v>0</v>
      </c>
      <c r="EA85" s="15">
        <f t="shared" si="195"/>
        <v>0</v>
      </c>
      <c r="EB85" s="15">
        <f t="shared" si="196"/>
        <v>0</v>
      </c>
      <c r="EC85" s="15">
        <f t="shared" si="197"/>
        <v>0</v>
      </c>
      <c r="ED85" s="15">
        <f t="shared" si="198"/>
        <v>0</v>
      </c>
      <c r="EE85" s="15">
        <f t="shared" si="199"/>
        <v>0</v>
      </c>
      <c r="EF85" s="15">
        <f t="shared" si="200"/>
        <v>0</v>
      </c>
      <c r="EG85" s="15">
        <f t="shared" si="201"/>
        <v>0</v>
      </c>
      <c r="EH85" s="15">
        <f t="shared" si="202"/>
        <v>0</v>
      </c>
      <c r="EI85" s="15">
        <f t="shared" si="203"/>
        <v>0</v>
      </c>
      <c r="EJ85" s="15">
        <f t="shared" si="204"/>
        <v>0</v>
      </c>
      <c r="EK85" s="15">
        <f t="shared" si="205"/>
        <v>0</v>
      </c>
      <c r="EL85" s="15">
        <f t="shared" si="206"/>
        <v>0</v>
      </c>
      <c r="EM85" s="15">
        <f t="shared" si="207"/>
        <v>0</v>
      </c>
      <c r="EN85" s="15">
        <f t="shared" si="208"/>
        <v>0</v>
      </c>
      <c r="EO85" s="15">
        <f t="shared" si="209"/>
        <v>0</v>
      </c>
      <c r="EP85" s="15">
        <f t="shared" si="210"/>
        <v>0</v>
      </c>
      <c r="EQ85" s="15">
        <f t="shared" si="211"/>
        <v>0</v>
      </c>
      <c r="ER85" s="15">
        <f t="shared" si="212"/>
        <v>0</v>
      </c>
      <c r="ES85" s="15">
        <f t="shared" si="213"/>
        <v>0</v>
      </c>
      <c r="ET85" s="15">
        <f t="shared" si="214"/>
        <v>0</v>
      </c>
      <c r="EU85" s="15">
        <f t="shared" si="215"/>
        <v>0</v>
      </c>
      <c r="EV85" s="15"/>
      <c r="EW85" s="15" t="str">
        <f>IF(Planner!$L85="","",CHAR(34)&amp;Planner!$L85&amp;CHAR(34))</f>
        <v>"Nex"</v>
      </c>
      <c r="EX85" s="15" t="str">
        <f>IF(Planner!$M85="","",CHAR(34)&amp;Planner!$M85&amp;CHAR(34))</f>
        <v/>
      </c>
      <c r="EY85" s="15" t="str">
        <f>IF(Planner!$N85="","",CHAR(34)&amp;Planner!$N85&amp;CHAR(34))</f>
        <v/>
      </c>
      <c r="EZ85" s="15" t="str">
        <f>IF(Planner!$O85="","",CHAR(34)&amp;Planner!$O85&amp;CHAR(34))</f>
        <v/>
      </c>
      <c r="FA85" s="15" t="str">
        <f>IF(Planner!$P85="","",CHAR(34)&amp;Planner!$P85&amp;CHAR(34))</f>
        <v/>
      </c>
      <c r="FB85" s="15" t="str">
        <f>IF(Planner!$Q85="","",CHAR(34)&amp;Planner!$Q85&amp;CHAR(34))</f>
        <v/>
      </c>
      <c r="FC85" s="15" t="str">
        <f>IF(Planner!$R85="","",CHAR(34)&amp;Planner!$R85&amp;CHAR(34))</f>
        <v/>
      </c>
      <c r="FD85" s="15" t="str">
        <f>IF(Planner!$S85="","",CHAR(34)&amp;Planner!$S85&amp;CHAR(34))</f>
        <v/>
      </c>
      <c r="FE85" s="15" t="str">
        <f>IF(Planner!$T85="","",CHAR(34)&amp;Planner!$T85&amp;CHAR(34))</f>
        <v/>
      </c>
      <c r="FF85" s="15" t="str">
        <f>IF(Planner!$U85="","",CHAR(34)&amp;Planner!$U85&amp;CHAR(34))</f>
        <v/>
      </c>
      <c r="FG85" s="15" t="str">
        <f>IF(Planner!$V85="","",CHAR(34)&amp;Planner!$V85&amp;CHAR(34))</f>
        <v/>
      </c>
      <c r="FH85" s="15" t="str">
        <f>IF(Planner!$W85="","",CHAR(34)&amp;Planner!$W85&amp;CHAR(34))</f>
        <v/>
      </c>
      <c r="FI85" s="15" t="str">
        <f>IF(Planner!$X85="","",CHAR(34)&amp;Planner!$X85&amp;CHAR(34))</f>
        <v/>
      </c>
      <c r="FJ85" s="15" t="str">
        <f>IF(Planner!$Y85="","",CHAR(34)&amp;Planner!$Y85&amp;CHAR(34))</f>
        <v/>
      </c>
      <c r="FK85" s="15" t="str">
        <f>IF(Planner!$Z85="","",CHAR(34)&amp;Planner!$Z85&amp;CHAR(34))</f>
        <v/>
      </c>
      <c r="FL85" s="15" t="str">
        <f>IF(Planner!$AA85="","",CHAR(34)&amp;Planner!$AA85&amp;CHAR(34))</f>
        <v/>
      </c>
      <c r="FM85" s="15" t="str">
        <f>IF(Planner!$AB85="","",CHAR(34)&amp;Planner!$AB85&amp;CHAR(34))</f>
        <v/>
      </c>
      <c r="FN85" s="15" t="str">
        <f>IF(Planner!$AC85="","",CHAR(34)&amp;Planner!$AC85&amp;CHAR(34))</f>
        <v/>
      </c>
      <c r="FO85" s="15" t="str">
        <f>IF(Planner!$AD85="","",CHAR(34)&amp;Planner!$AD85&amp;CHAR(34))</f>
        <v/>
      </c>
      <c r="FP85" s="15" t="str">
        <f>IF(Planner!$AE85="","",CHAR(34)&amp;Planner!$AE85&amp;CHAR(34))</f>
        <v/>
      </c>
      <c r="FQ85" s="15" t="str">
        <f>IF(Planner!$AF85="","",CHAR(34)&amp;Planner!$AF85&amp;CHAR(34))</f>
        <v/>
      </c>
      <c r="FR85" s="15" t="str">
        <f>IF(Planner!$AG85="","",CHAR(34)&amp;Planner!$AG85&amp;CHAR(34))</f>
        <v/>
      </c>
      <c r="FS85" s="15" t="str">
        <f>IF(Planner!$AH85="","",CHAR(34)&amp;Planner!$AH85&amp;CHAR(34))</f>
        <v/>
      </c>
      <c r="FT85" s="15" t="str">
        <f>IF(Planner!$AI85="","",CHAR(34)&amp;Planner!$AI85&amp;CHAR(34))</f>
        <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25</vt:i4>
      </vt:variant>
    </vt:vector>
  </HeadingPairs>
  <TitlesOfParts>
    <vt:vector size="40" baseType="lpstr">
      <vt:lpstr>README</vt:lpstr>
      <vt:lpstr>Settings</vt:lpstr>
      <vt:lpstr>Planner</vt:lpstr>
      <vt:lpstr>Sheet1</vt:lpstr>
      <vt:lpstr>Maze</vt:lpstr>
      <vt:lpstr>npc_kill</vt:lpstr>
      <vt:lpstr>npc_damage</vt:lpstr>
      <vt:lpstr>xp_gain</vt:lpstr>
      <vt:lpstr>item_drop</vt:lpstr>
      <vt:lpstr>agility_lap</vt:lpstr>
      <vt:lpstr>minigame_completion</vt:lpstr>
      <vt:lpstr>clue_completion</vt:lpstr>
      <vt:lpstr>gp_value</vt:lpstr>
      <vt:lpstr>Lookup</vt:lpstr>
      <vt:lpstr>Calc</vt:lpstr>
      <vt:lpstr>cfg_arm1</vt:lpstr>
      <vt:lpstr>cfg_arm2</vt:lpstr>
      <vt:lpstr>cfg_arm3</vt:lpstr>
      <vt:lpstr>cfg_base</vt:lpstr>
      <vt:lpstr>cfg_concurrent</vt:lpstr>
      <vt:lpstr>cfg_days</vt:lpstr>
      <vt:lpstr>cfg_exp</vt:lpstr>
      <vt:lpstr>cfg_hoursday</vt:lpstr>
      <vt:lpstr>cfg_mend</vt:lpstr>
      <vt:lpstr>cfg_mkey</vt:lpstr>
      <vt:lpstr>cfg_mskip</vt:lpstr>
      <vt:lpstr>cfg_overhead</vt:lpstr>
      <vt:lpstr>cfg_pct</vt:lpstr>
      <vt:lpstr>cfg_ratemult</vt:lpstr>
      <vt:lpstr>cfg_roster</vt:lpstr>
      <vt:lpstr>cfg_slope</vt:lpstr>
      <vt:lpstr>cfg_window</vt:lpstr>
      <vt:lpstr>list_agility_lap</vt:lpstr>
      <vt:lpstr>list_clue_completion</vt:lpstr>
      <vt:lpstr>list_gp_value</vt:lpstr>
      <vt:lpstr>list_item_drop</vt:lpstr>
      <vt:lpstr>list_minigame_completion</vt:lpstr>
      <vt:lpstr>list_npc_damage</vt:lpstr>
      <vt:lpstr>list_npc_kill</vt:lpstr>
      <vt:lpstr>list_xp_gain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Tibo Declercq</cp:lastModifiedBy>
  <dcterms:created xsi:type="dcterms:W3CDTF">2026-08-19T06:55:36Z</dcterms:created>
  <dcterms:modified xsi:type="dcterms:W3CDTF">2026-09-03T14:13:00Z</dcterms:modified>
</cp:coreProperties>
</file>